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BF2C205-A242-40EA-AF97-76D59F92D9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V482" i="1"/>
  <c r="W481" i="1"/>
  <c r="X481" i="1" s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X471" i="1"/>
  <c r="W471" i="1"/>
  <c r="N471" i="1"/>
  <c r="V469" i="1"/>
  <c r="W468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W463" i="1" s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X425" i="1"/>
  <c r="X427" i="1" s="1"/>
  <c r="W425" i="1"/>
  <c r="N425" i="1"/>
  <c r="V422" i="1"/>
  <c r="V421" i="1"/>
  <c r="W420" i="1"/>
  <c r="X420" i="1" s="1"/>
  <c r="N420" i="1"/>
  <c r="W419" i="1"/>
  <c r="X419" i="1" s="1"/>
  <c r="N419" i="1"/>
  <c r="W418" i="1"/>
  <c r="W422" i="1" s="1"/>
  <c r="N418" i="1"/>
  <c r="V416" i="1"/>
  <c r="V415" i="1"/>
  <c r="W414" i="1"/>
  <c r="W416" i="1" s="1"/>
  <c r="N414" i="1"/>
  <c r="V412" i="1"/>
  <c r="V411" i="1"/>
  <c r="X410" i="1"/>
  <c r="W410" i="1"/>
  <c r="N410" i="1"/>
  <c r="W409" i="1"/>
  <c r="X409" i="1" s="1"/>
  <c r="N409" i="1"/>
  <c r="W408" i="1"/>
  <c r="X408" i="1" s="1"/>
  <c r="N408" i="1"/>
  <c r="W407" i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X398" i="1"/>
  <c r="W398" i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N391" i="1"/>
  <c r="V389" i="1"/>
  <c r="V388" i="1"/>
  <c r="W387" i="1"/>
  <c r="X387" i="1" s="1"/>
  <c r="N387" i="1"/>
  <c r="X386" i="1"/>
  <c r="X388" i="1" s="1"/>
  <c r="W386" i="1"/>
  <c r="N386" i="1"/>
  <c r="V382" i="1"/>
  <c r="V381" i="1"/>
  <c r="W380" i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X373" i="1" s="1"/>
  <c r="N373" i="1"/>
  <c r="V371" i="1"/>
  <c r="V370" i="1"/>
  <c r="W369" i="1"/>
  <c r="X369" i="1" s="1"/>
  <c r="N369" i="1"/>
  <c r="W368" i="1"/>
  <c r="W370" i="1" s="1"/>
  <c r="N368" i="1"/>
  <c r="V366" i="1"/>
  <c r="V365" i="1"/>
  <c r="W364" i="1"/>
  <c r="X364" i="1" s="1"/>
  <c r="N364" i="1"/>
  <c r="X363" i="1"/>
  <c r="W363" i="1"/>
  <c r="N363" i="1"/>
  <c r="W362" i="1"/>
  <c r="X362" i="1" s="1"/>
  <c r="N362" i="1"/>
  <c r="W361" i="1"/>
  <c r="X361" i="1" s="1"/>
  <c r="N361" i="1"/>
  <c r="W360" i="1"/>
  <c r="N360" i="1"/>
  <c r="V357" i="1"/>
  <c r="V356" i="1"/>
  <c r="W355" i="1"/>
  <c r="N355" i="1"/>
  <c r="V353" i="1"/>
  <c r="V352" i="1"/>
  <c r="W351" i="1"/>
  <c r="X351" i="1" s="1"/>
  <c r="N351" i="1"/>
  <c r="W350" i="1"/>
  <c r="X350" i="1" s="1"/>
  <c r="X352" i="1" s="1"/>
  <c r="V348" i="1"/>
  <c r="V347" i="1"/>
  <c r="W346" i="1"/>
  <c r="X346" i="1" s="1"/>
  <c r="N346" i="1"/>
  <c r="W345" i="1"/>
  <c r="X345" i="1" s="1"/>
  <c r="N345" i="1"/>
  <c r="W344" i="1"/>
  <c r="N344" i="1"/>
  <c r="V342" i="1"/>
  <c r="V341" i="1"/>
  <c r="W340" i="1"/>
  <c r="X340" i="1" s="1"/>
  <c r="N340" i="1"/>
  <c r="W339" i="1"/>
  <c r="X339" i="1" s="1"/>
  <c r="N339" i="1"/>
  <c r="W338" i="1"/>
  <c r="X338" i="1" s="1"/>
  <c r="N338" i="1"/>
  <c r="X337" i="1"/>
  <c r="W337" i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V329" i="1"/>
  <c r="V328" i="1"/>
  <c r="W327" i="1"/>
  <c r="P525" i="1" s="1"/>
  <c r="N327" i="1"/>
  <c r="V323" i="1"/>
  <c r="V322" i="1"/>
  <c r="W321" i="1"/>
  <c r="W323" i="1" s="1"/>
  <c r="N321" i="1"/>
  <c r="V319" i="1"/>
  <c r="V318" i="1"/>
  <c r="W317" i="1"/>
  <c r="W319" i="1" s="1"/>
  <c r="N317" i="1"/>
  <c r="V315" i="1"/>
  <c r="V314" i="1"/>
  <c r="X313" i="1"/>
  <c r="W313" i="1"/>
  <c r="N313" i="1"/>
  <c r="W312" i="1"/>
  <c r="X312" i="1" s="1"/>
  <c r="N312" i="1"/>
  <c r="W311" i="1"/>
  <c r="W315" i="1" s="1"/>
  <c r="N311" i="1"/>
  <c r="V309" i="1"/>
  <c r="V308" i="1"/>
  <c r="W307" i="1"/>
  <c r="W309" i="1" s="1"/>
  <c r="N307" i="1"/>
  <c r="V304" i="1"/>
  <c r="V303" i="1"/>
  <c r="W302" i="1"/>
  <c r="X302" i="1" s="1"/>
  <c r="N302" i="1"/>
  <c r="W301" i="1"/>
  <c r="W303" i="1" s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V287" i="1"/>
  <c r="V286" i="1"/>
  <c r="W285" i="1"/>
  <c r="X285" i="1" s="1"/>
  <c r="N285" i="1"/>
  <c r="W284" i="1"/>
  <c r="X284" i="1" s="1"/>
  <c r="N284" i="1"/>
  <c r="X283" i="1"/>
  <c r="W283" i="1"/>
  <c r="N283" i="1"/>
  <c r="V281" i="1"/>
  <c r="V280" i="1"/>
  <c r="W279" i="1"/>
  <c r="X279" i="1" s="1"/>
  <c r="N279" i="1"/>
  <c r="W278" i="1"/>
  <c r="X278" i="1" s="1"/>
  <c r="W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V269" i="1"/>
  <c r="V268" i="1"/>
  <c r="W267" i="1"/>
  <c r="X267" i="1" s="1"/>
  <c r="N267" i="1"/>
  <c r="W266" i="1"/>
  <c r="X266" i="1" s="1"/>
  <c r="N266" i="1"/>
  <c r="X265" i="1"/>
  <c r="W265" i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W255" i="1"/>
  <c r="X255" i="1" s="1"/>
  <c r="N255" i="1"/>
  <c r="W254" i="1"/>
  <c r="X254" i="1" s="1"/>
  <c r="N254" i="1"/>
  <c r="X253" i="1"/>
  <c r="W253" i="1"/>
  <c r="N253" i="1"/>
  <c r="V251" i="1"/>
  <c r="W250" i="1"/>
  <c r="V250" i="1"/>
  <c r="X249" i="1"/>
  <c r="X250" i="1" s="1"/>
  <c r="W249" i="1"/>
  <c r="W251" i="1" s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V228" i="1"/>
  <c r="W227" i="1"/>
  <c r="V227" i="1"/>
  <c r="X226" i="1"/>
  <c r="W226" i="1"/>
  <c r="X225" i="1"/>
  <c r="W225" i="1"/>
  <c r="X224" i="1"/>
  <c r="W224" i="1"/>
  <c r="X223" i="1"/>
  <c r="W223" i="1"/>
  <c r="X222" i="1"/>
  <c r="W222" i="1"/>
  <c r="X221" i="1"/>
  <c r="X227" i="1" s="1"/>
  <c r="W221" i="1"/>
  <c r="L525" i="1" s="1"/>
  <c r="V218" i="1"/>
  <c r="V217" i="1"/>
  <c r="W216" i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X202" i="1"/>
  <c r="W202" i="1"/>
  <c r="N202" i="1"/>
  <c r="W201" i="1"/>
  <c r="X201" i="1" s="1"/>
  <c r="N201" i="1"/>
  <c r="W200" i="1"/>
  <c r="X200" i="1" s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W176" i="1" s="1"/>
  <c r="N172" i="1"/>
  <c r="V170" i="1"/>
  <c r="V169" i="1"/>
  <c r="X168" i="1"/>
  <c r="W168" i="1"/>
  <c r="N168" i="1"/>
  <c r="W167" i="1"/>
  <c r="W169" i="1" s="1"/>
  <c r="N167" i="1"/>
  <c r="V165" i="1"/>
  <c r="V164" i="1"/>
  <c r="W163" i="1"/>
  <c r="X163" i="1" s="1"/>
  <c r="N163" i="1"/>
  <c r="W162" i="1"/>
  <c r="X162" i="1" s="1"/>
  <c r="X164" i="1" s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V146" i="1"/>
  <c r="V145" i="1"/>
  <c r="X144" i="1"/>
  <c r="W144" i="1"/>
  <c r="N144" i="1"/>
  <c r="W143" i="1"/>
  <c r="X143" i="1" s="1"/>
  <c r="N143" i="1"/>
  <c r="W142" i="1"/>
  <c r="X142" i="1" s="1"/>
  <c r="N142" i="1"/>
  <c r="V138" i="1"/>
  <c r="V137" i="1"/>
  <c r="W136" i="1"/>
  <c r="X136" i="1" s="1"/>
  <c r="N136" i="1"/>
  <c r="W135" i="1"/>
  <c r="X135" i="1" s="1"/>
  <c r="N135" i="1"/>
  <c r="W134" i="1"/>
  <c r="X134" i="1" s="1"/>
  <c r="N134" i="1"/>
  <c r="W133" i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V120" i="1"/>
  <c r="V119" i="1"/>
  <c r="X118" i="1"/>
  <c r="W118" i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X109" i="1"/>
  <c r="W109" i="1"/>
  <c r="N109" i="1"/>
  <c r="W108" i="1"/>
  <c r="X108" i="1" s="1"/>
  <c r="N108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W93" i="1" s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N65" i="1"/>
  <c r="V62" i="1"/>
  <c r="V61" i="1"/>
  <c r="W60" i="1"/>
  <c r="X60" i="1" s="1"/>
  <c r="W59" i="1"/>
  <c r="X59" i="1" s="1"/>
  <c r="N59" i="1"/>
  <c r="X58" i="1"/>
  <c r="W58" i="1"/>
  <c r="N58" i="1"/>
  <c r="W57" i="1"/>
  <c r="N57" i="1"/>
  <c r="V54" i="1"/>
  <c r="V53" i="1"/>
  <c r="W52" i="1"/>
  <c r="N52" i="1"/>
  <c r="W51" i="1"/>
  <c r="X51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N27" i="1"/>
  <c r="W26" i="1"/>
  <c r="W35" i="1" s="1"/>
  <c r="V24" i="1"/>
  <c r="V23" i="1"/>
  <c r="V519" i="1" s="1"/>
  <c r="W22" i="1"/>
  <c r="W23" i="1" s="1"/>
  <c r="N22" i="1"/>
  <c r="H10" i="1"/>
  <c r="A9" i="1"/>
  <c r="A10" i="1" s="1"/>
  <c r="D7" i="1"/>
  <c r="O6" i="1"/>
  <c r="N2" i="1"/>
  <c r="W120" i="1" l="1"/>
  <c r="X298" i="1"/>
  <c r="X317" i="1"/>
  <c r="X318" i="1" s="1"/>
  <c r="W318" i="1"/>
  <c r="X321" i="1"/>
  <c r="X322" i="1" s="1"/>
  <c r="W322" i="1"/>
  <c r="X327" i="1"/>
  <c r="X328" i="1" s="1"/>
  <c r="W328" i="1"/>
  <c r="X377" i="1"/>
  <c r="X129" i="1"/>
  <c r="X26" i="1"/>
  <c r="W34" i="1"/>
  <c r="X37" i="1"/>
  <c r="X38" i="1" s="1"/>
  <c r="W38" i="1"/>
  <c r="X41" i="1"/>
  <c r="X42" i="1" s="1"/>
  <c r="W42" i="1"/>
  <c r="X45" i="1"/>
  <c r="X46" i="1" s="1"/>
  <c r="W46" i="1"/>
  <c r="W54" i="1"/>
  <c r="D525" i="1"/>
  <c r="E525" i="1"/>
  <c r="W145" i="1"/>
  <c r="X158" i="1"/>
  <c r="X257" i="1"/>
  <c r="X286" i="1"/>
  <c r="W314" i="1"/>
  <c r="X341" i="1"/>
  <c r="W421" i="1"/>
  <c r="X477" i="1"/>
  <c r="X107" i="1"/>
  <c r="X172" i="1"/>
  <c r="X176" i="1" s="1"/>
  <c r="W214" i="1"/>
  <c r="M525" i="1"/>
  <c r="W275" i="1"/>
  <c r="W274" i="1"/>
  <c r="X307" i="1"/>
  <c r="X308" i="1" s="1"/>
  <c r="W308" i="1"/>
  <c r="X311" i="1"/>
  <c r="W377" i="1"/>
  <c r="W388" i="1"/>
  <c r="X414" i="1"/>
  <c r="X415" i="1" s="1"/>
  <c r="W415" i="1"/>
  <c r="X418" i="1"/>
  <c r="X450" i="1"/>
  <c r="X463" i="1" s="1"/>
  <c r="V518" i="1"/>
  <c r="F9" i="1"/>
  <c r="J9" i="1"/>
  <c r="F10" i="1"/>
  <c r="X22" i="1"/>
  <c r="X23" i="1" s="1"/>
  <c r="V515" i="1"/>
  <c r="X27" i="1"/>
  <c r="X34" i="1" s="1"/>
  <c r="C525" i="1"/>
  <c r="X52" i="1"/>
  <c r="X53" i="1" s="1"/>
  <c r="W53" i="1"/>
  <c r="X57" i="1"/>
  <c r="X61" i="1" s="1"/>
  <c r="W61" i="1"/>
  <c r="X65" i="1"/>
  <c r="X86" i="1" s="1"/>
  <c r="W86" i="1"/>
  <c r="X89" i="1"/>
  <c r="X93" i="1" s="1"/>
  <c r="W94" i="1"/>
  <c r="W105" i="1"/>
  <c r="X96" i="1"/>
  <c r="X104" i="1" s="1"/>
  <c r="W104" i="1"/>
  <c r="X119" i="1"/>
  <c r="W129" i="1"/>
  <c r="W130" i="1"/>
  <c r="W138" i="1"/>
  <c r="X133" i="1"/>
  <c r="X137" i="1" s="1"/>
  <c r="W137" i="1"/>
  <c r="X145" i="1"/>
  <c r="H525" i="1"/>
  <c r="W217" i="1"/>
  <c r="X216" i="1"/>
  <c r="X217" i="1" s="1"/>
  <c r="W218" i="1"/>
  <c r="X246" i="1"/>
  <c r="W257" i="1"/>
  <c r="W258" i="1"/>
  <c r="W269" i="1"/>
  <c r="X260" i="1"/>
  <c r="X268" i="1" s="1"/>
  <c r="W268" i="1"/>
  <c r="X274" i="1"/>
  <c r="W287" i="1"/>
  <c r="W286" i="1"/>
  <c r="X314" i="1"/>
  <c r="Q525" i="1"/>
  <c r="W342" i="1"/>
  <c r="W347" i="1"/>
  <c r="X344" i="1"/>
  <c r="X347" i="1" s="1"/>
  <c r="W352" i="1"/>
  <c r="W428" i="1"/>
  <c r="W437" i="1"/>
  <c r="X430" i="1"/>
  <c r="X437" i="1" s="1"/>
  <c r="W438" i="1"/>
  <c r="W478" i="1"/>
  <c r="W483" i="1"/>
  <c r="X480" i="1"/>
  <c r="X482" i="1" s="1"/>
  <c r="W482" i="1"/>
  <c r="F525" i="1"/>
  <c r="O525" i="1"/>
  <c r="H9" i="1"/>
  <c r="W517" i="1"/>
  <c r="W516" i="1"/>
  <c r="W24" i="1"/>
  <c r="W62" i="1"/>
  <c r="W87" i="1"/>
  <c r="W119" i="1"/>
  <c r="W158" i="1"/>
  <c r="W165" i="1"/>
  <c r="W170" i="1"/>
  <c r="X167" i="1"/>
  <c r="X169" i="1" s="1"/>
  <c r="W177" i="1"/>
  <c r="W196" i="1"/>
  <c r="X179" i="1"/>
  <c r="X196" i="1" s="1"/>
  <c r="W197" i="1"/>
  <c r="W204" i="1"/>
  <c r="X199" i="1"/>
  <c r="X203" i="1" s="1"/>
  <c r="W203" i="1"/>
  <c r="W213" i="1"/>
  <c r="X207" i="1"/>
  <c r="X213" i="1" s="1"/>
  <c r="W246" i="1"/>
  <c r="W281" i="1"/>
  <c r="X277" i="1"/>
  <c r="X280" i="1" s="1"/>
  <c r="W280" i="1"/>
  <c r="W299" i="1"/>
  <c r="W304" i="1"/>
  <c r="X301" i="1"/>
  <c r="X303" i="1" s="1"/>
  <c r="W348" i="1"/>
  <c r="W353" i="1"/>
  <c r="W356" i="1"/>
  <c r="X355" i="1"/>
  <c r="X356" i="1" s="1"/>
  <c r="W357" i="1"/>
  <c r="R525" i="1"/>
  <c r="W365" i="1"/>
  <c r="X360" i="1"/>
  <c r="X365" i="1" s="1"/>
  <c r="W366" i="1"/>
  <c r="W371" i="1"/>
  <c r="X368" i="1"/>
  <c r="X370" i="1" s="1"/>
  <c r="W378" i="1"/>
  <c r="W382" i="1"/>
  <c r="W381" i="1"/>
  <c r="X380" i="1"/>
  <c r="X381" i="1" s="1"/>
  <c r="W506" i="1"/>
  <c r="W513" i="1"/>
  <c r="X508" i="1"/>
  <c r="X513" i="1" s="1"/>
  <c r="W514" i="1"/>
  <c r="B525" i="1"/>
  <c r="J525" i="1"/>
  <c r="S525" i="1"/>
  <c r="G525" i="1"/>
  <c r="W146" i="1"/>
  <c r="W159" i="1"/>
  <c r="I525" i="1"/>
  <c r="W164" i="1"/>
  <c r="W228" i="1"/>
  <c r="W247" i="1"/>
  <c r="N525" i="1"/>
  <c r="W298" i="1"/>
  <c r="W329" i="1"/>
  <c r="W341" i="1"/>
  <c r="W389" i="1"/>
  <c r="W404" i="1"/>
  <c r="X391" i="1"/>
  <c r="X404" i="1" s="1"/>
  <c r="W405" i="1"/>
  <c r="W412" i="1"/>
  <c r="X407" i="1"/>
  <c r="X411" i="1" s="1"/>
  <c r="W411" i="1"/>
  <c r="X421" i="1"/>
  <c r="T525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77" i="1"/>
  <c r="V525" i="1"/>
  <c r="W492" i="1"/>
  <c r="X487" i="1"/>
  <c r="X492" i="1" s="1"/>
  <c r="W493" i="1"/>
  <c r="W505" i="1"/>
  <c r="X501" i="1"/>
  <c r="X505" i="1" s="1"/>
  <c r="U525" i="1"/>
  <c r="W427" i="1"/>
  <c r="W519" i="1" l="1"/>
  <c r="W515" i="1"/>
  <c r="W518" i="1"/>
  <c r="X520" i="1"/>
</calcChain>
</file>

<file path=xl/sharedStrings.xml><?xml version="1.0" encoding="utf-8"?>
<sst xmlns="http://schemas.openxmlformats.org/spreadsheetml/2006/main" count="2225" uniqueCount="748">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</sst>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2" sqref="Z52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12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44" t="s">
        <v>8</v>
      </c>
      <c r="B5" s="420"/>
      <c r="C5" s="421"/>
      <c r="D5" s="384"/>
      <c r="E5" s="386"/>
      <c r="F5" s="678" t="s">
        <v>9</v>
      </c>
      <c r="G5" s="421"/>
      <c r="H5" s="384" t="s">
        <v>747</v>
      </c>
      <c r="I5" s="385"/>
      <c r="J5" s="385"/>
      <c r="K5" s="385"/>
      <c r="L5" s="386"/>
      <c r="N5" s="24" t="s">
        <v>10</v>
      </c>
      <c r="O5" s="612">
        <v>45374</v>
      </c>
      <c r="P5" s="449"/>
      <c r="R5" s="717" t="s">
        <v>11</v>
      </c>
      <c r="S5" s="414"/>
      <c r="T5" s="532" t="s">
        <v>12</v>
      </c>
      <c r="U5" s="449"/>
      <c r="Z5" s="51"/>
      <c r="AA5" s="51"/>
      <c r="AB5" s="51"/>
    </row>
    <row r="6" spans="1:29" s="346" customFormat="1" ht="24" customHeight="1" x14ac:dyDescent="0.2">
      <c r="A6" s="444" t="s">
        <v>13</v>
      </c>
      <c r="B6" s="420"/>
      <c r="C6" s="421"/>
      <c r="D6" s="528" t="s">
        <v>713</v>
      </c>
      <c r="E6" s="529"/>
      <c r="F6" s="529"/>
      <c r="G6" s="529"/>
      <c r="H6" s="529"/>
      <c r="I6" s="529"/>
      <c r="J6" s="529"/>
      <c r="K6" s="529"/>
      <c r="L6" s="449"/>
      <c r="N6" s="24" t="s">
        <v>15</v>
      </c>
      <c r="O6" s="474" t="str">
        <f>IF(O5=0," ",CHOOSE(WEEKDAY(O5,2),"Понедельник","Вторник","Среда","Четверг","Пятница","Суббота","Воскресенье"))</f>
        <v>Суббота</v>
      </c>
      <c r="P6" s="354"/>
      <c r="R6" s="413" t="s">
        <v>16</v>
      </c>
      <c r="S6" s="414"/>
      <c r="T6" s="659" t="s">
        <v>17</v>
      </c>
      <c r="U6" s="407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40" t="str">
        <f>IFERROR(VLOOKUP(DeliveryAddress,Table,3,0),1)</f>
        <v>1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61"/>
      <c r="S7" s="414"/>
      <c r="T7" s="660"/>
      <c r="U7" s="661"/>
      <c r="Z7" s="51"/>
      <c r="AA7" s="51"/>
      <c r="AB7" s="51"/>
    </row>
    <row r="8" spans="1:29" s="346" customFormat="1" ht="25.5" customHeight="1" x14ac:dyDescent="0.2">
      <c r="A8" s="705" t="s">
        <v>18</v>
      </c>
      <c r="B8" s="356"/>
      <c r="C8" s="357"/>
      <c r="D8" s="441"/>
      <c r="E8" s="442"/>
      <c r="F8" s="442"/>
      <c r="G8" s="442"/>
      <c r="H8" s="442"/>
      <c r="I8" s="442"/>
      <c r="J8" s="442"/>
      <c r="K8" s="442"/>
      <c r="L8" s="443"/>
      <c r="N8" s="24" t="s">
        <v>19</v>
      </c>
      <c r="O8" s="448">
        <v>0.33333333333333331</v>
      </c>
      <c r="P8" s="449"/>
      <c r="R8" s="361"/>
      <c r="S8" s="414"/>
      <c r="T8" s="660"/>
      <c r="U8" s="661"/>
      <c r="Z8" s="51"/>
      <c r="AA8" s="51"/>
      <c r="AB8" s="51"/>
    </row>
    <row r="9" spans="1:29" s="346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5"/>
      <c r="E9" s="446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530" t="str">
        <f>IF(AND($A$9="Тип доверенности/получателя при получении в адресе перегруза:",$D$9="Разовая доверенность"),"Введите ФИО","")</f>
        <v/>
      </c>
      <c r="I9" s="446"/>
      <c r="J9" s="5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6"/>
      <c r="L9" s="446"/>
      <c r="N9" s="26" t="s">
        <v>20</v>
      </c>
      <c r="O9" s="612"/>
      <c r="P9" s="449"/>
      <c r="R9" s="361"/>
      <c r="S9" s="414"/>
      <c r="T9" s="662"/>
      <c r="U9" s="663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5"/>
      <c r="E10" s="446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46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8"/>
      <c r="P10" s="449"/>
      <c r="S10" s="24" t="s">
        <v>22</v>
      </c>
      <c r="T10" s="406" t="s">
        <v>23</v>
      </c>
      <c r="U10" s="407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8"/>
      <c r="P11" s="449"/>
      <c r="S11" s="24" t="s">
        <v>26</v>
      </c>
      <c r="T11" s="635" t="s">
        <v>27</v>
      </c>
      <c r="U11" s="636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4" t="s">
        <v>28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1"/>
      <c r="N12" s="24" t="s">
        <v>29</v>
      </c>
      <c r="O12" s="632"/>
      <c r="P12" s="542"/>
      <c r="Q12" s="23"/>
      <c r="S12" s="24"/>
      <c r="T12" s="470"/>
      <c r="U12" s="361"/>
      <c r="Z12" s="51"/>
      <c r="AA12" s="51"/>
      <c r="AB12" s="51"/>
    </row>
    <row r="13" spans="1:29" s="346" customFormat="1" ht="23.25" customHeight="1" x14ac:dyDescent="0.2">
      <c r="A13" s="674" t="s">
        <v>30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1"/>
      <c r="M13" s="26"/>
      <c r="N13" s="26" t="s">
        <v>31</v>
      </c>
      <c r="O13" s="635"/>
      <c r="P13" s="636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4" t="s">
        <v>32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1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722" t="s">
        <v>33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1"/>
      <c r="N15" s="549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0"/>
      <c r="O16" s="550"/>
      <c r="P16" s="550"/>
      <c r="Q16" s="550"/>
      <c r="R16" s="55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457" t="s">
        <v>37</v>
      </c>
      <c r="D17" s="390" t="s">
        <v>38</v>
      </c>
      <c r="E17" s="483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82"/>
      <c r="P17" s="482"/>
      <c r="Q17" s="482"/>
      <c r="R17" s="483"/>
      <c r="S17" s="686" t="s">
        <v>48</v>
      </c>
      <c r="T17" s="421"/>
      <c r="U17" s="390" t="s">
        <v>49</v>
      </c>
      <c r="V17" s="390" t="s">
        <v>50</v>
      </c>
      <c r="W17" s="393" t="s">
        <v>51</v>
      </c>
      <c r="X17" s="390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1"/>
      <c r="BA17" s="424" t="s">
        <v>56</v>
      </c>
    </row>
    <row r="18" spans="1:53" ht="14.25" customHeight="1" x14ac:dyDescent="0.2">
      <c r="A18" s="391"/>
      <c r="B18" s="391"/>
      <c r="C18" s="391"/>
      <c r="D18" s="484"/>
      <c r="E18" s="486"/>
      <c r="F18" s="391"/>
      <c r="G18" s="391"/>
      <c r="H18" s="391"/>
      <c r="I18" s="391"/>
      <c r="J18" s="391"/>
      <c r="K18" s="391"/>
      <c r="L18" s="391"/>
      <c r="M18" s="391"/>
      <c r="N18" s="484"/>
      <c r="O18" s="485"/>
      <c r="P18" s="485"/>
      <c r="Q18" s="485"/>
      <c r="R18" s="486"/>
      <c r="S18" s="345" t="s">
        <v>57</v>
      </c>
      <c r="T18" s="345" t="s">
        <v>58</v>
      </c>
      <c r="U18" s="391"/>
      <c r="V18" s="391"/>
      <c r="W18" s="394"/>
      <c r="X18" s="391"/>
      <c r="Y18" s="618"/>
      <c r="Z18" s="618"/>
      <c r="AA18" s="434"/>
      <c r="AB18" s="435"/>
      <c r="AC18" s="436"/>
      <c r="AD18" s="502"/>
      <c r="BA18" s="361"/>
    </row>
    <row r="19" spans="1:53" ht="27.75" hidden="1" customHeight="1" x14ac:dyDescent="0.2">
      <c r="A19" s="537" t="s">
        <v>59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48"/>
      <c r="Z19" s="48"/>
    </row>
    <row r="20" spans="1:53" ht="16.5" hidden="1" customHeight="1" x14ac:dyDescent="0.25">
      <c r="A20" s="372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4"/>
      <c r="Z20" s="344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3"/>
      <c r="Z21" s="34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4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54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3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4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4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3"/>
      <c r="Z25" s="343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8">
        <v>4607091383881</v>
      </c>
      <c r="E26" s="354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39" t="s">
        <v>71</v>
      </c>
      <c r="O26" s="353"/>
      <c r="P26" s="353"/>
      <c r="Q26" s="353"/>
      <c r="R26" s="354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8">
        <v>4607091383881</v>
      </c>
      <c r="E27" s="354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3"/>
      <c r="P27" s="353"/>
      <c r="Q27" s="353"/>
      <c r="R27" s="354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8">
        <v>4607091388237</v>
      </c>
      <c r="E28" s="354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3"/>
      <c r="P28" s="353"/>
      <c r="Q28" s="353"/>
      <c r="R28" s="354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8">
        <v>4607091383935</v>
      </c>
      <c r="E29" s="354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3"/>
      <c r="P29" s="353"/>
      <c r="Q29" s="353"/>
      <c r="R29" s="354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8">
        <v>4680115881853</v>
      </c>
      <c r="E30" s="354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3"/>
      <c r="P30" s="353"/>
      <c r="Q30" s="353"/>
      <c r="R30" s="354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8">
        <v>4607091383911</v>
      </c>
      <c r="E31" s="354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82</v>
      </c>
      <c r="O31" s="353"/>
      <c r="P31" s="353"/>
      <c r="Q31" s="353"/>
      <c r="R31" s="354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8">
        <v>4607091383911</v>
      </c>
      <c r="E32" s="354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3"/>
      <c r="P32" s="353"/>
      <c r="Q32" s="353"/>
      <c r="R32" s="354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8">
        <v>4607091388244</v>
      </c>
      <c r="E33" s="354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5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54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3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4"/>
      <c r="N34" s="355" t="s">
        <v>66</v>
      </c>
      <c r="O34" s="356"/>
      <c r="P34" s="356"/>
      <c r="Q34" s="356"/>
      <c r="R34" s="356"/>
      <c r="S34" s="356"/>
      <c r="T34" s="357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61"/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4"/>
      <c r="N35" s="355" t="s">
        <v>66</v>
      </c>
      <c r="O35" s="356"/>
      <c r="P35" s="356"/>
      <c r="Q35" s="356"/>
      <c r="R35" s="356"/>
      <c r="S35" s="356"/>
      <c r="T35" s="357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0" t="s">
        <v>86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43"/>
      <c r="Z36" s="34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8">
        <v>4607091388503</v>
      </c>
      <c r="E37" s="354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54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3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4"/>
      <c r="N38" s="355" t="s">
        <v>66</v>
      </c>
      <c r="O38" s="356"/>
      <c r="P38" s="356"/>
      <c r="Q38" s="356"/>
      <c r="R38" s="356"/>
      <c r="S38" s="356"/>
      <c r="T38" s="357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61"/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4"/>
      <c r="N39" s="355" t="s">
        <v>66</v>
      </c>
      <c r="O39" s="356"/>
      <c r="P39" s="356"/>
      <c r="Q39" s="356"/>
      <c r="R39" s="356"/>
      <c r="S39" s="356"/>
      <c r="T39" s="357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0" t="s">
        <v>91</v>
      </c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43"/>
      <c r="Z40" s="34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8">
        <v>4607091388282</v>
      </c>
      <c r="E41" s="354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54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3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4"/>
      <c r="N42" s="355" t="s">
        <v>66</v>
      </c>
      <c r="O42" s="356"/>
      <c r="P42" s="356"/>
      <c r="Q42" s="356"/>
      <c r="R42" s="356"/>
      <c r="S42" s="356"/>
      <c r="T42" s="357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61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4"/>
      <c r="N43" s="355" t="s">
        <v>66</v>
      </c>
      <c r="O43" s="356"/>
      <c r="P43" s="356"/>
      <c r="Q43" s="356"/>
      <c r="R43" s="356"/>
      <c r="S43" s="356"/>
      <c r="T43" s="357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0" t="s">
        <v>95</v>
      </c>
      <c r="B44" s="361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43"/>
      <c r="Z44" s="34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8">
        <v>4607091389111</v>
      </c>
      <c r="E45" s="354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54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3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4"/>
      <c r="N46" s="355" t="s">
        <v>66</v>
      </c>
      <c r="O46" s="356"/>
      <c r="P46" s="356"/>
      <c r="Q46" s="356"/>
      <c r="R46" s="356"/>
      <c r="S46" s="356"/>
      <c r="T46" s="357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61"/>
      <c r="B47" s="361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4"/>
      <c r="N47" s="355" t="s">
        <v>66</v>
      </c>
      <c r="O47" s="356"/>
      <c r="P47" s="356"/>
      <c r="Q47" s="356"/>
      <c r="R47" s="356"/>
      <c r="S47" s="356"/>
      <c r="T47" s="357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537" t="s">
        <v>98</v>
      </c>
      <c r="B48" s="538"/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8"/>
      <c r="X48" s="538"/>
      <c r="Y48" s="48"/>
      <c r="Z48" s="48"/>
    </row>
    <row r="49" spans="1:53" ht="16.5" hidden="1" customHeight="1" x14ac:dyDescent="0.25">
      <c r="A49" s="372" t="s">
        <v>99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4"/>
      <c r="Z49" s="344"/>
    </row>
    <row r="50" spans="1:53" ht="14.25" hidden="1" customHeight="1" x14ac:dyDescent="0.25">
      <c r="A50" s="360" t="s">
        <v>100</v>
      </c>
      <c r="B50" s="361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43"/>
      <c r="Z50" s="343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8">
        <v>4680115881440</v>
      </c>
      <c r="E51" s="354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54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8">
        <v>4680115881433</v>
      </c>
      <c r="E52" s="354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54"/>
      <c r="S52" s="34"/>
      <c r="T52" s="34"/>
      <c r="U52" s="35" t="s">
        <v>65</v>
      </c>
      <c r="V52" s="348">
        <v>135</v>
      </c>
      <c r="W52" s="349">
        <f>IFERROR(IF(V52="",0,CEILING((V52/$H52),1)*$H52),"")</f>
        <v>135</v>
      </c>
      <c r="X52" s="36">
        <f>IFERROR(IF(W52=0,"",ROUNDUP(W52/H52,0)*0.00753),"")</f>
        <v>0.3765</v>
      </c>
      <c r="Y52" s="56"/>
      <c r="Z52" s="57"/>
      <c r="AD52" s="58"/>
      <c r="BA52" s="72" t="s">
        <v>1</v>
      </c>
    </row>
    <row r="53" spans="1:53" x14ac:dyDescent="0.2">
      <c r="A53" s="363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4"/>
      <c r="N53" s="355" t="s">
        <v>66</v>
      </c>
      <c r="O53" s="356"/>
      <c r="P53" s="356"/>
      <c r="Q53" s="356"/>
      <c r="R53" s="356"/>
      <c r="S53" s="356"/>
      <c r="T53" s="357"/>
      <c r="U53" s="37" t="s">
        <v>67</v>
      </c>
      <c r="V53" s="350">
        <f>IFERROR(V51/H51,"0")+IFERROR(V52/H52,"0")</f>
        <v>50</v>
      </c>
      <c r="W53" s="350">
        <f>IFERROR(W51/H51,"0")+IFERROR(W52/H52,"0")</f>
        <v>50</v>
      </c>
      <c r="X53" s="350">
        <f>IFERROR(IF(X51="",0,X51),"0")+IFERROR(IF(X52="",0,X52),"0")</f>
        <v>0.3765</v>
      </c>
      <c r="Y53" s="351"/>
      <c r="Z53" s="351"/>
    </row>
    <row r="54" spans="1:53" x14ac:dyDescent="0.2">
      <c r="A54" s="361"/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4"/>
      <c r="N54" s="355" t="s">
        <v>66</v>
      </c>
      <c r="O54" s="356"/>
      <c r="P54" s="356"/>
      <c r="Q54" s="356"/>
      <c r="R54" s="356"/>
      <c r="S54" s="356"/>
      <c r="T54" s="357"/>
      <c r="U54" s="37" t="s">
        <v>65</v>
      </c>
      <c r="V54" s="350">
        <f>IFERROR(SUM(V51:V52),"0")</f>
        <v>135</v>
      </c>
      <c r="W54" s="350">
        <f>IFERROR(SUM(W51:W52),"0")</f>
        <v>135</v>
      </c>
      <c r="X54" s="37"/>
      <c r="Y54" s="351"/>
      <c r="Z54" s="351"/>
    </row>
    <row r="55" spans="1:53" ht="16.5" hidden="1" customHeight="1" x14ac:dyDescent="0.25">
      <c r="A55" s="372" t="s">
        <v>107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4"/>
      <c r="Z55" s="344"/>
    </row>
    <row r="56" spans="1:53" ht="14.25" hidden="1" customHeight="1" x14ac:dyDescent="0.25">
      <c r="A56" s="360" t="s">
        <v>108</v>
      </c>
      <c r="B56" s="361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8">
        <v>4680115881426</v>
      </c>
      <c r="E57" s="354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54"/>
      <c r="S57" s="34"/>
      <c r="T57" s="34"/>
      <c r="U57" s="35" t="s">
        <v>65</v>
      </c>
      <c r="V57" s="348">
        <v>150</v>
      </c>
      <c r="W57" s="349">
        <f>IFERROR(IF(V57="",0,CEILING((V57/$H57),1)*$H57),"")</f>
        <v>151.20000000000002</v>
      </c>
      <c r="X57" s="36">
        <f>IFERROR(IF(W57=0,"",ROUNDUP(W57/H57,0)*0.02175),"")</f>
        <v>0.30449999999999999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8">
        <v>4680115881426</v>
      </c>
      <c r="E58" s="354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3"/>
      <c r="P58" s="353"/>
      <c r="Q58" s="353"/>
      <c r="R58" s="354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8">
        <v>4680115881419</v>
      </c>
      <c r="E59" s="354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54"/>
      <c r="S59" s="34"/>
      <c r="T59" s="34"/>
      <c r="U59" s="35" t="s">
        <v>65</v>
      </c>
      <c r="V59" s="348">
        <v>540</v>
      </c>
      <c r="W59" s="349">
        <f>IFERROR(IF(V59="",0,CEILING((V59/$H59),1)*$H59),"")</f>
        <v>540</v>
      </c>
      <c r="X59" s="36">
        <f>IFERROR(IF(W59=0,"",ROUNDUP(W59/H59,0)*0.00937),"")</f>
        <v>1.1244000000000001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8">
        <v>4680115881525</v>
      </c>
      <c r="E60" s="354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95" t="s">
        <v>117</v>
      </c>
      <c r="O60" s="353"/>
      <c r="P60" s="353"/>
      <c r="Q60" s="353"/>
      <c r="R60" s="354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3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4"/>
      <c r="N61" s="355" t="s">
        <v>66</v>
      </c>
      <c r="O61" s="356"/>
      <c r="P61" s="356"/>
      <c r="Q61" s="356"/>
      <c r="R61" s="356"/>
      <c r="S61" s="356"/>
      <c r="T61" s="357"/>
      <c r="U61" s="37" t="s">
        <v>67</v>
      </c>
      <c r="V61" s="350">
        <f>IFERROR(V57/H57,"0")+IFERROR(V58/H58,"0")+IFERROR(V59/H59,"0")+IFERROR(V60/H60,"0")</f>
        <v>133.88888888888889</v>
      </c>
      <c r="W61" s="350">
        <f>IFERROR(W57/H57,"0")+IFERROR(W58/H58,"0")+IFERROR(W59/H59,"0")+IFERROR(W60/H60,"0")</f>
        <v>134</v>
      </c>
      <c r="X61" s="350">
        <f>IFERROR(IF(X57="",0,X57),"0")+IFERROR(IF(X58="",0,X58),"0")+IFERROR(IF(X59="",0,X59),"0")+IFERROR(IF(X60="",0,X60),"0")</f>
        <v>1.4289000000000001</v>
      </c>
      <c r="Y61" s="351"/>
      <c r="Z61" s="351"/>
    </row>
    <row r="62" spans="1:53" x14ac:dyDescent="0.2">
      <c r="A62" s="361"/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4"/>
      <c r="N62" s="355" t="s">
        <v>66</v>
      </c>
      <c r="O62" s="356"/>
      <c r="P62" s="356"/>
      <c r="Q62" s="356"/>
      <c r="R62" s="356"/>
      <c r="S62" s="356"/>
      <c r="T62" s="357"/>
      <c r="U62" s="37" t="s">
        <v>65</v>
      </c>
      <c r="V62" s="350">
        <f>IFERROR(SUM(V57:V60),"0")</f>
        <v>690</v>
      </c>
      <c r="W62" s="350">
        <f>IFERROR(SUM(W57:W60),"0")</f>
        <v>691.2</v>
      </c>
      <c r="X62" s="37"/>
      <c r="Y62" s="351"/>
      <c r="Z62" s="351"/>
    </row>
    <row r="63" spans="1:53" ht="16.5" hidden="1" customHeight="1" x14ac:dyDescent="0.25">
      <c r="A63" s="372" t="s">
        <v>98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4"/>
      <c r="Z63" s="344"/>
    </row>
    <row r="64" spans="1:53" ht="14.25" hidden="1" customHeight="1" x14ac:dyDescent="0.25">
      <c r="A64" s="360" t="s">
        <v>108</v>
      </c>
      <c r="B64" s="361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8">
        <v>4607091382945</v>
      </c>
      <c r="E65" s="354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3"/>
      <c r="P65" s="353"/>
      <c r="Q65" s="353"/>
      <c r="R65" s="354"/>
      <c r="S65" s="34"/>
      <c r="T65" s="34"/>
      <c r="U65" s="35" t="s">
        <v>65</v>
      </c>
      <c r="V65" s="348">
        <v>10</v>
      </c>
      <c r="W65" s="349">
        <f t="shared" ref="W65:W85" si="2">IFERROR(IF(V65="",0,CEILING((V65/$H65),1)*$H65),"")</f>
        <v>11.2</v>
      </c>
      <c r="X65" s="36">
        <f t="shared" ref="X65:X71" si="3">IFERROR(IF(W65=0,"",ROUNDUP(W65/H65,0)*0.02175),"")</f>
        <v>2.1749999999999999E-2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8">
        <v>4607091385670</v>
      </c>
      <c r="E66" s="354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3"/>
      <c r="P66" s="353"/>
      <c r="Q66" s="353"/>
      <c r="R66" s="354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8">
        <v>4607091385670</v>
      </c>
      <c r="E67" s="354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3"/>
      <c r="P67" s="353"/>
      <c r="Q67" s="353"/>
      <c r="R67" s="354"/>
      <c r="S67" s="34"/>
      <c r="T67" s="34"/>
      <c r="U67" s="35" t="s">
        <v>65</v>
      </c>
      <c r="V67" s="348">
        <v>50</v>
      </c>
      <c r="W67" s="349">
        <f t="shared" si="2"/>
        <v>56</v>
      </c>
      <c r="X67" s="36">
        <f t="shared" si="3"/>
        <v>0.10874999999999999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8">
        <v>4680115883956</v>
      </c>
      <c r="E68" s="354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3"/>
      <c r="P68" s="353"/>
      <c r="Q68" s="353"/>
      <c r="R68" s="354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8">
        <v>4680115881327</v>
      </c>
      <c r="E69" s="354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54"/>
      <c r="S69" s="34"/>
      <c r="T69" s="34"/>
      <c r="U69" s="35" t="s">
        <v>65</v>
      </c>
      <c r="V69" s="348">
        <v>250</v>
      </c>
      <c r="W69" s="349">
        <f t="shared" si="2"/>
        <v>259.20000000000005</v>
      </c>
      <c r="X69" s="36">
        <f t="shared" si="3"/>
        <v>0.52200000000000002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58">
        <v>4680115882133</v>
      </c>
      <c r="E70" s="354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54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8">
        <v>4680115882133</v>
      </c>
      <c r="E71" s="354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3"/>
      <c r="P71" s="353"/>
      <c r="Q71" s="353"/>
      <c r="R71" s="354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8">
        <v>4607091382952</v>
      </c>
      <c r="E72" s="354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54"/>
      <c r="S72" s="34"/>
      <c r="T72" s="34"/>
      <c r="U72" s="35" t="s">
        <v>65</v>
      </c>
      <c r="V72" s="348">
        <v>15</v>
      </c>
      <c r="W72" s="349">
        <f t="shared" si="2"/>
        <v>15</v>
      </c>
      <c r="X72" s="36">
        <f>IFERROR(IF(W72=0,"",ROUNDUP(W72/H72,0)*0.00753),"")</f>
        <v>3.7650000000000003E-2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8">
        <v>4607091385687</v>
      </c>
      <c r="E73" s="354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3"/>
      <c r="P73" s="353"/>
      <c r="Q73" s="353"/>
      <c r="R73" s="354"/>
      <c r="S73" s="34"/>
      <c r="T73" s="34"/>
      <c r="U73" s="35" t="s">
        <v>65</v>
      </c>
      <c r="V73" s="348">
        <v>112</v>
      </c>
      <c r="W73" s="349">
        <f t="shared" si="2"/>
        <v>112</v>
      </c>
      <c r="X73" s="36">
        <f t="shared" ref="X73:X79" si="4">IFERROR(IF(W73=0,"",ROUNDUP(W73/H73,0)*0.00937),"")</f>
        <v>0.26235999999999998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8">
        <v>4680115882539</v>
      </c>
      <c r="E74" s="354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3"/>
      <c r="P74" s="353"/>
      <c r="Q74" s="353"/>
      <c r="R74" s="354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8">
        <v>4607091384604</v>
      </c>
      <c r="E75" s="354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54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8">
        <v>4680115880283</v>
      </c>
      <c r="E76" s="354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54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8">
        <v>4680115883949</v>
      </c>
      <c r="E77" s="354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66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3"/>
      <c r="P77" s="353"/>
      <c r="Q77" s="353"/>
      <c r="R77" s="354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8">
        <v>4680115881518</v>
      </c>
      <c r="E78" s="354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54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8">
        <v>4680115881303</v>
      </c>
      <c r="E79" s="354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54"/>
      <c r="S79" s="34"/>
      <c r="T79" s="34"/>
      <c r="U79" s="35" t="s">
        <v>65</v>
      </c>
      <c r="V79" s="348">
        <v>450</v>
      </c>
      <c r="W79" s="349">
        <f t="shared" si="2"/>
        <v>450</v>
      </c>
      <c r="X79" s="36">
        <f t="shared" si="4"/>
        <v>0.93699999999999994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8">
        <v>4680115882577</v>
      </c>
      <c r="E80" s="354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3"/>
      <c r="P80" s="353"/>
      <c r="Q80" s="353"/>
      <c r="R80" s="354"/>
      <c r="S80" s="34"/>
      <c r="T80" s="34"/>
      <c r="U80" s="35" t="s">
        <v>65</v>
      </c>
      <c r="V80" s="348">
        <v>80</v>
      </c>
      <c r="W80" s="349">
        <f t="shared" si="2"/>
        <v>80</v>
      </c>
      <c r="X80" s="36">
        <f>IFERROR(IF(W80=0,"",ROUNDUP(W80/H80,0)*0.00753),"")</f>
        <v>0.18825</v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8">
        <v>4680115882577</v>
      </c>
      <c r="E81" s="354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3"/>
      <c r="P81" s="353"/>
      <c r="Q81" s="353"/>
      <c r="R81" s="354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8">
        <v>4680115882720</v>
      </c>
      <c r="E82" s="354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3"/>
      <c r="P82" s="353"/>
      <c r="Q82" s="353"/>
      <c r="R82" s="354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8">
        <v>4680115880269</v>
      </c>
      <c r="E83" s="354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3"/>
      <c r="P83" s="353"/>
      <c r="Q83" s="353"/>
      <c r="R83" s="354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8">
        <v>4680115880429</v>
      </c>
      <c r="E84" s="354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3"/>
      <c r="P84" s="353"/>
      <c r="Q84" s="353"/>
      <c r="R84" s="354"/>
      <c r="S84" s="34"/>
      <c r="T84" s="34"/>
      <c r="U84" s="35" t="s">
        <v>65</v>
      </c>
      <c r="V84" s="348">
        <v>540</v>
      </c>
      <c r="W84" s="349">
        <f t="shared" si="2"/>
        <v>540</v>
      </c>
      <c r="X84" s="36">
        <f>IFERROR(IF(W84=0,"",ROUNDUP(W84/H84,0)*0.00937),"")</f>
        <v>1.1244000000000001</v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8">
        <v>4680115881457</v>
      </c>
      <c r="E85" s="354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3"/>
      <c r="P85" s="353"/>
      <c r="Q85" s="353"/>
      <c r="R85" s="354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3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4"/>
      <c r="N86" s="355" t="s">
        <v>66</v>
      </c>
      <c r="O86" s="356"/>
      <c r="P86" s="356"/>
      <c r="Q86" s="356"/>
      <c r="R86" s="356"/>
      <c r="S86" s="356"/>
      <c r="T86" s="357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306.50529100529099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308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3.2021600000000001</v>
      </c>
      <c r="Y86" s="351"/>
      <c r="Z86" s="351"/>
    </row>
    <row r="87" spans="1:53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4"/>
      <c r="N87" s="355" t="s">
        <v>66</v>
      </c>
      <c r="O87" s="356"/>
      <c r="P87" s="356"/>
      <c r="Q87" s="356"/>
      <c r="R87" s="356"/>
      <c r="S87" s="356"/>
      <c r="T87" s="357"/>
      <c r="U87" s="37" t="s">
        <v>65</v>
      </c>
      <c r="V87" s="350">
        <f>IFERROR(SUM(V65:V85),"0")</f>
        <v>1507</v>
      </c>
      <c r="W87" s="350">
        <f>IFERROR(SUM(W65:W85),"0")</f>
        <v>1523.4</v>
      </c>
      <c r="X87" s="37"/>
      <c r="Y87" s="351"/>
      <c r="Z87" s="351"/>
    </row>
    <row r="88" spans="1:53" ht="14.25" hidden="1" customHeight="1" x14ac:dyDescent="0.25">
      <c r="A88" s="360" t="s">
        <v>100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3"/>
      <c r="Z88" s="343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8">
        <v>4680115881488</v>
      </c>
      <c r="E89" s="354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3"/>
      <c r="P89" s="353"/>
      <c r="Q89" s="353"/>
      <c r="R89" s="354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4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3"/>
      <c r="P90" s="353"/>
      <c r="Q90" s="353"/>
      <c r="R90" s="354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4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3"/>
      <c r="P91" s="353"/>
      <c r="Q91" s="353"/>
      <c r="R91" s="354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4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3"/>
      <c r="P92" s="353"/>
      <c r="Q92" s="353"/>
      <c r="R92" s="354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3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4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hidden="1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4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3"/>
      <c r="Z95" s="343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4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3"/>
      <c r="P96" s="353"/>
      <c r="Q96" s="353"/>
      <c r="R96" s="354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4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3"/>
      <c r="P97" s="353"/>
      <c r="Q97" s="353"/>
      <c r="R97" s="354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4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3"/>
      <c r="P98" s="353"/>
      <c r="Q98" s="353"/>
      <c r="R98" s="354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4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3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3"/>
      <c r="P99" s="353"/>
      <c r="Q99" s="353"/>
      <c r="R99" s="354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4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3"/>
      <c r="P100" s="353"/>
      <c r="Q100" s="353"/>
      <c r="R100" s="354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4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3"/>
      <c r="P101" s="353"/>
      <c r="Q101" s="353"/>
      <c r="R101" s="354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8">
        <v>4680115883444</v>
      </c>
      <c r="E102" s="354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3"/>
      <c r="P102" s="353"/>
      <c r="Q102" s="353"/>
      <c r="R102" s="354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8">
        <v>4680115883444</v>
      </c>
      <c r="E103" s="354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3"/>
      <c r="P103" s="353"/>
      <c r="Q103" s="353"/>
      <c r="R103" s="354"/>
      <c r="S103" s="34"/>
      <c r="T103" s="34"/>
      <c r="U103" s="35" t="s">
        <v>65</v>
      </c>
      <c r="V103" s="348">
        <v>62.999999999999993</v>
      </c>
      <c r="W103" s="349">
        <f t="shared" si="5"/>
        <v>64.399999999999991</v>
      </c>
      <c r="X103" s="36">
        <f>IFERROR(IF(W103=0,"",ROUNDUP(W103/H103,0)*0.00753),"")</f>
        <v>0.17319000000000001</v>
      </c>
      <c r="Y103" s="56"/>
      <c r="Z103" s="57"/>
      <c r="AD103" s="58"/>
      <c r="BA103" s="109" t="s">
        <v>1</v>
      </c>
    </row>
    <row r="104" spans="1:53" x14ac:dyDescent="0.2">
      <c r="A104" s="363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4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22.5</v>
      </c>
      <c r="W104" s="350">
        <f>IFERROR(W96/H96,"0")+IFERROR(W97/H97,"0")+IFERROR(W98/H98,"0")+IFERROR(W99/H99,"0")+IFERROR(W100/H100,"0")+IFERROR(W101/H101,"0")+IFERROR(W102/H102,"0")+IFERROR(W103/H103,"0")</f>
        <v>23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0.17319000000000001</v>
      </c>
      <c r="Y104" s="351"/>
      <c r="Z104" s="351"/>
    </row>
    <row r="105" spans="1:53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4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50">
        <f>IFERROR(SUM(V96:V103),"0")</f>
        <v>62.999999999999993</v>
      </c>
      <c r="W105" s="350">
        <f>IFERROR(SUM(W96:W103),"0")</f>
        <v>64.399999999999991</v>
      </c>
      <c r="X105" s="37"/>
      <c r="Y105" s="351"/>
      <c r="Z105" s="351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8">
        <v>4607091386967</v>
      </c>
      <c r="E107" s="354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3"/>
      <c r="P107" s="353"/>
      <c r="Q107" s="353"/>
      <c r="R107" s="354"/>
      <c r="S107" s="34"/>
      <c r="T107" s="34"/>
      <c r="U107" s="35" t="s">
        <v>65</v>
      </c>
      <c r="V107" s="348">
        <v>120</v>
      </c>
      <c r="W107" s="349">
        <f t="shared" ref="W107:W118" si="6">IFERROR(IF(V107="",0,CEILING((V107/$H107),1)*$H107),"")</f>
        <v>126</v>
      </c>
      <c r="X107" s="36">
        <f>IFERROR(IF(W107=0,"",ROUNDUP(W107/H107,0)*0.02175),"")</f>
        <v>0.32624999999999998</v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4301051437</v>
      </c>
      <c r="D108" s="358">
        <v>4607091386967</v>
      </c>
      <c r="E108" s="354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3"/>
      <c r="P108" s="353"/>
      <c r="Q108" s="353"/>
      <c r="R108" s="354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4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3"/>
      <c r="P109" s="353"/>
      <c r="Q109" s="353"/>
      <c r="R109" s="354"/>
      <c r="S109" s="34"/>
      <c r="T109" s="34"/>
      <c r="U109" s="35" t="s">
        <v>65</v>
      </c>
      <c r="V109" s="348">
        <v>20</v>
      </c>
      <c r="W109" s="349">
        <f t="shared" si="6"/>
        <v>25.200000000000003</v>
      </c>
      <c r="X109" s="36">
        <f>IFERROR(IF(W109=0,"",ROUNDUP(W109/H109,0)*0.02175),"")</f>
        <v>6.5250000000000002E-2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4301051648</v>
      </c>
      <c r="D110" s="358">
        <v>4607091386264</v>
      </c>
      <c r="E110" s="354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">
        <v>190</v>
      </c>
      <c r="O110" s="353"/>
      <c r="P110" s="353"/>
      <c r="Q110" s="353"/>
      <c r="R110" s="354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191</v>
      </c>
      <c r="C111" s="31">
        <v>4301051306</v>
      </c>
      <c r="D111" s="358">
        <v>4607091386264</v>
      </c>
      <c r="E111" s="354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3"/>
      <c r="P111" s="353"/>
      <c r="Q111" s="353"/>
      <c r="R111" s="354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8">
        <v>4680115882584</v>
      </c>
      <c r="E112" s="354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4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3"/>
      <c r="P112" s="353"/>
      <c r="Q112" s="353"/>
      <c r="R112" s="354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8">
        <v>4680115882584</v>
      </c>
      <c r="E113" s="354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3"/>
      <c r="P113" s="353"/>
      <c r="Q113" s="353"/>
      <c r="R113" s="354"/>
      <c r="S113" s="34"/>
      <c r="T113" s="34"/>
      <c r="U113" s="35" t="s">
        <v>65</v>
      </c>
      <c r="V113" s="348">
        <v>66</v>
      </c>
      <c r="W113" s="349">
        <f t="shared" si="6"/>
        <v>66</v>
      </c>
      <c r="X113" s="36">
        <f>IFERROR(IF(W113=0,"",ROUNDUP(W113/H113,0)*0.00753),"")</f>
        <v>0.18825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8">
        <v>4607091385731</v>
      </c>
      <c r="E114" s="354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3"/>
      <c r="P114" s="353"/>
      <c r="Q114" s="353"/>
      <c r="R114" s="354"/>
      <c r="S114" s="34"/>
      <c r="T114" s="34"/>
      <c r="U114" s="35" t="s">
        <v>65</v>
      </c>
      <c r="V114" s="348">
        <v>405</v>
      </c>
      <c r="W114" s="349">
        <f t="shared" si="6"/>
        <v>405</v>
      </c>
      <c r="X114" s="36">
        <f>IFERROR(IF(W114=0,"",ROUNDUP(W114/H114,0)*0.00753),"")</f>
        <v>1.1294999999999999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58">
        <v>4680115880214</v>
      </c>
      <c r="E115" s="354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3"/>
      <c r="P115" s="353"/>
      <c r="Q115" s="353"/>
      <c r="R115" s="354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8">
        <v>4680115880894</v>
      </c>
      <c r="E116" s="354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3"/>
      <c r="P116" s="353"/>
      <c r="Q116" s="353"/>
      <c r="R116" s="354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8">
        <v>4607091385427</v>
      </c>
      <c r="E117" s="354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3"/>
      <c r="P117" s="353"/>
      <c r="Q117" s="353"/>
      <c r="R117" s="354"/>
      <c r="S117" s="34"/>
      <c r="T117" s="34"/>
      <c r="U117" s="35" t="s">
        <v>65</v>
      </c>
      <c r="V117" s="348">
        <v>25</v>
      </c>
      <c r="W117" s="349">
        <f t="shared" si="6"/>
        <v>27</v>
      </c>
      <c r="X117" s="36">
        <f>IFERROR(IF(W117=0,"",ROUNDUP(W117/H117,0)*0.00753),"")</f>
        <v>6.7769999999999997E-2</v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8">
        <v>4680115882645</v>
      </c>
      <c r="E118" s="354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3"/>
      <c r="P118" s="353"/>
      <c r="Q118" s="353"/>
      <c r="R118" s="354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3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4"/>
      <c r="N119" s="355" t="s">
        <v>66</v>
      </c>
      <c r="O119" s="356"/>
      <c r="P119" s="356"/>
      <c r="Q119" s="356"/>
      <c r="R119" s="356"/>
      <c r="S119" s="356"/>
      <c r="T119" s="357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200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202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1.7770199999999998</v>
      </c>
      <c r="Y119" s="351"/>
      <c r="Z119" s="351"/>
    </row>
    <row r="120" spans="1:53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4"/>
      <c r="N120" s="355" t="s">
        <v>66</v>
      </c>
      <c r="O120" s="356"/>
      <c r="P120" s="356"/>
      <c r="Q120" s="356"/>
      <c r="R120" s="356"/>
      <c r="S120" s="356"/>
      <c r="T120" s="357"/>
      <c r="U120" s="37" t="s">
        <v>65</v>
      </c>
      <c r="V120" s="350">
        <f>IFERROR(SUM(V107:V118),"0")</f>
        <v>636</v>
      </c>
      <c r="W120" s="350">
        <f>IFERROR(SUM(W107:W118),"0")</f>
        <v>649.20000000000005</v>
      </c>
      <c r="X120" s="37"/>
      <c r="Y120" s="351"/>
      <c r="Z120" s="351"/>
    </row>
    <row r="121" spans="1:53" ht="14.25" hidden="1" customHeight="1" x14ac:dyDescent="0.25">
      <c r="A121" s="360" t="s">
        <v>205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3"/>
      <c r="Z121" s="343"/>
    </row>
    <row r="122" spans="1:53" ht="27" hidden="1" customHeight="1" x14ac:dyDescent="0.25">
      <c r="A122" s="54" t="s">
        <v>206</v>
      </c>
      <c r="B122" s="54" t="s">
        <v>207</v>
      </c>
      <c r="C122" s="31">
        <v>4301060296</v>
      </c>
      <c r="D122" s="358">
        <v>4607091383065</v>
      </c>
      <c r="E122" s="354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3"/>
      <c r="P122" s="353"/>
      <c r="Q122" s="353"/>
      <c r="R122" s="354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4301060366</v>
      </c>
      <c r="D123" s="358">
        <v>4680115881532</v>
      </c>
      <c r="E123" s="354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3"/>
      <c r="P123" s="353"/>
      <c r="Q123" s="353"/>
      <c r="R123" s="354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8">
        <v>4680115881532</v>
      </c>
      <c r="E124" s="354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500" t="s">
        <v>211</v>
      </c>
      <c r="O124" s="353"/>
      <c r="P124" s="353"/>
      <c r="Q124" s="353"/>
      <c r="R124" s="354"/>
      <c r="S124" s="34"/>
      <c r="T124" s="34"/>
      <c r="U124" s="35" t="s">
        <v>65</v>
      </c>
      <c r="V124" s="348">
        <v>70</v>
      </c>
      <c r="W124" s="349">
        <f t="shared" si="7"/>
        <v>75.600000000000009</v>
      </c>
      <c r="X124" s="36">
        <f>IFERROR(IF(W124=0,"",ROUNDUP(W124/H124,0)*0.02175),"")</f>
        <v>0.19574999999999998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208</v>
      </c>
      <c r="B125" s="54" t="s">
        <v>212</v>
      </c>
      <c r="C125" s="31">
        <v>4301060350</v>
      </c>
      <c r="D125" s="358">
        <v>4680115881532</v>
      </c>
      <c r="E125" s="354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3"/>
      <c r="P125" s="353"/>
      <c r="Q125" s="353"/>
      <c r="R125" s="354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8">
        <v>4680115882652</v>
      </c>
      <c r="E126" s="354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3"/>
      <c r="P126" s="353"/>
      <c r="Q126" s="353"/>
      <c r="R126" s="354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8">
        <v>4680115880238</v>
      </c>
      <c r="E127" s="354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3"/>
      <c r="P127" s="353"/>
      <c r="Q127" s="353"/>
      <c r="R127" s="354"/>
      <c r="S127" s="34"/>
      <c r="T127" s="34"/>
      <c r="U127" s="35" t="s">
        <v>65</v>
      </c>
      <c r="V127" s="348">
        <v>29.7</v>
      </c>
      <c r="W127" s="349">
        <f t="shared" si="7"/>
        <v>29.7</v>
      </c>
      <c r="X127" s="36">
        <f>IFERROR(IF(W127=0,"",ROUNDUP(W127/H127,0)*0.00753),"")</f>
        <v>0.11295000000000001</v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8">
        <v>4680115881464</v>
      </c>
      <c r="E128" s="354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3"/>
      <c r="P128" s="353"/>
      <c r="Q128" s="353"/>
      <c r="R128" s="354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3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4"/>
      <c r="N129" s="355" t="s">
        <v>66</v>
      </c>
      <c r="O129" s="356"/>
      <c r="P129" s="356"/>
      <c r="Q129" s="356"/>
      <c r="R129" s="356"/>
      <c r="S129" s="356"/>
      <c r="T129" s="357"/>
      <c r="U129" s="37" t="s">
        <v>67</v>
      </c>
      <c r="V129" s="350">
        <f>IFERROR(V122/H122,"0")+IFERROR(V123/H123,"0")+IFERROR(V124/H124,"0")+IFERROR(V125/H125,"0")+IFERROR(V126/H126,"0")+IFERROR(V127/H127,"0")+IFERROR(V128/H128,"0")</f>
        <v>23.333333333333332</v>
      </c>
      <c r="W129" s="350">
        <f>IFERROR(W122/H122,"0")+IFERROR(W123/H123,"0")+IFERROR(W124/H124,"0")+IFERROR(W125/H125,"0")+IFERROR(W126/H126,"0")+IFERROR(W127/H127,"0")+IFERROR(W128/H128,"0")</f>
        <v>24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0.30869999999999997</v>
      </c>
      <c r="Y129" s="351"/>
      <c r="Z129" s="351"/>
    </row>
    <row r="130" spans="1:53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4"/>
      <c r="N130" s="355" t="s">
        <v>66</v>
      </c>
      <c r="O130" s="356"/>
      <c r="P130" s="356"/>
      <c r="Q130" s="356"/>
      <c r="R130" s="356"/>
      <c r="S130" s="356"/>
      <c r="T130" s="357"/>
      <c r="U130" s="37" t="s">
        <v>65</v>
      </c>
      <c r="V130" s="350">
        <f>IFERROR(SUM(V122:V128),"0")</f>
        <v>99.7</v>
      </c>
      <c r="W130" s="350">
        <f>IFERROR(SUM(W122:W128),"0")</f>
        <v>105.30000000000001</v>
      </c>
      <c r="X130" s="37"/>
      <c r="Y130" s="351"/>
      <c r="Z130" s="351"/>
    </row>
    <row r="131" spans="1:53" ht="16.5" hidden="1" customHeight="1" x14ac:dyDescent="0.25">
      <c r="A131" s="372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4"/>
      <c r="Z131" s="344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8">
        <v>4607091385168</v>
      </c>
      <c r="E133" s="354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3"/>
      <c r="P133" s="353"/>
      <c r="Q133" s="353"/>
      <c r="R133" s="354"/>
      <c r="S133" s="34"/>
      <c r="T133" s="34"/>
      <c r="U133" s="35" t="s">
        <v>65</v>
      </c>
      <c r="V133" s="348">
        <v>380</v>
      </c>
      <c r="W133" s="349">
        <f>IFERROR(IF(V133="",0,CEILING((V133/$H133),1)*$H133),"")</f>
        <v>386.40000000000003</v>
      </c>
      <c r="X133" s="36">
        <f>IFERROR(IF(W133=0,"",ROUNDUP(W133/H133,0)*0.02175),"")</f>
        <v>1.0004999999999999</v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220</v>
      </c>
      <c r="B134" s="54" t="s">
        <v>222</v>
      </c>
      <c r="C134" s="31">
        <v>4301051360</v>
      </c>
      <c r="D134" s="358">
        <v>4607091385168</v>
      </c>
      <c r="E134" s="354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3"/>
      <c r="P134" s="353"/>
      <c r="Q134" s="353"/>
      <c r="R134" s="354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8">
        <v>4607091383256</v>
      </c>
      <c r="E135" s="354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3"/>
      <c r="P135" s="353"/>
      <c r="Q135" s="353"/>
      <c r="R135" s="354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8">
        <v>4607091385748</v>
      </c>
      <c r="E136" s="354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3"/>
      <c r="P136" s="353"/>
      <c r="Q136" s="353"/>
      <c r="R136" s="354"/>
      <c r="S136" s="34"/>
      <c r="T136" s="34"/>
      <c r="U136" s="35" t="s">
        <v>65</v>
      </c>
      <c r="V136" s="348">
        <v>360</v>
      </c>
      <c r="W136" s="349">
        <f>IFERROR(IF(V136="",0,CEILING((V136/$H136),1)*$H136),"")</f>
        <v>361.8</v>
      </c>
      <c r="X136" s="36">
        <f>IFERROR(IF(W136=0,"",ROUNDUP(W136/H136,0)*0.00753),"")</f>
        <v>1.00902</v>
      </c>
      <c r="Y136" s="56"/>
      <c r="Z136" s="57"/>
      <c r="AD136" s="58"/>
      <c r="BA136" s="132" t="s">
        <v>1</v>
      </c>
    </row>
    <row r="137" spans="1:53" x14ac:dyDescent="0.2">
      <c r="A137" s="363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4"/>
      <c r="N137" s="355" t="s">
        <v>66</v>
      </c>
      <c r="O137" s="356"/>
      <c r="P137" s="356"/>
      <c r="Q137" s="356"/>
      <c r="R137" s="356"/>
      <c r="S137" s="356"/>
      <c r="T137" s="357"/>
      <c r="U137" s="37" t="s">
        <v>67</v>
      </c>
      <c r="V137" s="350">
        <f>IFERROR(V133/H133,"0")+IFERROR(V134/H134,"0")+IFERROR(V135/H135,"0")+IFERROR(V136/H136,"0")</f>
        <v>178.57142857142856</v>
      </c>
      <c r="W137" s="350">
        <f>IFERROR(W133/H133,"0")+IFERROR(W134/H134,"0")+IFERROR(W135/H135,"0")+IFERROR(W136/H136,"0")</f>
        <v>180</v>
      </c>
      <c r="X137" s="350">
        <f>IFERROR(IF(X133="",0,X133),"0")+IFERROR(IF(X134="",0,X134),"0")+IFERROR(IF(X135="",0,X135),"0")+IFERROR(IF(X136="",0,X136),"0")</f>
        <v>2.0095200000000002</v>
      </c>
      <c r="Y137" s="351"/>
      <c r="Z137" s="351"/>
    </row>
    <row r="138" spans="1:53" x14ac:dyDescent="0.2">
      <c r="A138" s="361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4"/>
      <c r="N138" s="355" t="s">
        <v>66</v>
      </c>
      <c r="O138" s="356"/>
      <c r="P138" s="356"/>
      <c r="Q138" s="356"/>
      <c r="R138" s="356"/>
      <c r="S138" s="356"/>
      <c r="T138" s="357"/>
      <c r="U138" s="37" t="s">
        <v>65</v>
      </c>
      <c r="V138" s="350">
        <f>IFERROR(SUM(V133:V136),"0")</f>
        <v>740</v>
      </c>
      <c r="W138" s="350">
        <f>IFERROR(SUM(W133:W136),"0")</f>
        <v>748.2</v>
      </c>
      <c r="X138" s="37"/>
      <c r="Y138" s="351"/>
      <c r="Z138" s="351"/>
    </row>
    <row r="139" spans="1:53" ht="27.75" hidden="1" customHeight="1" x14ac:dyDescent="0.2">
      <c r="A139" s="537" t="s">
        <v>227</v>
      </c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  <c r="V139" s="538"/>
      <c r="W139" s="538"/>
      <c r="X139" s="538"/>
      <c r="Y139" s="48"/>
      <c r="Z139" s="48"/>
    </row>
    <row r="140" spans="1:53" ht="16.5" hidden="1" customHeight="1" x14ac:dyDescent="0.25">
      <c r="A140" s="372" t="s">
        <v>228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4"/>
      <c r="Z140" s="344"/>
    </row>
    <row r="141" spans="1:53" ht="14.25" hidden="1" customHeight="1" x14ac:dyDescent="0.25">
      <c r="A141" s="360" t="s">
        <v>108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3"/>
      <c r="Z141" s="343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8">
        <v>4607091383423</v>
      </c>
      <c r="E142" s="354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3"/>
      <c r="P142" s="353"/>
      <c r="Q142" s="353"/>
      <c r="R142" s="354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8">
        <v>4607091381405</v>
      </c>
      <c r="E143" s="354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3"/>
      <c r="P143" s="353"/>
      <c r="Q143" s="353"/>
      <c r="R143" s="354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8">
        <v>4607091386516</v>
      </c>
      <c r="E144" s="354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3"/>
      <c r="P144" s="353"/>
      <c r="Q144" s="353"/>
      <c r="R144" s="354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63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4"/>
      <c r="N145" s="355" t="s">
        <v>66</v>
      </c>
      <c r="O145" s="356"/>
      <c r="P145" s="356"/>
      <c r="Q145" s="356"/>
      <c r="R145" s="356"/>
      <c r="S145" s="356"/>
      <c r="T145" s="357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61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4"/>
      <c r="N146" s="355" t="s">
        <v>66</v>
      </c>
      <c r="O146" s="356"/>
      <c r="P146" s="356"/>
      <c r="Q146" s="356"/>
      <c r="R146" s="356"/>
      <c r="S146" s="356"/>
      <c r="T146" s="357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72" t="s">
        <v>235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4"/>
      <c r="Z147" s="344"/>
    </row>
    <row r="148" spans="1:53" ht="14.25" hidden="1" customHeight="1" x14ac:dyDescent="0.25">
      <c r="A148" s="360" t="s">
        <v>60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8">
        <v>4680115880993</v>
      </c>
      <c r="E149" s="354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3"/>
      <c r="P149" s="353"/>
      <c r="Q149" s="353"/>
      <c r="R149" s="354"/>
      <c r="S149" s="34"/>
      <c r="T149" s="34"/>
      <c r="U149" s="35" t="s">
        <v>65</v>
      </c>
      <c r="V149" s="348">
        <v>60</v>
      </c>
      <c r="W149" s="349">
        <f t="shared" ref="W149:W157" si="8">IFERROR(IF(V149="",0,CEILING((V149/$H149),1)*$H149),"")</f>
        <v>63</v>
      </c>
      <c r="X149" s="36">
        <f>IFERROR(IF(W149=0,"",ROUNDUP(W149/H149,0)*0.00753),"")</f>
        <v>0.11295000000000001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8">
        <v>4680115881761</v>
      </c>
      <c r="E150" s="354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3"/>
      <c r="P150" s="353"/>
      <c r="Q150" s="353"/>
      <c r="R150" s="354"/>
      <c r="S150" s="34"/>
      <c r="T150" s="34"/>
      <c r="U150" s="35" t="s">
        <v>65</v>
      </c>
      <c r="V150" s="348">
        <v>20</v>
      </c>
      <c r="W150" s="349">
        <f t="shared" si="8"/>
        <v>21</v>
      </c>
      <c r="X150" s="36">
        <f>IFERROR(IF(W150=0,"",ROUNDUP(W150/H150,0)*0.00753),"")</f>
        <v>3.7650000000000003E-2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8">
        <v>4680115881563</v>
      </c>
      <c r="E151" s="354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3"/>
      <c r="P151" s="353"/>
      <c r="Q151" s="353"/>
      <c r="R151" s="354"/>
      <c r="S151" s="34"/>
      <c r="T151" s="34"/>
      <c r="U151" s="35" t="s">
        <v>65</v>
      </c>
      <c r="V151" s="348">
        <v>100</v>
      </c>
      <c r="W151" s="349">
        <f t="shared" si="8"/>
        <v>100.80000000000001</v>
      </c>
      <c r="X151" s="36">
        <f>IFERROR(IF(W151=0,"",ROUNDUP(W151/H151,0)*0.00753),"")</f>
        <v>0.18071999999999999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8">
        <v>4680115880986</v>
      </c>
      <c r="E152" s="354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3"/>
      <c r="P152" s="353"/>
      <c r="Q152" s="353"/>
      <c r="R152" s="354"/>
      <c r="S152" s="34"/>
      <c r="T152" s="34"/>
      <c r="U152" s="35" t="s">
        <v>65</v>
      </c>
      <c r="V152" s="348">
        <v>105</v>
      </c>
      <c r="W152" s="349">
        <f t="shared" si="8"/>
        <v>105</v>
      </c>
      <c r="X152" s="36">
        <f>IFERROR(IF(W152=0,"",ROUNDUP(W152/H152,0)*0.00502),"")</f>
        <v>0.251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8">
        <v>4680115880207</v>
      </c>
      <c r="E153" s="354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3"/>
      <c r="P153" s="353"/>
      <c r="Q153" s="353"/>
      <c r="R153" s="354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8">
        <v>4680115881785</v>
      </c>
      <c r="E154" s="354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3"/>
      <c r="P154" s="353"/>
      <c r="Q154" s="353"/>
      <c r="R154" s="354"/>
      <c r="S154" s="34"/>
      <c r="T154" s="34"/>
      <c r="U154" s="35" t="s">
        <v>65</v>
      </c>
      <c r="V154" s="348">
        <v>122.5</v>
      </c>
      <c r="W154" s="349">
        <f t="shared" si="8"/>
        <v>123.9</v>
      </c>
      <c r="X154" s="36">
        <f>IFERROR(IF(W154=0,"",ROUNDUP(W154/H154,0)*0.00502),"")</f>
        <v>0.29618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8">
        <v>4680115881679</v>
      </c>
      <c r="E155" s="354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3"/>
      <c r="P155" s="353"/>
      <c r="Q155" s="353"/>
      <c r="R155" s="354"/>
      <c r="S155" s="34"/>
      <c r="T155" s="34"/>
      <c r="U155" s="35" t="s">
        <v>65</v>
      </c>
      <c r="V155" s="348">
        <v>175</v>
      </c>
      <c r="W155" s="349">
        <f t="shared" si="8"/>
        <v>176.4</v>
      </c>
      <c r="X155" s="36">
        <f>IFERROR(IF(W155=0,"",ROUNDUP(W155/H155,0)*0.00502),"")</f>
        <v>0.42168</v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8">
        <v>4680115880191</v>
      </c>
      <c r="E156" s="354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3"/>
      <c r="P156" s="353"/>
      <c r="Q156" s="353"/>
      <c r="R156" s="354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8">
        <v>4680115883963</v>
      </c>
      <c r="E157" s="354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3"/>
      <c r="P157" s="353"/>
      <c r="Q157" s="353"/>
      <c r="R157" s="354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3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4"/>
      <c r="N158" s="355" t="s">
        <v>66</v>
      </c>
      <c r="O158" s="356"/>
      <c r="P158" s="356"/>
      <c r="Q158" s="356"/>
      <c r="R158" s="356"/>
      <c r="S158" s="356"/>
      <c r="T158" s="357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234.52380952380952</v>
      </c>
      <c r="W158" s="350">
        <f>IFERROR(W149/H149,"0")+IFERROR(W150/H150,"0")+IFERROR(W151/H151,"0")+IFERROR(W152/H152,"0")+IFERROR(W153/H153,"0")+IFERROR(W154/H154,"0")+IFERROR(W155/H155,"0")+IFERROR(W156/H156,"0")+IFERROR(W157/H157,"0")</f>
        <v>237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1.3001799999999999</v>
      </c>
      <c r="Y158" s="351"/>
      <c r="Z158" s="351"/>
    </row>
    <row r="159" spans="1:53" x14ac:dyDescent="0.2">
      <c r="A159" s="361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4"/>
      <c r="N159" s="355" t="s">
        <v>66</v>
      </c>
      <c r="O159" s="356"/>
      <c r="P159" s="356"/>
      <c r="Q159" s="356"/>
      <c r="R159" s="356"/>
      <c r="S159" s="356"/>
      <c r="T159" s="357"/>
      <c r="U159" s="37" t="s">
        <v>65</v>
      </c>
      <c r="V159" s="350">
        <f>IFERROR(SUM(V149:V157),"0")</f>
        <v>582.5</v>
      </c>
      <c r="W159" s="350">
        <f>IFERROR(SUM(W149:W157),"0")</f>
        <v>590.1</v>
      </c>
      <c r="X159" s="37"/>
      <c r="Y159" s="351"/>
      <c r="Z159" s="351"/>
    </row>
    <row r="160" spans="1:53" ht="16.5" hidden="1" customHeight="1" x14ac:dyDescent="0.25">
      <c r="A160" s="372" t="s">
        <v>254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4"/>
      <c r="Z160" s="344"/>
    </row>
    <row r="161" spans="1:53" ht="14.25" hidden="1" customHeight="1" x14ac:dyDescent="0.25">
      <c r="A161" s="360" t="s">
        <v>108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3"/>
      <c r="Z161" s="343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8">
        <v>4680115881402</v>
      </c>
      <c r="E162" s="354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3"/>
      <c r="P162" s="353"/>
      <c r="Q162" s="353"/>
      <c r="R162" s="354"/>
      <c r="S162" s="34"/>
      <c r="T162" s="34"/>
      <c r="U162" s="35" t="s">
        <v>65</v>
      </c>
      <c r="V162" s="348">
        <v>20</v>
      </c>
      <c r="W162" s="349">
        <f>IFERROR(IF(V162="",0,CEILING((V162/$H162),1)*$H162),"")</f>
        <v>21.6</v>
      </c>
      <c r="X162" s="36">
        <f>IFERROR(IF(W162=0,"",ROUNDUP(W162/H162,0)*0.02175),"")</f>
        <v>4.3499999999999997E-2</v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8">
        <v>4680115881396</v>
      </c>
      <c r="E163" s="354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3"/>
      <c r="P163" s="353"/>
      <c r="Q163" s="353"/>
      <c r="R163" s="354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3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4"/>
      <c r="N164" s="355" t="s">
        <v>66</v>
      </c>
      <c r="O164" s="356"/>
      <c r="P164" s="356"/>
      <c r="Q164" s="356"/>
      <c r="R164" s="356"/>
      <c r="S164" s="356"/>
      <c r="T164" s="357"/>
      <c r="U164" s="37" t="s">
        <v>67</v>
      </c>
      <c r="V164" s="350">
        <f>IFERROR(V162/H162,"0")+IFERROR(V163/H163,"0")</f>
        <v>1.8518518518518516</v>
      </c>
      <c r="W164" s="350">
        <f>IFERROR(W162/H162,"0")+IFERROR(W163/H163,"0")</f>
        <v>2</v>
      </c>
      <c r="X164" s="350">
        <f>IFERROR(IF(X162="",0,X162),"0")+IFERROR(IF(X163="",0,X163),"0")</f>
        <v>4.3499999999999997E-2</v>
      </c>
      <c r="Y164" s="351"/>
      <c r="Z164" s="351"/>
    </row>
    <row r="165" spans="1:53" x14ac:dyDescent="0.2">
      <c r="A165" s="361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4"/>
      <c r="N165" s="355" t="s">
        <v>66</v>
      </c>
      <c r="O165" s="356"/>
      <c r="P165" s="356"/>
      <c r="Q165" s="356"/>
      <c r="R165" s="356"/>
      <c r="S165" s="356"/>
      <c r="T165" s="357"/>
      <c r="U165" s="37" t="s">
        <v>65</v>
      </c>
      <c r="V165" s="350">
        <f>IFERROR(SUM(V162:V163),"0")</f>
        <v>20</v>
      </c>
      <c r="W165" s="350">
        <f>IFERROR(SUM(W162:W163),"0")</f>
        <v>21.6</v>
      </c>
      <c r="X165" s="37"/>
      <c r="Y165" s="351"/>
      <c r="Z165" s="351"/>
    </row>
    <row r="166" spans="1:53" ht="14.25" hidden="1" customHeight="1" x14ac:dyDescent="0.25">
      <c r="A166" s="360" t="s">
        <v>100</v>
      </c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43"/>
      <c r="Z166" s="343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8">
        <v>4680115882935</v>
      </c>
      <c r="E167" s="354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3"/>
      <c r="P167" s="353"/>
      <c r="Q167" s="353"/>
      <c r="R167" s="354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58">
        <v>4680115880764</v>
      </c>
      <c r="E168" s="354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3"/>
      <c r="P168" s="353"/>
      <c r="Q168" s="353"/>
      <c r="R168" s="354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63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4"/>
      <c r="N169" s="355" t="s">
        <v>66</v>
      </c>
      <c r="O169" s="356"/>
      <c r="P169" s="356"/>
      <c r="Q169" s="356"/>
      <c r="R169" s="356"/>
      <c r="S169" s="356"/>
      <c r="T169" s="357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61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4"/>
      <c r="N170" s="355" t="s">
        <v>66</v>
      </c>
      <c r="O170" s="356"/>
      <c r="P170" s="356"/>
      <c r="Q170" s="356"/>
      <c r="R170" s="356"/>
      <c r="S170" s="356"/>
      <c r="T170" s="357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0" t="s">
        <v>60</v>
      </c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8">
        <v>4680115882683</v>
      </c>
      <c r="E172" s="354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3"/>
      <c r="P172" s="353"/>
      <c r="Q172" s="353"/>
      <c r="R172" s="354"/>
      <c r="S172" s="34"/>
      <c r="T172" s="34"/>
      <c r="U172" s="35" t="s">
        <v>65</v>
      </c>
      <c r="V172" s="348">
        <v>80</v>
      </c>
      <c r="W172" s="349">
        <f>IFERROR(IF(V172="",0,CEILING((V172/$H172),1)*$H172),"")</f>
        <v>81</v>
      </c>
      <c r="X172" s="36">
        <f>IFERROR(IF(W172=0,"",ROUNDUP(W172/H172,0)*0.00937),"")</f>
        <v>0.14055000000000001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8">
        <v>4680115882690</v>
      </c>
      <c r="E173" s="354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3"/>
      <c r="P173" s="353"/>
      <c r="Q173" s="353"/>
      <c r="R173" s="354"/>
      <c r="S173" s="34"/>
      <c r="T173" s="34"/>
      <c r="U173" s="35" t="s">
        <v>65</v>
      </c>
      <c r="V173" s="348">
        <v>90</v>
      </c>
      <c r="W173" s="349">
        <f>IFERROR(IF(V173="",0,CEILING((V173/$H173),1)*$H173),"")</f>
        <v>91.800000000000011</v>
      </c>
      <c r="X173" s="36">
        <f>IFERROR(IF(W173=0,"",ROUNDUP(W173/H173,0)*0.00937),"")</f>
        <v>0.15928999999999999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8">
        <v>4680115882669</v>
      </c>
      <c r="E174" s="354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3"/>
      <c r="P174" s="353"/>
      <c r="Q174" s="353"/>
      <c r="R174" s="354"/>
      <c r="S174" s="34"/>
      <c r="T174" s="34"/>
      <c r="U174" s="35" t="s">
        <v>65</v>
      </c>
      <c r="V174" s="348">
        <v>160</v>
      </c>
      <c r="W174" s="349">
        <f>IFERROR(IF(V174="",0,CEILING((V174/$H174),1)*$H174),"")</f>
        <v>162</v>
      </c>
      <c r="X174" s="36">
        <f>IFERROR(IF(W174=0,"",ROUNDUP(W174/H174,0)*0.00937),"")</f>
        <v>0.28110000000000002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8">
        <v>4680115882676</v>
      </c>
      <c r="E175" s="354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3"/>
      <c r="P175" s="353"/>
      <c r="Q175" s="353"/>
      <c r="R175" s="354"/>
      <c r="S175" s="34"/>
      <c r="T175" s="34"/>
      <c r="U175" s="35" t="s">
        <v>65</v>
      </c>
      <c r="V175" s="348">
        <v>130</v>
      </c>
      <c r="W175" s="349">
        <f>IFERROR(IF(V175="",0,CEILING((V175/$H175),1)*$H175),"")</f>
        <v>135</v>
      </c>
      <c r="X175" s="36">
        <f>IFERROR(IF(W175=0,"",ROUNDUP(W175/H175,0)*0.00937),"")</f>
        <v>0.23424999999999999</v>
      </c>
      <c r="Y175" s="56"/>
      <c r="Z175" s="57"/>
      <c r="AD175" s="58"/>
      <c r="BA175" s="152" t="s">
        <v>1</v>
      </c>
    </row>
    <row r="176" spans="1:53" x14ac:dyDescent="0.2">
      <c r="A176" s="363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4"/>
      <c r="N176" s="355" t="s">
        <v>66</v>
      </c>
      <c r="O176" s="356"/>
      <c r="P176" s="356"/>
      <c r="Q176" s="356"/>
      <c r="R176" s="356"/>
      <c r="S176" s="356"/>
      <c r="T176" s="357"/>
      <c r="U176" s="37" t="s">
        <v>67</v>
      </c>
      <c r="V176" s="350">
        <f>IFERROR(V172/H172,"0")+IFERROR(V173/H173,"0")+IFERROR(V174/H174,"0")+IFERROR(V175/H175,"0")</f>
        <v>85.185185185185176</v>
      </c>
      <c r="W176" s="350">
        <f>IFERROR(W172/H172,"0")+IFERROR(W173/H173,"0")+IFERROR(W174/H174,"0")+IFERROR(W175/H175,"0")</f>
        <v>87</v>
      </c>
      <c r="X176" s="350">
        <f>IFERROR(IF(X172="",0,X172),"0")+IFERROR(IF(X173="",0,X173),"0")+IFERROR(IF(X174="",0,X174),"0")+IFERROR(IF(X175="",0,X175),"0")</f>
        <v>0.81518999999999997</v>
      </c>
      <c r="Y176" s="351"/>
      <c r="Z176" s="351"/>
    </row>
    <row r="177" spans="1:53" x14ac:dyDescent="0.2">
      <c r="A177" s="361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4"/>
      <c r="N177" s="355" t="s">
        <v>66</v>
      </c>
      <c r="O177" s="356"/>
      <c r="P177" s="356"/>
      <c r="Q177" s="356"/>
      <c r="R177" s="356"/>
      <c r="S177" s="356"/>
      <c r="T177" s="357"/>
      <c r="U177" s="37" t="s">
        <v>65</v>
      </c>
      <c r="V177" s="350">
        <f>IFERROR(SUM(V172:V175),"0")</f>
        <v>460</v>
      </c>
      <c r="W177" s="350">
        <f>IFERROR(SUM(W172:W175),"0")</f>
        <v>469.8</v>
      </c>
      <c r="X177" s="37"/>
      <c r="Y177" s="351"/>
      <c r="Z177" s="351"/>
    </row>
    <row r="178" spans="1:53" ht="14.25" hidden="1" customHeight="1" x14ac:dyDescent="0.25">
      <c r="A178" s="360" t="s">
        <v>68</v>
      </c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43"/>
      <c r="Z178" s="343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8">
        <v>4680115881556</v>
      </c>
      <c r="E179" s="354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3"/>
      <c r="P179" s="353"/>
      <c r="Q179" s="353"/>
      <c r="R179" s="354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8">
        <v>4680115880573</v>
      </c>
      <c r="E180" s="354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3"/>
      <c r="P180" s="353"/>
      <c r="Q180" s="353"/>
      <c r="R180" s="354"/>
      <c r="S180" s="34"/>
      <c r="T180" s="34"/>
      <c r="U180" s="35" t="s">
        <v>65</v>
      </c>
      <c r="V180" s="348">
        <v>250</v>
      </c>
      <c r="W180" s="349">
        <f t="shared" si="9"/>
        <v>252.29999999999998</v>
      </c>
      <c r="X180" s="36">
        <f>IFERROR(IF(W180=0,"",ROUNDUP(W180/H180,0)*0.02175),"")</f>
        <v>0.63074999999999992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8">
        <v>4680115881594</v>
      </c>
      <c r="E181" s="354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3"/>
      <c r="P181" s="353"/>
      <c r="Q181" s="353"/>
      <c r="R181" s="354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8">
        <v>4680115881587</v>
      </c>
      <c r="E182" s="354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3"/>
      <c r="P182" s="353"/>
      <c r="Q182" s="353"/>
      <c r="R182" s="354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279</v>
      </c>
      <c r="B183" s="54" t="s">
        <v>280</v>
      </c>
      <c r="C183" s="31">
        <v>4301051380</v>
      </c>
      <c r="D183" s="358">
        <v>4680115880962</v>
      </c>
      <c r="E183" s="354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3"/>
      <c r="P183" s="353"/>
      <c r="Q183" s="353"/>
      <c r="R183" s="354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8">
        <v>4680115881617</v>
      </c>
      <c r="E184" s="354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3"/>
      <c r="P184" s="353"/>
      <c r="Q184" s="353"/>
      <c r="R184" s="354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8">
        <v>4680115881228</v>
      </c>
      <c r="E185" s="354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3"/>
      <c r="P185" s="353"/>
      <c r="Q185" s="353"/>
      <c r="R185" s="354"/>
      <c r="S185" s="34"/>
      <c r="T185" s="34"/>
      <c r="U185" s="35" t="s">
        <v>65</v>
      </c>
      <c r="V185" s="348">
        <v>280</v>
      </c>
      <c r="W185" s="349">
        <f t="shared" si="9"/>
        <v>280.8</v>
      </c>
      <c r="X185" s="36">
        <f>IFERROR(IF(W185=0,"",ROUNDUP(W185/H185,0)*0.00753),"")</f>
        <v>0.88101000000000007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8">
        <v>4680115881037</v>
      </c>
      <c r="E186" s="354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3"/>
      <c r="P186" s="353"/>
      <c r="Q186" s="353"/>
      <c r="R186" s="354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8">
        <v>4680115881211</v>
      </c>
      <c r="E187" s="354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3"/>
      <c r="P187" s="353"/>
      <c r="Q187" s="353"/>
      <c r="R187" s="354"/>
      <c r="S187" s="34"/>
      <c r="T187" s="34"/>
      <c r="U187" s="35" t="s">
        <v>65</v>
      </c>
      <c r="V187" s="348">
        <v>400</v>
      </c>
      <c r="W187" s="349">
        <f t="shared" si="9"/>
        <v>400.8</v>
      </c>
      <c r="X187" s="36">
        <f>IFERROR(IF(W187=0,"",ROUNDUP(W187/H187,0)*0.00753),"")</f>
        <v>1.2575100000000001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8">
        <v>4680115881020</v>
      </c>
      <c r="E188" s="354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3"/>
      <c r="P188" s="353"/>
      <c r="Q188" s="353"/>
      <c r="R188" s="354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8">
        <v>4680115882195</v>
      </c>
      <c r="E189" s="354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3"/>
      <c r="P189" s="353"/>
      <c r="Q189" s="353"/>
      <c r="R189" s="354"/>
      <c r="S189" s="34"/>
      <c r="T189" s="34"/>
      <c r="U189" s="35" t="s">
        <v>65</v>
      </c>
      <c r="V189" s="348">
        <v>280</v>
      </c>
      <c r="W189" s="349">
        <f t="shared" si="9"/>
        <v>280.8</v>
      </c>
      <c r="X189" s="36">
        <f t="shared" ref="X189:X195" si="10">IFERROR(IF(W189=0,"",ROUNDUP(W189/H189,0)*0.00753),"")</f>
        <v>0.88101000000000007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8">
        <v>4680115882607</v>
      </c>
      <c r="E190" s="354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3"/>
      <c r="P190" s="353"/>
      <c r="Q190" s="353"/>
      <c r="R190" s="354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8">
        <v>4680115880092</v>
      </c>
      <c r="E191" s="354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3"/>
      <c r="P191" s="353"/>
      <c r="Q191" s="353"/>
      <c r="R191" s="354"/>
      <c r="S191" s="34"/>
      <c r="T191" s="34"/>
      <c r="U191" s="35" t="s">
        <v>65</v>
      </c>
      <c r="V191" s="348">
        <v>520</v>
      </c>
      <c r="W191" s="349">
        <f t="shared" si="9"/>
        <v>520.79999999999995</v>
      </c>
      <c r="X191" s="36">
        <f t="shared" si="10"/>
        <v>1.63401</v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297</v>
      </c>
      <c r="B192" s="54" t="s">
        <v>298</v>
      </c>
      <c r="C192" s="31">
        <v>4301051469</v>
      </c>
      <c r="D192" s="358">
        <v>4680115880221</v>
      </c>
      <c r="E192" s="354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3"/>
      <c r="P192" s="353"/>
      <c r="Q192" s="353"/>
      <c r="R192" s="354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8">
        <v>4680115882942</v>
      </c>
      <c r="E193" s="354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3"/>
      <c r="P193" s="353"/>
      <c r="Q193" s="353"/>
      <c r="R193" s="354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8">
        <v>4680115880504</v>
      </c>
      <c r="E194" s="354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3"/>
      <c r="P194" s="353"/>
      <c r="Q194" s="353"/>
      <c r="R194" s="354"/>
      <c r="S194" s="34"/>
      <c r="T194" s="34"/>
      <c r="U194" s="35" t="s">
        <v>65</v>
      </c>
      <c r="V194" s="348">
        <v>120</v>
      </c>
      <c r="W194" s="349">
        <f t="shared" si="9"/>
        <v>120</v>
      </c>
      <c r="X194" s="36">
        <f t="shared" si="10"/>
        <v>0.3765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8">
        <v>4680115882164</v>
      </c>
      <c r="E195" s="354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3"/>
      <c r="P195" s="353"/>
      <c r="Q195" s="353"/>
      <c r="R195" s="354"/>
      <c r="S195" s="34"/>
      <c r="T195" s="34"/>
      <c r="U195" s="35" t="s">
        <v>65</v>
      </c>
      <c r="V195" s="348">
        <v>220</v>
      </c>
      <c r="W195" s="349">
        <f t="shared" si="9"/>
        <v>220.79999999999998</v>
      </c>
      <c r="X195" s="36">
        <f t="shared" si="10"/>
        <v>0.69276000000000004</v>
      </c>
      <c r="Y195" s="56"/>
      <c r="Z195" s="57"/>
      <c r="AD195" s="58"/>
      <c r="BA195" s="169" t="s">
        <v>1</v>
      </c>
    </row>
    <row r="196" spans="1:53" x14ac:dyDescent="0.2">
      <c r="A196" s="363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4"/>
      <c r="N196" s="355" t="s">
        <v>66</v>
      </c>
      <c r="O196" s="356"/>
      <c r="P196" s="356"/>
      <c r="Q196" s="356"/>
      <c r="R196" s="356"/>
      <c r="S196" s="356"/>
      <c r="T196" s="357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787.06896551724139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789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6.3535500000000003</v>
      </c>
      <c r="Y196" s="351"/>
      <c r="Z196" s="351"/>
    </row>
    <row r="197" spans="1:53" x14ac:dyDescent="0.2">
      <c r="A197" s="361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4"/>
      <c r="N197" s="355" t="s">
        <v>66</v>
      </c>
      <c r="O197" s="356"/>
      <c r="P197" s="356"/>
      <c r="Q197" s="356"/>
      <c r="R197" s="356"/>
      <c r="S197" s="356"/>
      <c r="T197" s="357"/>
      <c r="U197" s="37" t="s">
        <v>65</v>
      </c>
      <c r="V197" s="350">
        <f>IFERROR(SUM(V179:V195),"0")</f>
        <v>2070</v>
      </c>
      <c r="W197" s="350">
        <f>IFERROR(SUM(W179:W195),"0")</f>
        <v>2076.3000000000002</v>
      </c>
      <c r="X197" s="37"/>
      <c r="Y197" s="351"/>
      <c r="Z197" s="351"/>
    </row>
    <row r="198" spans="1:53" ht="14.25" hidden="1" customHeight="1" x14ac:dyDescent="0.25">
      <c r="A198" s="360" t="s">
        <v>205</v>
      </c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43"/>
      <c r="Z198" s="343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8">
        <v>4680115882874</v>
      </c>
      <c r="E199" s="354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3"/>
      <c r="P199" s="353"/>
      <c r="Q199" s="353"/>
      <c r="R199" s="354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58">
        <v>4680115884434</v>
      </c>
      <c r="E200" s="354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3"/>
      <c r="P200" s="353"/>
      <c r="Q200" s="353"/>
      <c r="R200" s="354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8">
        <v>4680115880801</v>
      </c>
      <c r="E201" s="354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3"/>
      <c r="P201" s="353"/>
      <c r="Q201" s="353"/>
      <c r="R201" s="354"/>
      <c r="S201" s="34"/>
      <c r="T201" s="34"/>
      <c r="U201" s="35" t="s">
        <v>65</v>
      </c>
      <c r="V201" s="348">
        <v>40</v>
      </c>
      <c r="W201" s="349">
        <f>IFERROR(IF(V201="",0,CEILING((V201/$H201),1)*$H201),"")</f>
        <v>40.799999999999997</v>
      </c>
      <c r="X201" s="36">
        <f>IFERROR(IF(W201=0,"",ROUNDUP(W201/H201,0)*0.00753),"")</f>
        <v>0.12801000000000001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8">
        <v>4680115880818</v>
      </c>
      <c r="E202" s="354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3"/>
      <c r="P202" s="353"/>
      <c r="Q202" s="353"/>
      <c r="R202" s="354"/>
      <c r="S202" s="34"/>
      <c r="T202" s="34"/>
      <c r="U202" s="35" t="s">
        <v>65</v>
      </c>
      <c r="V202" s="348">
        <v>40</v>
      </c>
      <c r="W202" s="349">
        <f>IFERROR(IF(V202="",0,CEILING((V202/$H202),1)*$H202),"")</f>
        <v>40.799999999999997</v>
      </c>
      <c r="X202" s="36">
        <f>IFERROR(IF(W202=0,"",ROUNDUP(W202/H202,0)*0.00753),"")</f>
        <v>0.12801000000000001</v>
      </c>
      <c r="Y202" s="56"/>
      <c r="Z202" s="57"/>
      <c r="AD202" s="58"/>
      <c r="BA202" s="173" t="s">
        <v>1</v>
      </c>
    </row>
    <row r="203" spans="1:53" x14ac:dyDescent="0.2">
      <c r="A203" s="363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4"/>
      <c r="N203" s="355" t="s">
        <v>66</v>
      </c>
      <c r="O203" s="356"/>
      <c r="P203" s="356"/>
      <c r="Q203" s="356"/>
      <c r="R203" s="356"/>
      <c r="S203" s="356"/>
      <c r="T203" s="357"/>
      <c r="U203" s="37" t="s">
        <v>67</v>
      </c>
      <c r="V203" s="350">
        <f>IFERROR(V199/H199,"0")+IFERROR(V200/H200,"0")+IFERROR(V201/H201,"0")+IFERROR(V202/H202,"0")</f>
        <v>33.333333333333336</v>
      </c>
      <c r="W203" s="350">
        <f>IFERROR(W199/H199,"0")+IFERROR(W200/H200,"0")+IFERROR(W201/H201,"0")+IFERROR(W202/H202,"0")</f>
        <v>34</v>
      </c>
      <c r="X203" s="350">
        <f>IFERROR(IF(X199="",0,X199),"0")+IFERROR(IF(X200="",0,X200),"0")+IFERROR(IF(X201="",0,X201),"0")+IFERROR(IF(X202="",0,X202),"0")</f>
        <v>0.25602000000000003</v>
      </c>
      <c r="Y203" s="351"/>
      <c r="Z203" s="351"/>
    </row>
    <row r="204" spans="1:53" x14ac:dyDescent="0.2">
      <c r="A204" s="361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4"/>
      <c r="N204" s="355" t="s">
        <v>66</v>
      </c>
      <c r="O204" s="356"/>
      <c r="P204" s="356"/>
      <c r="Q204" s="356"/>
      <c r="R204" s="356"/>
      <c r="S204" s="356"/>
      <c r="T204" s="357"/>
      <c r="U204" s="37" t="s">
        <v>65</v>
      </c>
      <c r="V204" s="350">
        <f>IFERROR(SUM(V199:V202),"0")</f>
        <v>80</v>
      </c>
      <c r="W204" s="350">
        <f>IFERROR(SUM(W199:W202),"0")</f>
        <v>81.599999999999994</v>
      </c>
      <c r="X204" s="37"/>
      <c r="Y204" s="351"/>
      <c r="Z204" s="351"/>
    </row>
    <row r="205" spans="1:53" ht="16.5" hidden="1" customHeight="1" x14ac:dyDescent="0.25">
      <c r="A205" s="372" t="s">
        <v>313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4"/>
      <c r="Z205" s="344"/>
    </row>
    <row r="206" spans="1:53" ht="14.25" hidden="1" customHeight="1" x14ac:dyDescent="0.25">
      <c r="A206" s="360" t="s">
        <v>108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3"/>
      <c r="Z206" s="343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8">
        <v>4680115884274</v>
      </c>
      <c r="E207" s="354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6" t="s">
        <v>316</v>
      </c>
      <c r="O207" s="353"/>
      <c r="P207" s="353"/>
      <c r="Q207" s="353"/>
      <c r="R207" s="354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8">
        <v>4680115884298</v>
      </c>
      <c r="E208" s="354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3" t="s">
        <v>319</v>
      </c>
      <c r="O208" s="353"/>
      <c r="P208" s="353"/>
      <c r="Q208" s="353"/>
      <c r="R208" s="354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8">
        <v>4680115884250</v>
      </c>
      <c r="E209" s="354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6" t="s">
        <v>322</v>
      </c>
      <c r="O209" s="353"/>
      <c r="P209" s="353"/>
      <c r="Q209" s="353"/>
      <c r="R209" s="354"/>
      <c r="S209" s="34"/>
      <c r="T209" s="34"/>
      <c r="U209" s="35" t="s">
        <v>65</v>
      </c>
      <c r="V209" s="348">
        <v>30</v>
      </c>
      <c r="W209" s="349">
        <f t="shared" si="11"/>
        <v>34.799999999999997</v>
      </c>
      <c r="X209" s="36">
        <f>IFERROR(IF(W209=0,"",ROUNDUP(W209/H209,0)*0.02175),"")</f>
        <v>6.5250000000000002E-2</v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8">
        <v>4680115884281</v>
      </c>
      <c r="E210" s="354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72" t="s">
        <v>325</v>
      </c>
      <c r="O210" s="353"/>
      <c r="P210" s="353"/>
      <c r="Q210" s="353"/>
      <c r="R210" s="354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8">
        <v>4680115884199</v>
      </c>
      <c r="E211" s="354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3" t="s">
        <v>328</v>
      </c>
      <c r="O211" s="353"/>
      <c r="P211" s="353"/>
      <c r="Q211" s="353"/>
      <c r="R211" s="354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329</v>
      </c>
      <c r="B212" s="54" t="s">
        <v>330</v>
      </c>
      <c r="C212" s="31">
        <v>4301011716</v>
      </c>
      <c r="D212" s="358">
        <v>4680115884267</v>
      </c>
      <c r="E212" s="354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1" t="s">
        <v>331</v>
      </c>
      <c r="O212" s="353"/>
      <c r="P212" s="353"/>
      <c r="Q212" s="353"/>
      <c r="R212" s="354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63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4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0">
        <f>IFERROR(V207/H207,"0")+IFERROR(V208/H208,"0")+IFERROR(V209/H209,"0")+IFERROR(V210/H210,"0")+IFERROR(V211/H211,"0")+IFERROR(V212/H212,"0")</f>
        <v>2.5862068965517242</v>
      </c>
      <c r="W213" s="350">
        <f>IFERROR(W207/H207,"0")+IFERROR(W208/H208,"0")+IFERROR(W209/H209,"0")+IFERROR(W210/H210,"0")+IFERROR(W211/H211,"0")+IFERROR(W212/H212,"0")</f>
        <v>3</v>
      </c>
      <c r="X213" s="350">
        <f>IFERROR(IF(X207="",0,X207),"0")+IFERROR(IF(X208="",0,X208),"0")+IFERROR(IF(X209="",0,X209),"0")+IFERROR(IF(X210="",0,X210),"0")+IFERROR(IF(X211="",0,X211),"0")+IFERROR(IF(X212="",0,X212),"0")</f>
        <v>6.5250000000000002E-2</v>
      </c>
      <c r="Y213" s="351"/>
      <c r="Z213" s="351"/>
    </row>
    <row r="214" spans="1:53" x14ac:dyDescent="0.2">
      <c r="A214" s="361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4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0">
        <f>IFERROR(SUM(V207:V212),"0")</f>
        <v>30</v>
      </c>
      <c r="W214" s="350">
        <f>IFERROR(SUM(W207:W212),"0")</f>
        <v>34.799999999999997</v>
      </c>
      <c r="X214" s="37"/>
      <c r="Y214" s="351"/>
      <c r="Z214" s="351"/>
    </row>
    <row r="215" spans="1:53" ht="14.25" hidden="1" customHeight="1" x14ac:dyDescent="0.25">
      <c r="A215" s="360" t="s">
        <v>60</v>
      </c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8">
        <v>4607091389845</v>
      </c>
      <c r="E216" s="354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3"/>
      <c r="P216" s="353"/>
      <c r="Q216" s="353"/>
      <c r="R216" s="354"/>
      <c r="S216" s="34"/>
      <c r="T216" s="34"/>
      <c r="U216" s="35" t="s">
        <v>65</v>
      </c>
      <c r="V216" s="348">
        <v>192.5</v>
      </c>
      <c r="W216" s="349">
        <f>IFERROR(IF(V216="",0,CEILING((V216/$H216),1)*$H216),"")</f>
        <v>193.20000000000002</v>
      </c>
      <c r="X216" s="36">
        <f>IFERROR(IF(W216=0,"",ROUNDUP(W216/H216,0)*0.00502),"")</f>
        <v>0.46184000000000003</v>
      </c>
      <c r="Y216" s="56"/>
      <c r="Z216" s="57"/>
      <c r="AD216" s="58"/>
      <c r="BA216" s="180" t="s">
        <v>1</v>
      </c>
    </row>
    <row r="217" spans="1:53" x14ac:dyDescent="0.2">
      <c r="A217" s="363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4"/>
      <c r="N217" s="355" t="s">
        <v>66</v>
      </c>
      <c r="O217" s="356"/>
      <c r="P217" s="356"/>
      <c r="Q217" s="356"/>
      <c r="R217" s="356"/>
      <c r="S217" s="356"/>
      <c r="T217" s="357"/>
      <c r="U217" s="37" t="s">
        <v>67</v>
      </c>
      <c r="V217" s="350">
        <f>IFERROR(V216/H216,"0")</f>
        <v>91.666666666666657</v>
      </c>
      <c r="W217" s="350">
        <f>IFERROR(W216/H216,"0")</f>
        <v>92</v>
      </c>
      <c r="X217" s="350">
        <f>IFERROR(IF(X216="",0,X216),"0")</f>
        <v>0.46184000000000003</v>
      </c>
      <c r="Y217" s="351"/>
      <c r="Z217" s="351"/>
    </row>
    <row r="218" spans="1:53" x14ac:dyDescent="0.2">
      <c r="A218" s="361"/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4"/>
      <c r="N218" s="355" t="s">
        <v>66</v>
      </c>
      <c r="O218" s="356"/>
      <c r="P218" s="356"/>
      <c r="Q218" s="356"/>
      <c r="R218" s="356"/>
      <c r="S218" s="356"/>
      <c r="T218" s="357"/>
      <c r="U218" s="37" t="s">
        <v>65</v>
      </c>
      <c r="V218" s="350">
        <f>IFERROR(SUM(V216:V216),"0")</f>
        <v>192.5</v>
      </c>
      <c r="W218" s="350">
        <f>IFERROR(SUM(W216:W216),"0")</f>
        <v>193.20000000000002</v>
      </c>
      <c r="X218" s="37"/>
      <c r="Y218" s="351"/>
      <c r="Z218" s="351"/>
    </row>
    <row r="219" spans="1:53" ht="16.5" hidden="1" customHeight="1" x14ac:dyDescent="0.25">
      <c r="A219" s="372" t="s">
        <v>334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4"/>
      <c r="Z219" s="344"/>
    </row>
    <row r="220" spans="1:53" ht="14.25" hidden="1" customHeight="1" x14ac:dyDescent="0.25">
      <c r="A220" s="360" t="s">
        <v>108</v>
      </c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1"/>
      <c r="N220" s="361"/>
      <c r="O220" s="361"/>
      <c r="P220" s="361"/>
      <c r="Q220" s="361"/>
      <c r="R220" s="361"/>
      <c r="S220" s="361"/>
      <c r="T220" s="361"/>
      <c r="U220" s="361"/>
      <c r="V220" s="361"/>
      <c r="W220" s="361"/>
      <c r="X220" s="361"/>
      <c r="Y220" s="343"/>
      <c r="Z220" s="343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58">
        <v>4680115884137</v>
      </c>
      <c r="E221" s="354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90" t="s">
        <v>337</v>
      </c>
      <c r="O221" s="353"/>
      <c r="P221" s="353"/>
      <c r="Q221" s="353"/>
      <c r="R221" s="354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8">
        <v>4680115884236</v>
      </c>
      <c r="E222" s="354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0" t="s">
        <v>340</v>
      </c>
      <c r="O222" s="353"/>
      <c r="P222" s="353"/>
      <c r="Q222" s="353"/>
      <c r="R222" s="354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8">
        <v>4680115884175</v>
      </c>
      <c r="E223" s="354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93" t="s">
        <v>343</v>
      </c>
      <c r="O223" s="353"/>
      <c r="P223" s="353"/>
      <c r="Q223" s="353"/>
      <c r="R223" s="354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4301011824</v>
      </c>
      <c r="D224" s="358">
        <v>4680115884144</v>
      </c>
      <c r="E224" s="354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9" t="s">
        <v>346</v>
      </c>
      <c r="O224" s="353"/>
      <c r="P224" s="353"/>
      <c r="Q224" s="353"/>
      <c r="R224" s="354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58">
        <v>4680115884182</v>
      </c>
      <c r="E225" s="354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55" t="s">
        <v>349</v>
      </c>
      <c r="O225" s="353"/>
      <c r="P225" s="353"/>
      <c r="Q225" s="353"/>
      <c r="R225" s="354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8">
        <v>4680115884205</v>
      </c>
      <c r="E226" s="354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73" t="s">
        <v>352</v>
      </c>
      <c r="O226" s="353"/>
      <c r="P226" s="353"/>
      <c r="Q226" s="353"/>
      <c r="R226" s="354"/>
      <c r="S226" s="34"/>
      <c r="T226" s="34"/>
      <c r="U226" s="35" t="s">
        <v>65</v>
      </c>
      <c r="V226" s="348">
        <v>120</v>
      </c>
      <c r="W226" s="349">
        <f t="shared" si="12"/>
        <v>120</v>
      </c>
      <c r="X226" s="36">
        <f>IFERROR(IF(W226=0,"",ROUNDUP(W226/H226,0)*0.00937),"")</f>
        <v>0.28110000000000002</v>
      </c>
      <c r="Y226" s="56"/>
      <c r="Z226" s="57"/>
      <c r="AD226" s="58"/>
      <c r="BA226" s="186" t="s">
        <v>1</v>
      </c>
    </row>
    <row r="227" spans="1:53" x14ac:dyDescent="0.2">
      <c r="A227" s="363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4"/>
      <c r="N227" s="355" t="s">
        <v>66</v>
      </c>
      <c r="O227" s="356"/>
      <c r="P227" s="356"/>
      <c r="Q227" s="356"/>
      <c r="R227" s="356"/>
      <c r="S227" s="356"/>
      <c r="T227" s="357"/>
      <c r="U227" s="37" t="s">
        <v>67</v>
      </c>
      <c r="V227" s="350">
        <f>IFERROR(V221/H221,"0")+IFERROR(V222/H222,"0")+IFERROR(V223/H223,"0")+IFERROR(V224/H224,"0")+IFERROR(V225/H225,"0")+IFERROR(V226/H226,"0")</f>
        <v>30</v>
      </c>
      <c r="W227" s="350">
        <f>IFERROR(W221/H221,"0")+IFERROR(W222/H222,"0")+IFERROR(W223/H223,"0")+IFERROR(W224/H224,"0")+IFERROR(W225/H225,"0")+IFERROR(W226/H226,"0")</f>
        <v>30</v>
      </c>
      <c r="X227" s="350">
        <f>IFERROR(IF(X221="",0,X221),"0")+IFERROR(IF(X222="",0,X222),"0")+IFERROR(IF(X223="",0,X223),"0")+IFERROR(IF(X224="",0,X224),"0")+IFERROR(IF(X225="",0,X225),"0")+IFERROR(IF(X226="",0,X226),"0")</f>
        <v>0.28110000000000002</v>
      </c>
      <c r="Y227" s="351"/>
      <c r="Z227" s="351"/>
    </row>
    <row r="228" spans="1:53" x14ac:dyDescent="0.2">
      <c r="A228" s="361"/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4"/>
      <c r="N228" s="355" t="s">
        <v>66</v>
      </c>
      <c r="O228" s="356"/>
      <c r="P228" s="356"/>
      <c r="Q228" s="356"/>
      <c r="R228" s="356"/>
      <c r="S228" s="356"/>
      <c r="T228" s="357"/>
      <c r="U228" s="37" t="s">
        <v>65</v>
      </c>
      <c r="V228" s="350">
        <f>IFERROR(SUM(V221:V226),"0")</f>
        <v>120</v>
      </c>
      <c r="W228" s="350">
        <f>IFERROR(SUM(W221:W226),"0")</f>
        <v>120</v>
      </c>
      <c r="X228" s="37"/>
      <c r="Y228" s="351"/>
      <c r="Z228" s="351"/>
    </row>
    <row r="229" spans="1:53" ht="16.5" hidden="1" customHeight="1" x14ac:dyDescent="0.25">
      <c r="A229" s="372" t="s">
        <v>353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4"/>
      <c r="Z229" s="344"/>
    </row>
    <row r="230" spans="1:53" ht="14.25" hidden="1" customHeight="1" x14ac:dyDescent="0.25">
      <c r="A230" s="360" t="s">
        <v>108</v>
      </c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1"/>
      <c r="N230" s="361"/>
      <c r="O230" s="361"/>
      <c r="P230" s="361"/>
      <c r="Q230" s="361"/>
      <c r="R230" s="361"/>
      <c r="S230" s="361"/>
      <c r="T230" s="361"/>
      <c r="U230" s="361"/>
      <c r="V230" s="361"/>
      <c r="W230" s="361"/>
      <c r="X230" s="361"/>
      <c r="Y230" s="343"/>
      <c r="Z230" s="343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58">
        <v>4607091387445</v>
      </c>
      <c r="E231" s="354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3"/>
      <c r="P231" s="353"/>
      <c r="Q231" s="353"/>
      <c r="R231" s="354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8">
        <v>4607091386004</v>
      </c>
      <c r="E232" s="354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3"/>
      <c r="P232" s="353"/>
      <c r="Q232" s="353"/>
      <c r="R232" s="354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8">
        <v>4607091386004</v>
      </c>
      <c r="E233" s="354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3"/>
      <c r="P233" s="353"/>
      <c r="Q233" s="353"/>
      <c r="R233" s="354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8">
        <v>4607091386073</v>
      </c>
      <c r="E234" s="354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3"/>
      <c r="P234" s="353"/>
      <c r="Q234" s="353"/>
      <c r="R234" s="354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8">
        <v>4607091387322</v>
      </c>
      <c r="E235" s="354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3"/>
      <c r="P235" s="353"/>
      <c r="Q235" s="353"/>
      <c r="R235" s="354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8">
        <v>4607091387322</v>
      </c>
      <c r="E236" s="354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3"/>
      <c r="P236" s="353"/>
      <c r="Q236" s="353"/>
      <c r="R236" s="354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8">
        <v>4607091387377</v>
      </c>
      <c r="E237" s="354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3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3"/>
      <c r="P237" s="353"/>
      <c r="Q237" s="353"/>
      <c r="R237" s="354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8">
        <v>4607091387353</v>
      </c>
      <c r="E238" s="354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3"/>
      <c r="P238" s="353"/>
      <c r="Q238" s="353"/>
      <c r="R238" s="354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8">
        <v>4607091386011</v>
      </c>
      <c r="E239" s="354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3"/>
      <c r="P239" s="353"/>
      <c r="Q239" s="353"/>
      <c r="R239" s="354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8">
        <v>4607091387308</v>
      </c>
      <c r="E240" s="354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3"/>
      <c r="P240" s="353"/>
      <c r="Q240" s="353"/>
      <c r="R240" s="354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8">
        <v>4607091387339</v>
      </c>
      <c r="E241" s="354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3"/>
      <c r="P241" s="353"/>
      <c r="Q241" s="353"/>
      <c r="R241" s="354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8">
        <v>4680115882638</v>
      </c>
      <c r="E242" s="354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3"/>
      <c r="P242" s="353"/>
      <c r="Q242" s="353"/>
      <c r="R242" s="354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8">
        <v>4680115881938</v>
      </c>
      <c r="E243" s="354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3"/>
      <c r="P243" s="353"/>
      <c r="Q243" s="353"/>
      <c r="R243" s="354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8">
        <v>4607091387346</v>
      </c>
      <c r="E244" s="354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3"/>
      <c r="P244" s="353"/>
      <c r="Q244" s="353"/>
      <c r="R244" s="354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8">
        <v>4607091389807</v>
      </c>
      <c r="E245" s="354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3"/>
      <c r="P245" s="353"/>
      <c r="Q245" s="353"/>
      <c r="R245" s="354"/>
      <c r="S245" s="34"/>
      <c r="T245" s="34"/>
      <c r="U245" s="35" t="s">
        <v>65</v>
      </c>
      <c r="V245" s="348">
        <v>8</v>
      </c>
      <c r="W245" s="349">
        <f t="shared" si="13"/>
        <v>8</v>
      </c>
      <c r="X245" s="36">
        <f t="shared" si="14"/>
        <v>1.874E-2</v>
      </c>
      <c r="Y245" s="56"/>
      <c r="Z245" s="57"/>
      <c r="AD245" s="58"/>
      <c r="BA245" s="201" t="s">
        <v>1</v>
      </c>
    </row>
    <row r="246" spans="1:53" x14ac:dyDescent="0.2">
      <c r="A246" s="363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4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2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2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1.874E-2</v>
      </c>
      <c r="Y246" s="351"/>
      <c r="Z246" s="351"/>
    </row>
    <row r="247" spans="1:53" x14ac:dyDescent="0.2">
      <c r="A247" s="361"/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4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0">
        <f>IFERROR(SUM(V231:V245),"0")</f>
        <v>8</v>
      </c>
      <c r="W247" s="350">
        <f>IFERROR(SUM(W231:W245),"0")</f>
        <v>8</v>
      </c>
      <c r="X247" s="37"/>
      <c r="Y247" s="351"/>
      <c r="Z247" s="351"/>
    </row>
    <row r="248" spans="1:53" ht="14.25" hidden="1" customHeight="1" x14ac:dyDescent="0.25">
      <c r="A248" s="360" t="s">
        <v>100</v>
      </c>
      <c r="B248" s="361"/>
      <c r="C248" s="361"/>
      <c r="D248" s="361"/>
      <c r="E248" s="361"/>
      <c r="F248" s="361"/>
      <c r="G248" s="361"/>
      <c r="H248" s="361"/>
      <c r="I248" s="361"/>
      <c r="J248" s="361"/>
      <c r="K248" s="361"/>
      <c r="L248" s="361"/>
      <c r="M248" s="361"/>
      <c r="N248" s="361"/>
      <c r="O248" s="361"/>
      <c r="P248" s="361"/>
      <c r="Q248" s="361"/>
      <c r="R248" s="361"/>
      <c r="S248" s="361"/>
      <c r="T248" s="361"/>
      <c r="U248" s="361"/>
      <c r="V248" s="361"/>
      <c r="W248" s="361"/>
      <c r="X248" s="361"/>
      <c r="Y248" s="343"/>
      <c r="Z248" s="343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8">
        <v>4680115881914</v>
      </c>
      <c r="E249" s="354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3"/>
      <c r="P249" s="353"/>
      <c r="Q249" s="353"/>
      <c r="R249" s="354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3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4"/>
      <c r="N250" s="355" t="s">
        <v>66</v>
      </c>
      <c r="O250" s="356"/>
      <c r="P250" s="356"/>
      <c r="Q250" s="356"/>
      <c r="R250" s="356"/>
      <c r="S250" s="356"/>
      <c r="T250" s="357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61"/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4"/>
      <c r="N251" s="355" t="s">
        <v>66</v>
      </c>
      <c r="O251" s="356"/>
      <c r="P251" s="356"/>
      <c r="Q251" s="356"/>
      <c r="R251" s="356"/>
      <c r="S251" s="356"/>
      <c r="T251" s="357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0" t="s">
        <v>60</v>
      </c>
      <c r="B252" s="361"/>
      <c r="C252" s="361"/>
      <c r="D252" s="361"/>
      <c r="E252" s="361"/>
      <c r="F252" s="361"/>
      <c r="G252" s="361"/>
      <c r="H252" s="361"/>
      <c r="I252" s="361"/>
      <c r="J252" s="361"/>
      <c r="K252" s="361"/>
      <c r="L252" s="361"/>
      <c r="M252" s="361"/>
      <c r="N252" s="361"/>
      <c r="O252" s="361"/>
      <c r="P252" s="361"/>
      <c r="Q252" s="361"/>
      <c r="R252" s="361"/>
      <c r="S252" s="361"/>
      <c r="T252" s="361"/>
      <c r="U252" s="361"/>
      <c r="V252" s="361"/>
      <c r="W252" s="361"/>
      <c r="X252" s="361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8">
        <v>4607091387193</v>
      </c>
      <c r="E253" s="354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3"/>
      <c r="P253" s="353"/>
      <c r="Q253" s="353"/>
      <c r="R253" s="354"/>
      <c r="S253" s="34"/>
      <c r="T253" s="34"/>
      <c r="U253" s="35" t="s">
        <v>65</v>
      </c>
      <c r="V253" s="348">
        <v>10</v>
      </c>
      <c r="W253" s="349">
        <f>IFERROR(IF(V253="",0,CEILING((V253/$H253),1)*$H253),"")</f>
        <v>12.600000000000001</v>
      </c>
      <c r="X253" s="36">
        <f>IFERROR(IF(W253=0,"",ROUNDUP(W253/H253,0)*0.00753),"")</f>
        <v>2.2589999999999999E-2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4301031153</v>
      </c>
      <c r="D254" s="358">
        <v>4607091387230</v>
      </c>
      <c r="E254" s="354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3"/>
      <c r="P254" s="353"/>
      <c r="Q254" s="353"/>
      <c r="R254" s="354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4301031152</v>
      </c>
      <c r="D255" s="358">
        <v>4607091387285</v>
      </c>
      <c r="E255" s="354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3"/>
      <c r="P255" s="353"/>
      <c r="Q255" s="353"/>
      <c r="R255" s="354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8">
        <v>4680115880481</v>
      </c>
      <c r="E256" s="354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3"/>
      <c r="P256" s="353"/>
      <c r="Q256" s="353"/>
      <c r="R256" s="354"/>
      <c r="S256" s="34"/>
      <c r="T256" s="34"/>
      <c r="U256" s="35" t="s">
        <v>65</v>
      </c>
      <c r="V256" s="348">
        <v>19.600000000000001</v>
      </c>
      <c r="W256" s="349">
        <f>IFERROR(IF(V256="",0,CEILING((V256/$H256),1)*$H256),"")</f>
        <v>20.16</v>
      </c>
      <c r="X256" s="36">
        <f>IFERROR(IF(W256=0,"",ROUNDUP(W256/H256,0)*0.00502),"")</f>
        <v>6.0240000000000002E-2</v>
      </c>
      <c r="Y256" s="56"/>
      <c r="Z256" s="57"/>
      <c r="AD256" s="58"/>
      <c r="BA256" s="206" t="s">
        <v>1</v>
      </c>
    </row>
    <row r="257" spans="1:53" x14ac:dyDescent="0.2">
      <c r="A257" s="363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4"/>
      <c r="N257" s="355" t="s">
        <v>66</v>
      </c>
      <c r="O257" s="356"/>
      <c r="P257" s="356"/>
      <c r="Q257" s="356"/>
      <c r="R257" s="356"/>
      <c r="S257" s="356"/>
      <c r="T257" s="357"/>
      <c r="U257" s="37" t="s">
        <v>67</v>
      </c>
      <c r="V257" s="350">
        <f>IFERROR(V253/H253,"0")+IFERROR(V254/H254,"0")+IFERROR(V255/H255,"0")+IFERROR(V256/H256,"0")</f>
        <v>14.047619047619049</v>
      </c>
      <c r="W257" s="350">
        <f>IFERROR(W253/H253,"0")+IFERROR(W254/H254,"0")+IFERROR(W255/H255,"0")+IFERROR(W256/H256,"0")</f>
        <v>15</v>
      </c>
      <c r="X257" s="350">
        <f>IFERROR(IF(X253="",0,X253),"0")+IFERROR(IF(X254="",0,X254),"0")+IFERROR(IF(X255="",0,X255),"0")+IFERROR(IF(X256="",0,X256),"0")</f>
        <v>8.2830000000000001E-2</v>
      </c>
      <c r="Y257" s="351"/>
      <c r="Z257" s="351"/>
    </row>
    <row r="258" spans="1:53" x14ac:dyDescent="0.2">
      <c r="A258" s="361"/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4"/>
      <c r="N258" s="355" t="s">
        <v>66</v>
      </c>
      <c r="O258" s="356"/>
      <c r="P258" s="356"/>
      <c r="Q258" s="356"/>
      <c r="R258" s="356"/>
      <c r="S258" s="356"/>
      <c r="T258" s="357"/>
      <c r="U258" s="37" t="s">
        <v>65</v>
      </c>
      <c r="V258" s="350">
        <f>IFERROR(SUM(V253:V256),"0")</f>
        <v>29.6</v>
      </c>
      <c r="W258" s="350">
        <f>IFERROR(SUM(W253:W256),"0")</f>
        <v>32.760000000000005</v>
      </c>
      <c r="X258" s="37"/>
      <c r="Y258" s="351"/>
      <c r="Z258" s="351"/>
    </row>
    <row r="259" spans="1:53" ht="14.25" hidden="1" customHeight="1" x14ac:dyDescent="0.25">
      <c r="A259" s="360" t="s">
        <v>68</v>
      </c>
      <c r="B259" s="361"/>
      <c r="C259" s="361"/>
      <c r="D259" s="361"/>
      <c r="E259" s="361"/>
      <c r="F259" s="361"/>
      <c r="G259" s="361"/>
      <c r="H259" s="361"/>
      <c r="I259" s="361"/>
      <c r="J259" s="361"/>
      <c r="K259" s="361"/>
      <c r="L259" s="361"/>
      <c r="M259" s="361"/>
      <c r="N259" s="361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43"/>
      <c r="Z259" s="343"/>
    </row>
    <row r="260" spans="1:53" ht="16.5" hidden="1" customHeight="1" x14ac:dyDescent="0.25">
      <c r="A260" s="54" t="s">
        <v>392</v>
      </c>
      <c r="B260" s="54" t="s">
        <v>393</v>
      </c>
      <c r="C260" s="31">
        <v>4301051100</v>
      </c>
      <c r="D260" s="358">
        <v>4607091387766</v>
      </c>
      <c r="E260" s="354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3"/>
      <c r="P260" s="353"/>
      <c r="Q260" s="353"/>
      <c r="R260" s="354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8">
        <v>4607091387957</v>
      </c>
      <c r="E261" s="354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3"/>
      <c r="P261" s="353"/>
      <c r="Q261" s="353"/>
      <c r="R261" s="354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8">
        <v>4607091387964</v>
      </c>
      <c r="E262" s="354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3"/>
      <c r="P262" s="353"/>
      <c r="Q262" s="353"/>
      <c r="R262" s="354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4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3"/>
      <c r="P263" s="353"/>
      <c r="Q263" s="353"/>
      <c r="R263" s="354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4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5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3"/>
      <c r="P264" s="353"/>
      <c r="Q264" s="353"/>
      <c r="R264" s="354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4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3"/>
      <c r="P265" s="353"/>
      <c r="Q265" s="353"/>
      <c r="R265" s="354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4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3"/>
      <c r="P266" s="353"/>
      <c r="Q266" s="353"/>
      <c r="R266" s="354"/>
      <c r="S266" s="34"/>
      <c r="T266" s="34"/>
      <c r="U266" s="35" t="s">
        <v>65</v>
      </c>
      <c r="V266" s="348">
        <v>59.400000000000013</v>
      </c>
      <c r="W266" s="349">
        <f t="shared" si="15"/>
        <v>59.4</v>
      </c>
      <c r="X266" s="36">
        <f>IFERROR(IF(W266=0,"",ROUNDUP(W266/H266,0)*0.00753),"")</f>
        <v>0.22590000000000002</v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4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52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3"/>
      <c r="P267" s="353"/>
      <c r="Q267" s="353"/>
      <c r="R267" s="354"/>
      <c r="S267" s="34"/>
      <c r="T267" s="34"/>
      <c r="U267" s="35" t="s">
        <v>65</v>
      </c>
      <c r="V267" s="348">
        <v>49.5</v>
      </c>
      <c r="W267" s="349">
        <f t="shared" si="15"/>
        <v>49.5</v>
      </c>
      <c r="X267" s="36">
        <f>IFERROR(IF(W267=0,"",ROUNDUP(W267/H267,0)*0.00753),"")</f>
        <v>0.18825</v>
      </c>
      <c r="Y267" s="56"/>
      <c r="Z267" s="57"/>
      <c r="AD267" s="58"/>
      <c r="BA267" s="214" t="s">
        <v>1</v>
      </c>
    </row>
    <row r="268" spans="1:53" x14ac:dyDescent="0.2">
      <c r="A268" s="363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4"/>
      <c r="N268" s="355" t="s">
        <v>66</v>
      </c>
      <c r="O268" s="356"/>
      <c r="P268" s="356"/>
      <c r="Q268" s="356"/>
      <c r="R268" s="356"/>
      <c r="S268" s="356"/>
      <c r="T268" s="357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55.000000000000007</v>
      </c>
      <c r="W268" s="350">
        <f>IFERROR(W260/H260,"0")+IFERROR(W261/H261,"0")+IFERROR(W262/H262,"0")+IFERROR(W263/H263,"0")+IFERROR(W264/H264,"0")+IFERROR(W265/H265,"0")+IFERROR(W266/H266,"0")+IFERROR(W267/H267,"0")</f>
        <v>55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0.41415000000000002</v>
      </c>
      <c r="Y268" s="351"/>
      <c r="Z268" s="351"/>
    </row>
    <row r="269" spans="1:53" x14ac:dyDescent="0.2">
      <c r="A269" s="361"/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4"/>
      <c r="N269" s="355" t="s">
        <v>66</v>
      </c>
      <c r="O269" s="356"/>
      <c r="P269" s="356"/>
      <c r="Q269" s="356"/>
      <c r="R269" s="356"/>
      <c r="S269" s="356"/>
      <c r="T269" s="357"/>
      <c r="U269" s="37" t="s">
        <v>65</v>
      </c>
      <c r="V269" s="350">
        <f>IFERROR(SUM(V260:V267),"0")</f>
        <v>108.9</v>
      </c>
      <c r="W269" s="350">
        <f>IFERROR(SUM(W260:W267),"0")</f>
        <v>108.9</v>
      </c>
      <c r="X269" s="37"/>
      <c r="Y269" s="351"/>
      <c r="Z269" s="351"/>
    </row>
    <row r="270" spans="1:53" ht="14.25" hidden="1" customHeight="1" x14ac:dyDescent="0.25">
      <c r="A270" s="360" t="s">
        <v>205</v>
      </c>
      <c r="B270" s="361"/>
      <c r="C270" s="361"/>
      <c r="D270" s="361"/>
      <c r="E270" s="361"/>
      <c r="F270" s="361"/>
      <c r="G270" s="361"/>
      <c r="H270" s="361"/>
      <c r="I270" s="361"/>
      <c r="J270" s="361"/>
      <c r="K270" s="361"/>
      <c r="L270" s="361"/>
      <c r="M270" s="361"/>
      <c r="N270" s="361"/>
      <c r="O270" s="361"/>
      <c r="P270" s="361"/>
      <c r="Q270" s="361"/>
      <c r="R270" s="361"/>
      <c r="S270" s="361"/>
      <c r="T270" s="361"/>
      <c r="U270" s="361"/>
      <c r="V270" s="361"/>
      <c r="W270" s="361"/>
      <c r="X270" s="361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4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3"/>
      <c r="P271" s="353"/>
      <c r="Q271" s="353"/>
      <c r="R271" s="354"/>
      <c r="S271" s="34"/>
      <c r="T271" s="34"/>
      <c r="U271" s="35" t="s">
        <v>65</v>
      </c>
      <c r="V271" s="348">
        <v>20</v>
      </c>
      <c r="W271" s="349">
        <f>IFERROR(IF(V271="",0,CEILING((V271/$H271),1)*$H271),"")</f>
        <v>25.200000000000003</v>
      </c>
      <c r="X271" s="36">
        <f>IFERROR(IF(W271=0,"",ROUNDUP(W271/H271,0)*0.02175),"")</f>
        <v>6.5250000000000002E-2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4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3"/>
      <c r="P272" s="353"/>
      <c r="Q272" s="353"/>
      <c r="R272" s="354"/>
      <c r="S272" s="34"/>
      <c r="T272" s="34"/>
      <c r="U272" s="35" t="s">
        <v>65</v>
      </c>
      <c r="V272" s="348">
        <v>400</v>
      </c>
      <c r="W272" s="349">
        <f>IFERROR(IF(V272="",0,CEILING((V272/$H272),1)*$H272),"")</f>
        <v>405.59999999999997</v>
      </c>
      <c r="X272" s="36">
        <f>IFERROR(IF(W272=0,"",ROUNDUP(W272/H272,0)*0.02175),"")</f>
        <v>1.131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4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3"/>
      <c r="P273" s="353"/>
      <c r="Q273" s="353"/>
      <c r="R273" s="354"/>
      <c r="S273" s="34"/>
      <c r="T273" s="34"/>
      <c r="U273" s="35" t="s">
        <v>65</v>
      </c>
      <c r="V273" s="348">
        <v>50</v>
      </c>
      <c r="W273" s="349">
        <f>IFERROR(IF(V273="",0,CEILING((V273/$H273),1)*$H273),"")</f>
        <v>50.400000000000006</v>
      </c>
      <c r="X273" s="36">
        <f>IFERROR(IF(W273=0,"",ROUNDUP(W273/H273,0)*0.02175),"")</f>
        <v>0.1305</v>
      </c>
      <c r="Y273" s="56"/>
      <c r="Z273" s="57"/>
      <c r="AD273" s="58"/>
      <c r="BA273" s="217" t="s">
        <v>1</v>
      </c>
    </row>
    <row r="274" spans="1:53" x14ac:dyDescent="0.2">
      <c r="A274" s="363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4"/>
      <c r="N274" s="355" t="s">
        <v>66</v>
      </c>
      <c r="O274" s="356"/>
      <c r="P274" s="356"/>
      <c r="Q274" s="356"/>
      <c r="R274" s="356"/>
      <c r="S274" s="356"/>
      <c r="T274" s="357"/>
      <c r="U274" s="37" t="s">
        <v>67</v>
      </c>
      <c r="V274" s="350">
        <f>IFERROR(V271/H271,"0")+IFERROR(V272/H272,"0")+IFERROR(V273/H273,"0")</f>
        <v>59.615384615384613</v>
      </c>
      <c r="W274" s="350">
        <f>IFERROR(W271/H271,"0")+IFERROR(W272/H272,"0")+IFERROR(W273/H273,"0")</f>
        <v>61</v>
      </c>
      <c r="X274" s="350">
        <f>IFERROR(IF(X271="",0,X271),"0")+IFERROR(IF(X272="",0,X272),"0")+IFERROR(IF(X273="",0,X273),"0")</f>
        <v>1.3267500000000001</v>
      </c>
      <c r="Y274" s="351"/>
      <c r="Z274" s="351"/>
    </row>
    <row r="275" spans="1:53" x14ac:dyDescent="0.2">
      <c r="A275" s="361"/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4"/>
      <c r="N275" s="355" t="s">
        <v>66</v>
      </c>
      <c r="O275" s="356"/>
      <c r="P275" s="356"/>
      <c r="Q275" s="356"/>
      <c r="R275" s="356"/>
      <c r="S275" s="356"/>
      <c r="T275" s="357"/>
      <c r="U275" s="37" t="s">
        <v>65</v>
      </c>
      <c r="V275" s="350">
        <f>IFERROR(SUM(V271:V273),"0")</f>
        <v>470</v>
      </c>
      <c r="W275" s="350">
        <f>IFERROR(SUM(W271:W273),"0")</f>
        <v>481.19999999999993</v>
      </c>
      <c r="X275" s="37"/>
      <c r="Y275" s="351"/>
      <c r="Z275" s="351"/>
    </row>
    <row r="276" spans="1:53" ht="14.25" hidden="1" customHeight="1" x14ac:dyDescent="0.25">
      <c r="A276" s="360" t="s">
        <v>86</v>
      </c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61"/>
      <c r="N276" s="361"/>
      <c r="O276" s="361"/>
      <c r="P276" s="361"/>
      <c r="Q276" s="361"/>
      <c r="R276" s="361"/>
      <c r="S276" s="361"/>
      <c r="T276" s="361"/>
      <c r="U276" s="361"/>
      <c r="V276" s="361"/>
      <c r="W276" s="361"/>
      <c r="X276" s="361"/>
      <c r="Y276" s="343"/>
      <c r="Z276" s="343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4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576" t="s">
        <v>416</v>
      </c>
      <c r="O277" s="353"/>
      <c r="P277" s="353"/>
      <c r="Q277" s="353"/>
      <c r="R277" s="354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4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49" t="s">
        <v>419</v>
      </c>
      <c r="O278" s="353"/>
      <c r="P278" s="353"/>
      <c r="Q278" s="353"/>
      <c r="R278" s="354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4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3"/>
      <c r="P279" s="353"/>
      <c r="Q279" s="353"/>
      <c r="R279" s="354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idden="1" x14ac:dyDescent="0.2">
      <c r="A280" s="363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4"/>
      <c r="N280" s="355" t="s">
        <v>66</v>
      </c>
      <c r="O280" s="356"/>
      <c r="P280" s="356"/>
      <c r="Q280" s="356"/>
      <c r="R280" s="356"/>
      <c r="S280" s="356"/>
      <c r="T280" s="357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hidden="1" x14ac:dyDescent="0.2">
      <c r="A281" s="361"/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4"/>
      <c r="N281" s="355" t="s">
        <v>66</v>
      </c>
      <c r="O281" s="356"/>
      <c r="P281" s="356"/>
      <c r="Q281" s="356"/>
      <c r="R281" s="356"/>
      <c r="S281" s="356"/>
      <c r="T281" s="357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hidden="1" customHeight="1" x14ac:dyDescent="0.25">
      <c r="A282" s="360" t="s">
        <v>422</v>
      </c>
      <c r="B282" s="361"/>
      <c r="C282" s="361"/>
      <c r="D282" s="361"/>
      <c r="E282" s="361"/>
      <c r="F282" s="361"/>
      <c r="G282" s="361"/>
      <c r="H282" s="361"/>
      <c r="I282" s="361"/>
      <c r="J282" s="361"/>
      <c r="K282" s="361"/>
      <c r="L282" s="361"/>
      <c r="M282" s="361"/>
      <c r="N282" s="361"/>
      <c r="O282" s="361"/>
      <c r="P282" s="361"/>
      <c r="Q282" s="361"/>
      <c r="R282" s="361"/>
      <c r="S282" s="361"/>
      <c r="T282" s="361"/>
      <c r="U282" s="361"/>
      <c r="V282" s="361"/>
      <c r="W282" s="361"/>
      <c r="X282" s="361"/>
      <c r="Y282" s="343"/>
      <c r="Z282" s="343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4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3"/>
      <c r="P283" s="353"/>
      <c r="Q283" s="353"/>
      <c r="R283" s="354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4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3"/>
      <c r="P284" s="353"/>
      <c r="Q284" s="353"/>
      <c r="R284" s="354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4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3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3"/>
      <c r="P285" s="353"/>
      <c r="Q285" s="353"/>
      <c r="R285" s="354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63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4"/>
      <c r="N286" s="355" t="s">
        <v>66</v>
      </c>
      <c r="O286" s="356"/>
      <c r="P286" s="356"/>
      <c r="Q286" s="356"/>
      <c r="R286" s="356"/>
      <c r="S286" s="356"/>
      <c r="T286" s="357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61"/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4"/>
      <c r="N287" s="355" t="s">
        <v>66</v>
      </c>
      <c r="O287" s="356"/>
      <c r="P287" s="356"/>
      <c r="Q287" s="356"/>
      <c r="R287" s="356"/>
      <c r="S287" s="356"/>
      <c r="T287" s="357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72" t="s">
        <v>431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4"/>
      <c r="Z288" s="344"/>
    </row>
    <row r="289" spans="1:53" ht="14.25" hidden="1" customHeight="1" x14ac:dyDescent="0.25">
      <c r="A289" s="360" t="s">
        <v>108</v>
      </c>
      <c r="B289" s="361"/>
      <c r="C289" s="361"/>
      <c r="D289" s="361"/>
      <c r="E289" s="361"/>
      <c r="F289" s="361"/>
      <c r="G289" s="361"/>
      <c r="H289" s="361"/>
      <c r="I289" s="361"/>
      <c r="J289" s="361"/>
      <c r="K289" s="361"/>
      <c r="L289" s="361"/>
      <c r="M289" s="361"/>
      <c r="N289" s="361"/>
      <c r="O289" s="361"/>
      <c r="P289" s="361"/>
      <c r="Q289" s="361"/>
      <c r="R289" s="361"/>
      <c r="S289" s="361"/>
      <c r="T289" s="361"/>
      <c r="U289" s="361"/>
      <c r="V289" s="361"/>
      <c r="W289" s="361"/>
      <c r="X289" s="361"/>
      <c r="Y289" s="343"/>
      <c r="Z289" s="343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4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3"/>
      <c r="P290" s="353"/>
      <c r="Q290" s="353"/>
      <c r="R290" s="354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4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3"/>
      <c r="P291" s="353"/>
      <c r="Q291" s="353"/>
      <c r="R291" s="354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4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3"/>
      <c r="P292" s="353"/>
      <c r="Q292" s="353"/>
      <c r="R292" s="354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4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3"/>
      <c r="P293" s="353"/>
      <c r="Q293" s="353"/>
      <c r="R293" s="354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4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3"/>
      <c r="P294" s="353"/>
      <c r="Q294" s="353"/>
      <c r="R294" s="354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4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3"/>
      <c r="P295" s="353"/>
      <c r="Q295" s="353"/>
      <c r="R295" s="354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4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3"/>
      <c r="P296" s="353"/>
      <c r="Q296" s="353"/>
      <c r="R296" s="354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4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3"/>
      <c r="P297" s="353"/>
      <c r="Q297" s="353"/>
      <c r="R297" s="354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63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4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61"/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4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0" t="s">
        <v>60</v>
      </c>
      <c r="B300" s="361"/>
      <c r="C300" s="361"/>
      <c r="D300" s="361"/>
      <c r="E300" s="361"/>
      <c r="F300" s="361"/>
      <c r="G300" s="361"/>
      <c r="H300" s="361"/>
      <c r="I300" s="361"/>
      <c r="J300" s="361"/>
      <c r="K300" s="361"/>
      <c r="L300" s="361"/>
      <c r="M300" s="361"/>
      <c r="N300" s="361"/>
      <c r="O300" s="361"/>
      <c r="P300" s="361"/>
      <c r="Q300" s="361"/>
      <c r="R300" s="361"/>
      <c r="S300" s="361"/>
      <c r="T300" s="361"/>
      <c r="U300" s="361"/>
      <c r="V300" s="361"/>
      <c r="W300" s="361"/>
      <c r="X300" s="361"/>
      <c r="Y300" s="343"/>
      <c r="Z300" s="343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4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3"/>
      <c r="P301" s="353"/>
      <c r="Q301" s="353"/>
      <c r="R301" s="354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4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3"/>
      <c r="P302" s="353"/>
      <c r="Q302" s="353"/>
      <c r="R302" s="354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63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4"/>
      <c r="N303" s="355" t="s">
        <v>66</v>
      </c>
      <c r="O303" s="356"/>
      <c r="P303" s="356"/>
      <c r="Q303" s="356"/>
      <c r="R303" s="356"/>
      <c r="S303" s="356"/>
      <c r="T303" s="357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61"/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4"/>
      <c r="N304" s="355" t="s">
        <v>66</v>
      </c>
      <c r="O304" s="356"/>
      <c r="P304" s="356"/>
      <c r="Q304" s="356"/>
      <c r="R304" s="356"/>
      <c r="S304" s="356"/>
      <c r="T304" s="357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72" t="s">
        <v>449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4"/>
      <c r="Z305" s="344"/>
    </row>
    <row r="306" spans="1:53" ht="14.25" hidden="1" customHeight="1" x14ac:dyDescent="0.25">
      <c r="A306" s="360" t="s">
        <v>60</v>
      </c>
      <c r="B306" s="361"/>
      <c r="C306" s="361"/>
      <c r="D306" s="361"/>
      <c r="E306" s="361"/>
      <c r="F306" s="361"/>
      <c r="G306" s="361"/>
      <c r="H306" s="361"/>
      <c r="I306" s="361"/>
      <c r="J306" s="361"/>
      <c r="K306" s="361"/>
      <c r="L306" s="361"/>
      <c r="M306" s="361"/>
      <c r="N306" s="361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4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3"/>
      <c r="P307" s="353"/>
      <c r="Q307" s="353"/>
      <c r="R307" s="354"/>
      <c r="S307" s="34"/>
      <c r="T307" s="34"/>
      <c r="U307" s="35" t="s">
        <v>65</v>
      </c>
      <c r="V307" s="348">
        <v>15</v>
      </c>
      <c r="W307" s="349">
        <f>IFERROR(IF(V307="",0,CEILING((V307/$H307),1)*$H307),"")</f>
        <v>16.2</v>
      </c>
      <c r="X307" s="36">
        <f>IFERROR(IF(W307=0,"",ROUNDUP(W307/H307,0)*0.00753),"")</f>
        <v>6.7769999999999997E-2</v>
      </c>
      <c r="Y307" s="56"/>
      <c r="Z307" s="57"/>
      <c r="AD307" s="58"/>
      <c r="BA307" s="234" t="s">
        <v>1</v>
      </c>
    </row>
    <row r="308" spans="1:53" x14ac:dyDescent="0.2">
      <c r="A308" s="363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4"/>
      <c r="N308" s="355" t="s">
        <v>66</v>
      </c>
      <c r="O308" s="356"/>
      <c r="P308" s="356"/>
      <c r="Q308" s="356"/>
      <c r="R308" s="356"/>
      <c r="S308" s="356"/>
      <c r="T308" s="357"/>
      <c r="U308" s="37" t="s">
        <v>67</v>
      </c>
      <c r="V308" s="350">
        <f>IFERROR(V307/H307,"0")</f>
        <v>8.3333333333333339</v>
      </c>
      <c r="W308" s="350">
        <f>IFERROR(W307/H307,"0")</f>
        <v>9</v>
      </c>
      <c r="X308" s="350">
        <f>IFERROR(IF(X307="",0,X307),"0")</f>
        <v>6.7769999999999997E-2</v>
      </c>
      <c r="Y308" s="351"/>
      <c r="Z308" s="351"/>
    </row>
    <row r="309" spans="1:53" x14ac:dyDescent="0.2">
      <c r="A309" s="361"/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4"/>
      <c r="N309" s="355" t="s">
        <v>66</v>
      </c>
      <c r="O309" s="356"/>
      <c r="P309" s="356"/>
      <c r="Q309" s="356"/>
      <c r="R309" s="356"/>
      <c r="S309" s="356"/>
      <c r="T309" s="357"/>
      <c r="U309" s="37" t="s">
        <v>65</v>
      </c>
      <c r="V309" s="350">
        <f>IFERROR(SUM(V307:V307),"0")</f>
        <v>15</v>
      </c>
      <c r="W309" s="350">
        <f>IFERROR(SUM(W307:W307),"0")</f>
        <v>16.2</v>
      </c>
      <c r="X309" s="37"/>
      <c r="Y309" s="351"/>
      <c r="Z309" s="351"/>
    </row>
    <row r="310" spans="1:53" ht="14.25" hidden="1" customHeight="1" x14ac:dyDescent="0.25">
      <c r="A310" s="360" t="s">
        <v>68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3"/>
      <c r="Z310" s="343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4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3"/>
      <c r="P311" s="353"/>
      <c r="Q311" s="353"/>
      <c r="R311" s="354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4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3"/>
      <c r="P312" s="353"/>
      <c r="Q312" s="353"/>
      <c r="R312" s="354"/>
      <c r="S312" s="34"/>
      <c r="T312" s="34"/>
      <c r="U312" s="35" t="s">
        <v>65</v>
      </c>
      <c r="V312" s="348">
        <v>979.99999999999989</v>
      </c>
      <c r="W312" s="349">
        <f>IFERROR(IF(V312="",0,CEILING((V312/$H312),1)*$H312),"")</f>
        <v>980.7</v>
      </c>
      <c r="X312" s="36">
        <f>IFERROR(IF(W312=0,"",ROUNDUP(W312/H312,0)*0.00753),"")</f>
        <v>3.5165100000000002</v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8">
        <v>4680115883567</v>
      </c>
      <c r="E313" s="354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3"/>
      <c r="P313" s="353"/>
      <c r="Q313" s="353"/>
      <c r="R313" s="354"/>
      <c r="S313" s="34"/>
      <c r="T313" s="34"/>
      <c r="U313" s="35" t="s">
        <v>65</v>
      </c>
      <c r="V313" s="348">
        <v>350</v>
      </c>
      <c r="W313" s="349">
        <f>IFERROR(IF(V313="",0,CEILING((V313/$H313),1)*$H313),"")</f>
        <v>350.7</v>
      </c>
      <c r="X313" s="36">
        <f>IFERROR(IF(W313=0,"",ROUNDUP(W313/H313,0)*0.00753),"")</f>
        <v>1.2575100000000001</v>
      </c>
      <c r="Y313" s="56"/>
      <c r="Z313" s="57"/>
      <c r="AD313" s="58"/>
      <c r="BA313" s="237" t="s">
        <v>1</v>
      </c>
    </row>
    <row r="314" spans="1:53" x14ac:dyDescent="0.2">
      <c r="A314" s="363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4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0">
        <f>IFERROR(V311/H311,"0")+IFERROR(V312/H312,"0")+IFERROR(V313/H313,"0")</f>
        <v>633.33333333333326</v>
      </c>
      <c r="W314" s="350">
        <f>IFERROR(W311/H311,"0")+IFERROR(W312/H312,"0")+IFERROR(W313/H313,"0")</f>
        <v>634</v>
      </c>
      <c r="X314" s="350">
        <f>IFERROR(IF(X311="",0,X311),"0")+IFERROR(IF(X312="",0,X312),"0")+IFERROR(IF(X313="",0,X313),"0")</f>
        <v>4.7740200000000002</v>
      </c>
      <c r="Y314" s="351"/>
      <c r="Z314" s="351"/>
    </row>
    <row r="315" spans="1:53" x14ac:dyDescent="0.2">
      <c r="A315" s="361"/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4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0">
        <f>IFERROR(SUM(V311:V313),"0")</f>
        <v>1330</v>
      </c>
      <c r="W315" s="350">
        <f>IFERROR(SUM(W311:W313),"0")</f>
        <v>1331.4</v>
      </c>
      <c r="X315" s="37"/>
      <c r="Y315" s="351"/>
      <c r="Z315" s="351"/>
    </row>
    <row r="316" spans="1:53" ht="14.25" hidden="1" customHeight="1" x14ac:dyDescent="0.25">
      <c r="A316" s="360" t="s">
        <v>205</v>
      </c>
      <c r="B316" s="361"/>
      <c r="C316" s="361"/>
      <c r="D316" s="361"/>
      <c r="E316" s="361"/>
      <c r="F316" s="361"/>
      <c r="G316" s="361"/>
      <c r="H316" s="361"/>
      <c r="I316" s="361"/>
      <c r="J316" s="361"/>
      <c r="K316" s="361"/>
      <c r="L316" s="361"/>
      <c r="M316" s="361"/>
      <c r="N316" s="361"/>
      <c r="O316" s="361"/>
      <c r="P316" s="361"/>
      <c r="Q316" s="361"/>
      <c r="R316" s="361"/>
      <c r="S316" s="361"/>
      <c r="T316" s="361"/>
      <c r="U316" s="361"/>
      <c r="V316" s="361"/>
      <c r="W316" s="361"/>
      <c r="X316" s="361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8">
        <v>4607091388831</v>
      </c>
      <c r="E317" s="354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3"/>
      <c r="P317" s="353"/>
      <c r="Q317" s="353"/>
      <c r="R317" s="354"/>
      <c r="S317" s="34"/>
      <c r="T317" s="34"/>
      <c r="U317" s="35" t="s">
        <v>65</v>
      </c>
      <c r="V317" s="348">
        <v>15.2</v>
      </c>
      <c r="W317" s="349">
        <f>IFERROR(IF(V317="",0,CEILING((V317/$H317),1)*$H317),"")</f>
        <v>15.959999999999999</v>
      </c>
      <c r="X317" s="36">
        <f>IFERROR(IF(W317=0,"",ROUNDUP(W317/H317,0)*0.00753),"")</f>
        <v>5.271E-2</v>
      </c>
      <c r="Y317" s="56"/>
      <c r="Z317" s="57"/>
      <c r="AD317" s="58"/>
      <c r="BA317" s="238" t="s">
        <v>1</v>
      </c>
    </row>
    <row r="318" spans="1:53" x14ac:dyDescent="0.2">
      <c r="A318" s="363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4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0">
        <f>IFERROR(V317/H317,"0")</f>
        <v>6.666666666666667</v>
      </c>
      <c r="W318" s="350">
        <f>IFERROR(W317/H317,"0")</f>
        <v>7</v>
      </c>
      <c r="X318" s="350">
        <f>IFERROR(IF(X317="",0,X317),"0")</f>
        <v>5.271E-2</v>
      </c>
      <c r="Y318" s="351"/>
      <c r="Z318" s="351"/>
    </row>
    <row r="319" spans="1:53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4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0">
        <f>IFERROR(SUM(V317:V317),"0")</f>
        <v>15.2</v>
      </c>
      <c r="W319" s="350">
        <f>IFERROR(SUM(W317:W317),"0")</f>
        <v>15.959999999999999</v>
      </c>
      <c r="X319" s="37"/>
      <c r="Y319" s="351"/>
      <c r="Z319" s="351"/>
    </row>
    <row r="320" spans="1:53" ht="14.25" hidden="1" customHeight="1" x14ac:dyDescent="0.25">
      <c r="A320" s="360" t="s">
        <v>86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3"/>
      <c r="Z320" s="343"/>
    </row>
    <row r="321" spans="1:53" ht="27" hidden="1" customHeight="1" x14ac:dyDescent="0.25">
      <c r="A321" s="54" t="s">
        <v>460</v>
      </c>
      <c r="B321" s="54" t="s">
        <v>461</v>
      </c>
      <c r="C321" s="31">
        <v>4301032015</v>
      </c>
      <c r="D321" s="358">
        <v>4607091383102</v>
      </c>
      <c r="E321" s="354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3"/>
      <c r="P321" s="353"/>
      <c r="Q321" s="353"/>
      <c r="R321" s="354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hidden="1" x14ac:dyDescent="0.2">
      <c r="A322" s="363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4"/>
      <c r="N322" s="355" t="s">
        <v>66</v>
      </c>
      <c r="O322" s="356"/>
      <c r="P322" s="356"/>
      <c r="Q322" s="356"/>
      <c r="R322" s="356"/>
      <c r="S322" s="356"/>
      <c r="T322" s="357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hidden="1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4"/>
      <c r="N323" s="355" t="s">
        <v>66</v>
      </c>
      <c r="O323" s="356"/>
      <c r="P323" s="356"/>
      <c r="Q323" s="356"/>
      <c r="R323" s="356"/>
      <c r="S323" s="356"/>
      <c r="T323" s="357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hidden="1" customHeight="1" x14ac:dyDescent="0.2">
      <c r="A324" s="537" t="s">
        <v>462</v>
      </c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  <c r="V324" s="538"/>
      <c r="W324" s="538"/>
      <c r="X324" s="538"/>
      <c r="Y324" s="48"/>
      <c r="Z324" s="48"/>
    </row>
    <row r="325" spans="1:53" ht="16.5" hidden="1" customHeight="1" x14ac:dyDescent="0.25">
      <c r="A325" s="372" t="s">
        <v>463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4"/>
      <c r="Z325" s="344"/>
    </row>
    <row r="326" spans="1:53" ht="14.25" hidden="1" customHeight="1" x14ac:dyDescent="0.25">
      <c r="A326" s="360" t="s">
        <v>68</v>
      </c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1"/>
      <c r="N326" s="361"/>
      <c r="O326" s="361"/>
      <c r="P326" s="361"/>
      <c r="Q326" s="361"/>
      <c r="R326" s="361"/>
      <c r="S326" s="361"/>
      <c r="T326" s="361"/>
      <c r="U326" s="361"/>
      <c r="V326" s="361"/>
      <c r="W326" s="361"/>
      <c r="X326" s="361"/>
      <c r="Y326" s="343"/>
      <c r="Z326" s="343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8">
        <v>4607091383928</v>
      </c>
      <c r="E327" s="354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3"/>
      <c r="P327" s="353"/>
      <c r="Q327" s="353"/>
      <c r="R327" s="354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63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4"/>
      <c r="N328" s="355" t="s">
        <v>66</v>
      </c>
      <c r="O328" s="356"/>
      <c r="P328" s="356"/>
      <c r="Q328" s="356"/>
      <c r="R328" s="356"/>
      <c r="S328" s="356"/>
      <c r="T328" s="357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61"/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4"/>
      <c r="N329" s="355" t="s">
        <v>66</v>
      </c>
      <c r="O329" s="356"/>
      <c r="P329" s="356"/>
      <c r="Q329" s="356"/>
      <c r="R329" s="356"/>
      <c r="S329" s="356"/>
      <c r="T329" s="357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537" t="s">
        <v>466</v>
      </c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  <c r="V330" s="538"/>
      <c r="W330" s="538"/>
      <c r="X330" s="538"/>
      <c r="Y330" s="48"/>
      <c r="Z330" s="48"/>
    </row>
    <row r="331" spans="1:53" ht="16.5" hidden="1" customHeight="1" x14ac:dyDescent="0.25">
      <c r="A331" s="372" t="s">
        <v>467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4"/>
      <c r="Z331" s="344"/>
    </row>
    <row r="332" spans="1:53" ht="14.25" hidden="1" customHeight="1" x14ac:dyDescent="0.25">
      <c r="A332" s="360" t="s">
        <v>108</v>
      </c>
      <c r="B332" s="361"/>
      <c r="C332" s="361"/>
      <c r="D332" s="361"/>
      <c r="E332" s="361"/>
      <c r="F332" s="361"/>
      <c r="G332" s="361"/>
      <c r="H332" s="361"/>
      <c r="I332" s="361"/>
      <c r="J332" s="361"/>
      <c r="K332" s="361"/>
      <c r="L332" s="361"/>
      <c r="M332" s="361"/>
      <c r="N332" s="361"/>
      <c r="O332" s="361"/>
      <c r="P332" s="361"/>
      <c r="Q332" s="361"/>
      <c r="R332" s="361"/>
      <c r="S332" s="361"/>
      <c r="T332" s="361"/>
      <c r="U332" s="361"/>
      <c r="V332" s="361"/>
      <c r="W332" s="361"/>
      <c r="X332" s="361"/>
      <c r="Y332" s="343"/>
      <c r="Z332" s="343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8">
        <v>4607091383997</v>
      </c>
      <c r="E333" s="354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3"/>
      <c r="P333" s="353"/>
      <c r="Q333" s="353"/>
      <c r="R333" s="354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8">
        <v>4607091383997</v>
      </c>
      <c r="E334" s="354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3"/>
      <c r="P334" s="353"/>
      <c r="Q334" s="353"/>
      <c r="R334" s="354"/>
      <c r="S334" s="34"/>
      <c r="T334" s="34"/>
      <c r="U334" s="35" t="s">
        <v>65</v>
      </c>
      <c r="V334" s="348">
        <v>2500</v>
      </c>
      <c r="W334" s="349">
        <f t="shared" si="17"/>
        <v>2505</v>
      </c>
      <c r="X334" s="36">
        <f>IFERROR(IF(W334=0,"",ROUNDUP(W334/H334,0)*0.02175),"")</f>
        <v>3.6322499999999995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8">
        <v>4607091384130</v>
      </c>
      <c r="E335" s="354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3"/>
      <c r="P335" s="353"/>
      <c r="Q335" s="353"/>
      <c r="R335" s="354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8">
        <v>4607091384130</v>
      </c>
      <c r="E336" s="354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3"/>
      <c r="P336" s="353"/>
      <c r="Q336" s="353"/>
      <c r="R336" s="354"/>
      <c r="S336" s="34"/>
      <c r="T336" s="34"/>
      <c r="U336" s="35" t="s">
        <v>65</v>
      </c>
      <c r="V336" s="348">
        <v>700</v>
      </c>
      <c r="W336" s="349">
        <f t="shared" si="17"/>
        <v>705</v>
      </c>
      <c r="X336" s="36">
        <f>IFERROR(IF(W336=0,"",ROUNDUP(W336/H336,0)*0.02175),"")</f>
        <v>1.0222499999999999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8">
        <v>4607091384147</v>
      </c>
      <c r="E337" s="354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3"/>
      <c r="P337" s="353"/>
      <c r="Q337" s="353"/>
      <c r="R337" s="354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8">
        <v>4607091384147</v>
      </c>
      <c r="E338" s="354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3"/>
      <c r="P338" s="353"/>
      <c r="Q338" s="353"/>
      <c r="R338" s="354"/>
      <c r="S338" s="34"/>
      <c r="T338" s="34"/>
      <c r="U338" s="35" t="s">
        <v>65</v>
      </c>
      <c r="V338" s="348">
        <v>1100</v>
      </c>
      <c r="W338" s="349">
        <f t="shared" si="17"/>
        <v>1110</v>
      </c>
      <c r="X338" s="36">
        <f>IFERROR(IF(W338=0,"",ROUNDUP(W338/H338,0)*0.02175),"")</f>
        <v>1.6094999999999999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8">
        <v>4607091384154</v>
      </c>
      <c r="E339" s="354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3"/>
      <c r="P339" s="353"/>
      <c r="Q339" s="353"/>
      <c r="R339" s="354"/>
      <c r="S339" s="34"/>
      <c r="T339" s="34"/>
      <c r="U339" s="35" t="s">
        <v>65</v>
      </c>
      <c r="V339" s="348">
        <v>50</v>
      </c>
      <c r="W339" s="349">
        <f t="shared" si="17"/>
        <v>50</v>
      </c>
      <c r="X339" s="36">
        <f>IFERROR(IF(W339=0,"",ROUNDUP(W339/H339,0)*0.00937),"")</f>
        <v>9.3700000000000006E-2</v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8">
        <v>4607091384161</v>
      </c>
      <c r="E340" s="354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3"/>
      <c r="P340" s="353"/>
      <c r="Q340" s="353"/>
      <c r="R340" s="354"/>
      <c r="S340" s="34"/>
      <c r="T340" s="34"/>
      <c r="U340" s="35" t="s">
        <v>65</v>
      </c>
      <c r="V340" s="348">
        <v>10</v>
      </c>
      <c r="W340" s="349">
        <f t="shared" si="17"/>
        <v>10</v>
      </c>
      <c r="X340" s="36">
        <f>IFERROR(IF(W340=0,"",ROUNDUP(W340/H340,0)*0.00937),"")</f>
        <v>1.874E-2</v>
      </c>
      <c r="Y340" s="56"/>
      <c r="Z340" s="57"/>
      <c r="AD340" s="58"/>
      <c r="BA340" s="248" t="s">
        <v>1</v>
      </c>
    </row>
    <row r="341" spans="1:53" x14ac:dyDescent="0.2">
      <c r="A341" s="363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4"/>
      <c r="N341" s="355" t="s">
        <v>66</v>
      </c>
      <c r="O341" s="356"/>
      <c r="P341" s="356"/>
      <c r="Q341" s="356"/>
      <c r="R341" s="356"/>
      <c r="S341" s="356"/>
      <c r="T341" s="357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298.66666666666663</v>
      </c>
      <c r="W341" s="350">
        <f>IFERROR(W333/H333,"0")+IFERROR(W334/H334,"0")+IFERROR(W335/H335,"0")+IFERROR(W336/H336,"0")+IFERROR(W337/H337,"0")+IFERROR(W338/H338,"0")+IFERROR(W339/H339,"0")+IFERROR(W340/H340,"0")</f>
        <v>300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6.3764399999999997</v>
      </c>
      <c r="Y341" s="351"/>
      <c r="Z341" s="351"/>
    </row>
    <row r="342" spans="1:53" x14ac:dyDescent="0.2">
      <c r="A342" s="361"/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4"/>
      <c r="N342" s="355" t="s">
        <v>66</v>
      </c>
      <c r="O342" s="356"/>
      <c r="P342" s="356"/>
      <c r="Q342" s="356"/>
      <c r="R342" s="356"/>
      <c r="S342" s="356"/>
      <c r="T342" s="357"/>
      <c r="U342" s="37" t="s">
        <v>65</v>
      </c>
      <c r="V342" s="350">
        <f>IFERROR(SUM(V333:V340),"0")</f>
        <v>4360</v>
      </c>
      <c r="W342" s="350">
        <f>IFERROR(SUM(W333:W340),"0")</f>
        <v>4380</v>
      </c>
      <c r="X342" s="37"/>
      <c r="Y342" s="351"/>
      <c r="Z342" s="351"/>
    </row>
    <row r="343" spans="1:53" ht="14.25" hidden="1" customHeight="1" x14ac:dyDescent="0.25">
      <c r="A343" s="360" t="s">
        <v>100</v>
      </c>
      <c r="B343" s="361"/>
      <c r="C343" s="361"/>
      <c r="D343" s="361"/>
      <c r="E343" s="361"/>
      <c r="F343" s="361"/>
      <c r="G343" s="361"/>
      <c r="H343" s="361"/>
      <c r="I343" s="361"/>
      <c r="J343" s="361"/>
      <c r="K343" s="361"/>
      <c r="L343" s="361"/>
      <c r="M343" s="361"/>
      <c r="N343" s="361"/>
      <c r="O343" s="361"/>
      <c r="P343" s="361"/>
      <c r="Q343" s="361"/>
      <c r="R343" s="361"/>
      <c r="S343" s="361"/>
      <c r="T343" s="361"/>
      <c r="U343" s="361"/>
      <c r="V343" s="361"/>
      <c r="W343" s="361"/>
      <c r="X343" s="361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8">
        <v>4607091383980</v>
      </c>
      <c r="E344" s="354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3"/>
      <c r="P344" s="353"/>
      <c r="Q344" s="353"/>
      <c r="R344" s="354"/>
      <c r="S344" s="34"/>
      <c r="T344" s="34"/>
      <c r="U344" s="35" t="s">
        <v>65</v>
      </c>
      <c r="V344" s="348">
        <v>1500</v>
      </c>
      <c r="W344" s="349">
        <f>IFERROR(IF(V344="",0,CEILING((V344/$H344),1)*$H344),"")</f>
        <v>1500</v>
      </c>
      <c r="X344" s="36">
        <f>IFERROR(IF(W344=0,"",ROUNDUP(W344/H344,0)*0.02175),"")</f>
        <v>2.1749999999999998</v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8">
        <v>4680115883314</v>
      </c>
      <c r="E345" s="354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3"/>
      <c r="P345" s="353"/>
      <c r="Q345" s="353"/>
      <c r="R345" s="354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8">
        <v>4607091384178</v>
      </c>
      <c r="E346" s="354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3"/>
      <c r="P346" s="353"/>
      <c r="Q346" s="353"/>
      <c r="R346" s="354"/>
      <c r="S346" s="34"/>
      <c r="T346" s="34"/>
      <c r="U346" s="35" t="s">
        <v>65</v>
      </c>
      <c r="V346" s="348">
        <v>8</v>
      </c>
      <c r="W346" s="349">
        <f>IFERROR(IF(V346="",0,CEILING((V346/$H346),1)*$H346),"")</f>
        <v>8</v>
      </c>
      <c r="X346" s="36">
        <f>IFERROR(IF(W346=0,"",ROUNDUP(W346/H346,0)*0.00937),"")</f>
        <v>1.874E-2</v>
      </c>
      <c r="Y346" s="56"/>
      <c r="Z346" s="57"/>
      <c r="AD346" s="58"/>
      <c r="BA346" s="251" t="s">
        <v>1</v>
      </c>
    </row>
    <row r="347" spans="1:53" x14ac:dyDescent="0.2">
      <c r="A347" s="363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4"/>
      <c r="N347" s="355" t="s">
        <v>66</v>
      </c>
      <c r="O347" s="356"/>
      <c r="P347" s="356"/>
      <c r="Q347" s="356"/>
      <c r="R347" s="356"/>
      <c r="S347" s="356"/>
      <c r="T347" s="357"/>
      <c r="U347" s="37" t="s">
        <v>67</v>
      </c>
      <c r="V347" s="350">
        <f>IFERROR(V344/H344,"0")+IFERROR(V345/H345,"0")+IFERROR(V346/H346,"0")</f>
        <v>102</v>
      </c>
      <c r="W347" s="350">
        <f>IFERROR(W344/H344,"0")+IFERROR(W345/H345,"0")+IFERROR(W346/H346,"0")</f>
        <v>102</v>
      </c>
      <c r="X347" s="350">
        <f>IFERROR(IF(X344="",0,X344),"0")+IFERROR(IF(X345="",0,X345),"0")+IFERROR(IF(X346="",0,X346),"0")</f>
        <v>2.19374</v>
      </c>
      <c r="Y347" s="351"/>
      <c r="Z347" s="351"/>
    </row>
    <row r="348" spans="1:53" x14ac:dyDescent="0.2">
      <c r="A348" s="361"/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4"/>
      <c r="N348" s="355" t="s">
        <v>66</v>
      </c>
      <c r="O348" s="356"/>
      <c r="P348" s="356"/>
      <c r="Q348" s="356"/>
      <c r="R348" s="356"/>
      <c r="S348" s="356"/>
      <c r="T348" s="357"/>
      <c r="U348" s="37" t="s">
        <v>65</v>
      </c>
      <c r="V348" s="350">
        <f>IFERROR(SUM(V344:V346),"0")</f>
        <v>1508</v>
      </c>
      <c r="W348" s="350">
        <f>IFERROR(SUM(W344:W346),"0")</f>
        <v>1508</v>
      </c>
      <c r="X348" s="37"/>
      <c r="Y348" s="351"/>
      <c r="Z348" s="351"/>
    </row>
    <row r="349" spans="1:53" ht="14.25" hidden="1" customHeight="1" x14ac:dyDescent="0.25">
      <c r="A349" s="360" t="s">
        <v>68</v>
      </c>
      <c r="B349" s="361"/>
      <c r="C349" s="361"/>
      <c r="D349" s="361"/>
      <c r="E349" s="361"/>
      <c r="F349" s="361"/>
      <c r="G349" s="361"/>
      <c r="H349" s="361"/>
      <c r="I349" s="361"/>
      <c r="J349" s="361"/>
      <c r="K349" s="361"/>
      <c r="L349" s="361"/>
      <c r="M349" s="361"/>
      <c r="N349" s="361"/>
      <c r="O349" s="361"/>
      <c r="P349" s="361"/>
      <c r="Q349" s="361"/>
      <c r="R349" s="361"/>
      <c r="S349" s="361"/>
      <c r="T349" s="361"/>
      <c r="U349" s="361"/>
      <c r="V349" s="361"/>
      <c r="W349" s="361"/>
      <c r="X349" s="361"/>
      <c r="Y349" s="343"/>
      <c r="Z349" s="343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8">
        <v>4607091383928</v>
      </c>
      <c r="E350" s="354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75" t="s">
        <v>489</v>
      </c>
      <c r="O350" s="353"/>
      <c r="P350" s="353"/>
      <c r="Q350" s="353"/>
      <c r="R350" s="354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hidden="1" customHeight="1" x14ac:dyDescent="0.25">
      <c r="A351" s="54" t="s">
        <v>490</v>
      </c>
      <c r="B351" s="54" t="s">
        <v>491</v>
      </c>
      <c r="C351" s="31">
        <v>4301051298</v>
      </c>
      <c r="D351" s="358">
        <v>4607091384260</v>
      </c>
      <c r="E351" s="354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3"/>
      <c r="P351" s="353"/>
      <c r="Q351" s="353"/>
      <c r="R351" s="354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hidden="1" x14ac:dyDescent="0.2">
      <c r="A352" s="363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4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hidden="1" x14ac:dyDescent="0.2">
      <c r="A353" s="361"/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4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hidden="1" customHeight="1" x14ac:dyDescent="0.25">
      <c r="A354" s="360" t="s">
        <v>205</v>
      </c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1"/>
      <c r="N354" s="361"/>
      <c r="O354" s="361"/>
      <c r="P354" s="361"/>
      <c r="Q354" s="361"/>
      <c r="R354" s="361"/>
      <c r="S354" s="361"/>
      <c r="T354" s="361"/>
      <c r="U354" s="361"/>
      <c r="V354" s="361"/>
      <c r="W354" s="361"/>
      <c r="X354" s="361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8">
        <v>4607091384673</v>
      </c>
      <c r="E355" s="354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3"/>
      <c r="P355" s="353"/>
      <c r="Q355" s="353"/>
      <c r="R355" s="354"/>
      <c r="S355" s="34"/>
      <c r="T355" s="34"/>
      <c r="U355" s="35" t="s">
        <v>65</v>
      </c>
      <c r="V355" s="348">
        <v>50</v>
      </c>
      <c r="W355" s="349">
        <f>IFERROR(IF(V355="",0,CEILING((V355/$H355),1)*$H355),"")</f>
        <v>54.6</v>
      </c>
      <c r="X355" s="36">
        <f>IFERROR(IF(W355=0,"",ROUNDUP(W355/H355,0)*0.02175),"")</f>
        <v>0.15225</v>
      </c>
      <c r="Y355" s="56"/>
      <c r="Z355" s="57"/>
      <c r="AD355" s="58"/>
      <c r="BA355" s="254" t="s">
        <v>1</v>
      </c>
    </row>
    <row r="356" spans="1:53" x14ac:dyDescent="0.2">
      <c r="A356" s="363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4"/>
      <c r="N356" s="355" t="s">
        <v>66</v>
      </c>
      <c r="O356" s="356"/>
      <c r="P356" s="356"/>
      <c r="Q356" s="356"/>
      <c r="R356" s="356"/>
      <c r="S356" s="356"/>
      <c r="T356" s="357"/>
      <c r="U356" s="37" t="s">
        <v>67</v>
      </c>
      <c r="V356" s="350">
        <f>IFERROR(V355/H355,"0")</f>
        <v>6.4102564102564106</v>
      </c>
      <c r="W356" s="350">
        <f>IFERROR(W355/H355,"0")</f>
        <v>7</v>
      </c>
      <c r="X356" s="350">
        <f>IFERROR(IF(X355="",0,X355),"0")</f>
        <v>0.15225</v>
      </c>
      <c r="Y356" s="351"/>
      <c r="Z356" s="351"/>
    </row>
    <row r="357" spans="1:53" x14ac:dyDescent="0.2">
      <c r="A357" s="361"/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4"/>
      <c r="N357" s="355" t="s">
        <v>66</v>
      </c>
      <c r="O357" s="356"/>
      <c r="P357" s="356"/>
      <c r="Q357" s="356"/>
      <c r="R357" s="356"/>
      <c r="S357" s="356"/>
      <c r="T357" s="357"/>
      <c r="U357" s="37" t="s">
        <v>65</v>
      </c>
      <c r="V357" s="350">
        <f>IFERROR(SUM(V355:V355),"0")</f>
        <v>50</v>
      </c>
      <c r="W357" s="350">
        <f>IFERROR(SUM(W355:W355),"0")</f>
        <v>54.6</v>
      </c>
      <c r="X357" s="37"/>
      <c r="Y357" s="351"/>
      <c r="Z357" s="351"/>
    </row>
    <row r="358" spans="1:53" ht="16.5" hidden="1" customHeight="1" x14ac:dyDescent="0.25">
      <c r="A358" s="372" t="s">
        <v>494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4"/>
      <c r="Z358" s="344"/>
    </row>
    <row r="359" spans="1:53" ht="14.25" hidden="1" customHeight="1" x14ac:dyDescent="0.25">
      <c r="A359" s="360" t="s">
        <v>108</v>
      </c>
      <c r="B359" s="361"/>
      <c r="C359" s="361"/>
      <c r="D359" s="361"/>
      <c r="E359" s="361"/>
      <c r="F359" s="361"/>
      <c r="G359" s="361"/>
      <c r="H359" s="361"/>
      <c r="I359" s="361"/>
      <c r="J359" s="361"/>
      <c r="K359" s="361"/>
      <c r="L359" s="361"/>
      <c r="M359" s="361"/>
      <c r="N359" s="361"/>
      <c r="O359" s="361"/>
      <c r="P359" s="361"/>
      <c r="Q359" s="361"/>
      <c r="R359" s="361"/>
      <c r="S359" s="361"/>
      <c r="T359" s="361"/>
      <c r="U359" s="361"/>
      <c r="V359" s="361"/>
      <c r="W359" s="361"/>
      <c r="X359" s="361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8">
        <v>4607091384185</v>
      </c>
      <c r="E360" s="354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3"/>
      <c r="P360" s="353"/>
      <c r="Q360" s="353"/>
      <c r="R360" s="354"/>
      <c r="S360" s="34"/>
      <c r="T360" s="34"/>
      <c r="U360" s="35" t="s">
        <v>65</v>
      </c>
      <c r="V360" s="348">
        <v>50</v>
      </c>
      <c r="W360" s="349">
        <f>IFERROR(IF(V360="",0,CEILING((V360/$H360),1)*$H360),"")</f>
        <v>60</v>
      </c>
      <c r="X360" s="36">
        <f>IFERROR(IF(W360=0,"",ROUNDUP(W360/H360,0)*0.02175),"")</f>
        <v>0.10874999999999999</v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8">
        <v>4607091384192</v>
      </c>
      <c r="E361" s="354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3"/>
      <c r="P361" s="353"/>
      <c r="Q361" s="353"/>
      <c r="R361" s="354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8">
        <v>4680115881907</v>
      </c>
      <c r="E362" s="354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3"/>
      <c r="P362" s="353"/>
      <c r="Q362" s="353"/>
      <c r="R362" s="354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8">
        <v>4680115883925</v>
      </c>
      <c r="E363" s="354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3"/>
      <c r="P363" s="353"/>
      <c r="Q363" s="353"/>
      <c r="R363" s="354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58">
        <v>4607091384680</v>
      </c>
      <c r="E364" s="354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3"/>
      <c r="P364" s="353"/>
      <c r="Q364" s="353"/>
      <c r="R364" s="354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3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4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50">
        <f>IFERROR(V360/H360,"0")+IFERROR(V361/H361,"0")+IFERROR(V362/H362,"0")+IFERROR(V363/H363,"0")+IFERROR(V364/H364,"0")</f>
        <v>4.166666666666667</v>
      </c>
      <c r="W365" s="350">
        <f>IFERROR(W360/H360,"0")+IFERROR(W361/H361,"0")+IFERROR(W362/H362,"0")+IFERROR(W363/H363,"0")+IFERROR(W364/H364,"0")</f>
        <v>5</v>
      </c>
      <c r="X365" s="350">
        <f>IFERROR(IF(X360="",0,X360),"0")+IFERROR(IF(X361="",0,X361),"0")+IFERROR(IF(X362="",0,X362),"0")+IFERROR(IF(X363="",0,X363),"0")+IFERROR(IF(X364="",0,X364),"0")</f>
        <v>0.10874999999999999</v>
      </c>
      <c r="Y365" s="351"/>
      <c r="Z365" s="351"/>
    </row>
    <row r="366" spans="1:53" x14ac:dyDescent="0.2">
      <c r="A366" s="361"/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4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50">
        <f>IFERROR(SUM(V360:V364),"0")</f>
        <v>50</v>
      </c>
      <c r="W366" s="350">
        <f>IFERROR(SUM(W360:W364),"0")</f>
        <v>60</v>
      </c>
      <c r="X366" s="37"/>
      <c r="Y366" s="351"/>
      <c r="Z366" s="351"/>
    </row>
    <row r="367" spans="1:53" ht="14.25" hidden="1" customHeight="1" x14ac:dyDescent="0.25">
      <c r="A367" s="360" t="s">
        <v>60</v>
      </c>
      <c r="B367" s="361"/>
      <c r="C367" s="361"/>
      <c r="D367" s="361"/>
      <c r="E367" s="361"/>
      <c r="F367" s="361"/>
      <c r="G367" s="361"/>
      <c r="H367" s="361"/>
      <c r="I367" s="361"/>
      <c r="J367" s="361"/>
      <c r="K367" s="361"/>
      <c r="L367" s="361"/>
      <c r="M367" s="361"/>
      <c r="N367" s="361"/>
      <c r="O367" s="361"/>
      <c r="P367" s="361"/>
      <c r="Q367" s="361"/>
      <c r="R367" s="361"/>
      <c r="S367" s="361"/>
      <c r="T367" s="361"/>
      <c r="U367" s="361"/>
      <c r="V367" s="361"/>
      <c r="W367" s="361"/>
      <c r="X367" s="361"/>
      <c r="Y367" s="343"/>
      <c r="Z367" s="343"/>
    </row>
    <row r="368" spans="1:53" ht="27" hidden="1" customHeight="1" x14ac:dyDescent="0.25">
      <c r="A368" s="54" t="s">
        <v>505</v>
      </c>
      <c r="B368" s="54" t="s">
        <v>506</v>
      </c>
      <c r="C368" s="31">
        <v>4301031139</v>
      </c>
      <c r="D368" s="358">
        <v>4607091384802</v>
      </c>
      <c r="E368" s="354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3"/>
      <c r="P368" s="353"/>
      <c r="Q368" s="353"/>
      <c r="R368" s="354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8">
        <v>4607091384826</v>
      </c>
      <c r="E369" s="354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3"/>
      <c r="P369" s="353"/>
      <c r="Q369" s="353"/>
      <c r="R369" s="354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hidden="1" x14ac:dyDescent="0.2">
      <c r="A370" s="363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4"/>
      <c r="N370" s="355" t="s">
        <v>66</v>
      </c>
      <c r="O370" s="356"/>
      <c r="P370" s="356"/>
      <c r="Q370" s="356"/>
      <c r="R370" s="356"/>
      <c r="S370" s="356"/>
      <c r="T370" s="357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hidden="1" x14ac:dyDescent="0.2">
      <c r="A371" s="361"/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4"/>
      <c r="N371" s="355" t="s">
        <v>66</v>
      </c>
      <c r="O371" s="356"/>
      <c r="P371" s="356"/>
      <c r="Q371" s="356"/>
      <c r="R371" s="356"/>
      <c r="S371" s="356"/>
      <c r="T371" s="357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hidden="1" customHeight="1" x14ac:dyDescent="0.25">
      <c r="A372" s="360" t="s">
        <v>68</v>
      </c>
      <c r="B372" s="361"/>
      <c r="C372" s="361"/>
      <c r="D372" s="361"/>
      <c r="E372" s="361"/>
      <c r="F372" s="361"/>
      <c r="G372" s="361"/>
      <c r="H372" s="361"/>
      <c r="I372" s="361"/>
      <c r="J372" s="361"/>
      <c r="K372" s="361"/>
      <c r="L372" s="361"/>
      <c r="M372" s="361"/>
      <c r="N372" s="361"/>
      <c r="O372" s="361"/>
      <c r="P372" s="361"/>
      <c r="Q372" s="361"/>
      <c r="R372" s="361"/>
      <c r="S372" s="361"/>
      <c r="T372" s="361"/>
      <c r="U372" s="361"/>
      <c r="V372" s="361"/>
      <c r="W372" s="361"/>
      <c r="X372" s="361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8">
        <v>4607091384246</v>
      </c>
      <c r="E373" s="354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3"/>
      <c r="P373" s="353"/>
      <c r="Q373" s="353"/>
      <c r="R373" s="354"/>
      <c r="S373" s="34"/>
      <c r="T373" s="34"/>
      <c r="U373" s="35" t="s">
        <v>65</v>
      </c>
      <c r="V373" s="348">
        <v>30</v>
      </c>
      <c r="W373" s="349">
        <f>IFERROR(IF(V373="",0,CEILING((V373/$H373),1)*$H373),"")</f>
        <v>31.2</v>
      </c>
      <c r="X373" s="36">
        <f>IFERROR(IF(W373=0,"",ROUNDUP(W373/H373,0)*0.02175),"")</f>
        <v>8.6999999999999994E-2</v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8">
        <v>4680115881976</v>
      </c>
      <c r="E374" s="354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3"/>
      <c r="P374" s="353"/>
      <c r="Q374" s="353"/>
      <c r="R374" s="354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4301051297</v>
      </c>
      <c r="D375" s="358">
        <v>4607091384253</v>
      </c>
      <c r="E375" s="354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3"/>
      <c r="P375" s="353"/>
      <c r="Q375" s="353"/>
      <c r="R375" s="354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8">
        <v>4680115881969</v>
      </c>
      <c r="E376" s="354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3"/>
      <c r="P376" s="353"/>
      <c r="Q376" s="353"/>
      <c r="R376" s="354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3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4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0">
        <f>IFERROR(V373/H373,"0")+IFERROR(V374/H374,"0")+IFERROR(V375/H375,"0")+IFERROR(V376/H376,"0")</f>
        <v>3.8461538461538463</v>
      </c>
      <c r="W377" s="350">
        <f>IFERROR(W373/H373,"0")+IFERROR(W374/H374,"0")+IFERROR(W375/H375,"0")+IFERROR(W376/H376,"0")</f>
        <v>4</v>
      </c>
      <c r="X377" s="350">
        <f>IFERROR(IF(X373="",0,X373),"0")+IFERROR(IF(X374="",0,X374),"0")+IFERROR(IF(X375="",0,X375),"0")+IFERROR(IF(X376="",0,X376),"0")</f>
        <v>8.6999999999999994E-2</v>
      </c>
      <c r="Y377" s="351"/>
      <c r="Z377" s="351"/>
    </row>
    <row r="378" spans="1:53" x14ac:dyDescent="0.2">
      <c r="A378" s="361"/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4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0">
        <f>IFERROR(SUM(V373:V376),"0")</f>
        <v>30</v>
      </c>
      <c r="W378" s="350">
        <f>IFERROR(SUM(W373:W376),"0")</f>
        <v>31.2</v>
      </c>
      <c r="X378" s="37"/>
      <c r="Y378" s="351"/>
      <c r="Z378" s="351"/>
    </row>
    <row r="379" spans="1:53" ht="14.25" hidden="1" customHeight="1" x14ac:dyDescent="0.25">
      <c r="A379" s="360" t="s">
        <v>205</v>
      </c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1"/>
      <c r="N379" s="361"/>
      <c r="O379" s="361"/>
      <c r="P379" s="361"/>
      <c r="Q379" s="361"/>
      <c r="R379" s="361"/>
      <c r="S379" s="361"/>
      <c r="T379" s="361"/>
      <c r="U379" s="361"/>
      <c r="V379" s="361"/>
      <c r="W379" s="361"/>
      <c r="X379" s="361"/>
      <c r="Y379" s="343"/>
      <c r="Z379" s="343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8">
        <v>4607091389357</v>
      </c>
      <c r="E380" s="354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3"/>
      <c r="P380" s="353"/>
      <c r="Q380" s="353"/>
      <c r="R380" s="354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63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4"/>
      <c r="N381" s="355" t="s">
        <v>66</v>
      </c>
      <c r="O381" s="356"/>
      <c r="P381" s="356"/>
      <c r="Q381" s="356"/>
      <c r="R381" s="356"/>
      <c r="S381" s="356"/>
      <c r="T381" s="357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61"/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4"/>
      <c r="N382" s="355" t="s">
        <v>66</v>
      </c>
      <c r="O382" s="356"/>
      <c r="P382" s="356"/>
      <c r="Q382" s="356"/>
      <c r="R382" s="356"/>
      <c r="S382" s="356"/>
      <c r="T382" s="357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537" t="s">
        <v>519</v>
      </c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  <c r="V383" s="538"/>
      <c r="W383" s="538"/>
      <c r="X383" s="538"/>
      <c r="Y383" s="48"/>
      <c r="Z383" s="48"/>
    </row>
    <row r="384" spans="1:53" ht="16.5" hidden="1" customHeight="1" x14ac:dyDescent="0.25">
      <c r="A384" s="372" t="s">
        <v>520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4"/>
      <c r="Z384" s="344"/>
    </row>
    <row r="385" spans="1:53" ht="14.25" hidden="1" customHeight="1" x14ac:dyDescent="0.25">
      <c r="A385" s="360" t="s">
        <v>108</v>
      </c>
      <c r="B385" s="361"/>
      <c r="C385" s="361"/>
      <c r="D385" s="361"/>
      <c r="E385" s="361"/>
      <c r="F385" s="361"/>
      <c r="G385" s="361"/>
      <c r="H385" s="361"/>
      <c r="I385" s="361"/>
      <c r="J385" s="361"/>
      <c r="K385" s="361"/>
      <c r="L385" s="361"/>
      <c r="M385" s="361"/>
      <c r="N385" s="361"/>
      <c r="O385" s="361"/>
      <c r="P385" s="361"/>
      <c r="Q385" s="361"/>
      <c r="R385" s="361"/>
      <c r="S385" s="361"/>
      <c r="T385" s="361"/>
      <c r="U385" s="361"/>
      <c r="V385" s="361"/>
      <c r="W385" s="361"/>
      <c r="X385" s="361"/>
      <c r="Y385" s="343"/>
      <c r="Z385" s="343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8">
        <v>4607091389708</v>
      </c>
      <c r="E386" s="354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3"/>
      <c r="P386" s="353"/>
      <c r="Q386" s="353"/>
      <c r="R386" s="354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8">
        <v>4607091389692</v>
      </c>
      <c r="E387" s="354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3"/>
      <c r="P387" s="353"/>
      <c r="Q387" s="353"/>
      <c r="R387" s="354"/>
      <c r="S387" s="34"/>
      <c r="T387" s="34"/>
      <c r="U387" s="35" t="s">
        <v>65</v>
      </c>
      <c r="V387" s="348">
        <v>13.5</v>
      </c>
      <c r="W387" s="349">
        <f>IFERROR(IF(V387="",0,CEILING((V387/$H387),1)*$H387),"")</f>
        <v>13.5</v>
      </c>
      <c r="X387" s="36">
        <f>IFERROR(IF(W387=0,"",ROUNDUP(W387/H387,0)*0.00753),"")</f>
        <v>3.7650000000000003E-2</v>
      </c>
      <c r="Y387" s="56"/>
      <c r="Z387" s="57"/>
      <c r="AD387" s="58"/>
      <c r="BA387" s="268" t="s">
        <v>1</v>
      </c>
    </row>
    <row r="388" spans="1:53" x14ac:dyDescent="0.2">
      <c r="A388" s="363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4"/>
      <c r="N388" s="355" t="s">
        <v>66</v>
      </c>
      <c r="O388" s="356"/>
      <c r="P388" s="356"/>
      <c r="Q388" s="356"/>
      <c r="R388" s="356"/>
      <c r="S388" s="356"/>
      <c r="T388" s="357"/>
      <c r="U388" s="37" t="s">
        <v>67</v>
      </c>
      <c r="V388" s="350">
        <f>IFERROR(V386/H386,"0")+IFERROR(V387/H387,"0")</f>
        <v>5</v>
      </c>
      <c r="W388" s="350">
        <f>IFERROR(W386/H386,"0")+IFERROR(W387/H387,"0")</f>
        <v>5</v>
      </c>
      <c r="X388" s="350">
        <f>IFERROR(IF(X386="",0,X386),"0")+IFERROR(IF(X387="",0,X387),"0")</f>
        <v>3.7650000000000003E-2</v>
      </c>
      <c r="Y388" s="351"/>
      <c r="Z388" s="351"/>
    </row>
    <row r="389" spans="1:53" x14ac:dyDescent="0.2">
      <c r="A389" s="361"/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4"/>
      <c r="N389" s="355" t="s">
        <v>66</v>
      </c>
      <c r="O389" s="356"/>
      <c r="P389" s="356"/>
      <c r="Q389" s="356"/>
      <c r="R389" s="356"/>
      <c r="S389" s="356"/>
      <c r="T389" s="357"/>
      <c r="U389" s="37" t="s">
        <v>65</v>
      </c>
      <c r="V389" s="350">
        <f>IFERROR(SUM(V386:V387),"0")</f>
        <v>13.5</v>
      </c>
      <c r="W389" s="350">
        <f>IFERROR(SUM(W386:W387),"0")</f>
        <v>13.5</v>
      </c>
      <c r="X389" s="37"/>
      <c r="Y389" s="351"/>
      <c r="Z389" s="351"/>
    </row>
    <row r="390" spans="1:53" ht="14.25" hidden="1" customHeight="1" x14ac:dyDescent="0.25">
      <c r="A390" s="360" t="s">
        <v>60</v>
      </c>
      <c r="B390" s="361"/>
      <c r="C390" s="361"/>
      <c r="D390" s="361"/>
      <c r="E390" s="361"/>
      <c r="F390" s="361"/>
      <c r="G390" s="361"/>
      <c r="H390" s="361"/>
      <c r="I390" s="361"/>
      <c r="J390" s="361"/>
      <c r="K390" s="361"/>
      <c r="L390" s="361"/>
      <c r="M390" s="361"/>
      <c r="N390" s="361"/>
      <c r="O390" s="361"/>
      <c r="P390" s="361"/>
      <c r="Q390" s="361"/>
      <c r="R390" s="361"/>
      <c r="S390" s="361"/>
      <c r="T390" s="361"/>
      <c r="U390" s="361"/>
      <c r="V390" s="361"/>
      <c r="W390" s="361"/>
      <c r="X390" s="361"/>
      <c r="Y390" s="343"/>
      <c r="Z390" s="343"/>
    </row>
    <row r="391" spans="1:53" ht="27" hidden="1" customHeight="1" x14ac:dyDescent="0.25">
      <c r="A391" s="54" t="s">
        <v>525</v>
      </c>
      <c r="B391" s="54" t="s">
        <v>526</v>
      </c>
      <c r="C391" s="31">
        <v>4301031177</v>
      </c>
      <c r="D391" s="358">
        <v>4607091389753</v>
      </c>
      <c r="E391" s="354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3"/>
      <c r="P391" s="353"/>
      <c r="Q391" s="353"/>
      <c r="R391" s="354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58">
        <v>4607091389760</v>
      </c>
      <c r="E392" s="354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3"/>
      <c r="P392" s="353"/>
      <c r="Q392" s="353"/>
      <c r="R392" s="354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8">
        <v>4607091389746</v>
      </c>
      <c r="E393" s="354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3"/>
      <c r="P393" s="353"/>
      <c r="Q393" s="353"/>
      <c r="R393" s="354"/>
      <c r="S393" s="34"/>
      <c r="T393" s="34"/>
      <c r="U393" s="35" t="s">
        <v>65</v>
      </c>
      <c r="V393" s="348">
        <v>80</v>
      </c>
      <c r="W393" s="349">
        <f t="shared" si="18"/>
        <v>84</v>
      </c>
      <c r="X393" s="36">
        <f>IFERROR(IF(W393=0,"",ROUNDUP(W393/H393,0)*0.00753),"")</f>
        <v>0.15060000000000001</v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8">
        <v>4680115882928</v>
      </c>
      <c r="E394" s="354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3"/>
      <c r="P394" s="353"/>
      <c r="Q394" s="353"/>
      <c r="R394" s="354"/>
      <c r="S394" s="34"/>
      <c r="T394" s="34"/>
      <c r="U394" s="35" t="s">
        <v>65</v>
      </c>
      <c r="V394" s="348">
        <v>140</v>
      </c>
      <c r="W394" s="349">
        <f t="shared" si="18"/>
        <v>141.12</v>
      </c>
      <c r="X394" s="36">
        <f>IFERROR(IF(W394=0,"",ROUNDUP(W394/H394,0)*0.00753),"")</f>
        <v>0.63251999999999997</v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8">
        <v>4680115883147</v>
      </c>
      <c r="E395" s="354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3"/>
      <c r="P395" s="353"/>
      <c r="Q395" s="353"/>
      <c r="R395" s="354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8">
        <v>4607091384338</v>
      </c>
      <c r="E396" s="354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3"/>
      <c r="P396" s="353"/>
      <c r="Q396" s="353"/>
      <c r="R396" s="354"/>
      <c r="S396" s="34"/>
      <c r="T396" s="34"/>
      <c r="U396" s="35" t="s">
        <v>65</v>
      </c>
      <c r="V396" s="348">
        <v>105</v>
      </c>
      <c r="W396" s="349">
        <f t="shared" si="18"/>
        <v>105</v>
      </c>
      <c r="X396" s="36">
        <f t="shared" si="19"/>
        <v>0.251</v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8">
        <v>4680115883154</v>
      </c>
      <c r="E397" s="354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6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3"/>
      <c r="P397" s="353"/>
      <c r="Q397" s="353"/>
      <c r="R397" s="354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8">
        <v>4607091389524</v>
      </c>
      <c r="E398" s="354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3"/>
      <c r="P398" s="353"/>
      <c r="Q398" s="353"/>
      <c r="R398" s="354"/>
      <c r="S398" s="34"/>
      <c r="T398" s="34"/>
      <c r="U398" s="35" t="s">
        <v>65</v>
      </c>
      <c r="V398" s="348">
        <v>52.5</v>
      </c>
      <c r="W398" s="349">
        <f t="shared" si="18"/>
        <v>52.5</v>
      </c>
      <c r="X398" s="36">
        <f t="shared" si="19"/>
        <v>0.1255</v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8">
        <v>4680115883161</v>
      </c>
      <c r="E399" s="354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3"/>
      <c r="P399" s="353"/>
      <c r="Q399" s="353"/>
      <c r="R399" s="354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8">
        <v>4607091384345</v>
      </c>
      <c r="E400" s="354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3"/>
      <c r="P400" s="353"/>
      <c r="Q400" s="353"/>
      <c r="R400" s="354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8">
        <v>4680115883178</v>
      </c>
      <c r="E401" s="354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3"/>
      <c r="P401" s="353"/>
      <c r="Q401" s="353"/>
      <c r="R401" s="354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8">
        <v>4607091389531</v>
      </c>
      <c r="E402" s="354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3"/>
      <c r="P402" s="353"/>
      <c r="Q402" s="353"/>
      <c r="R402" s="354"/>
      <c r="S402" s="34"/>
      <c r="T402" s="34"/>
      <c r="U402" s="35" t="s">
        <v>65</v>
      </c>
      <c r="V402" s="348">
        <v>87.5</v>
      </c>
      <c r="W402" s="349">
        <f t="shared" si="18"/>
        <v>88.2</v>
      </c>
      <c r="X402" s="36">
        <f t="shared" si="19"/>
        <v>0.21084</v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8">
        <v>4680115883185</v>
      </c>
      <c r="E403" s="354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3"/>
      <c r="P403" s="353"/>
      <c r="Q403" s="353"/>
      <c r="R403" s="354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3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4"/>
      <c r="N404" s="355" t="s">
        <v>66</v>
      </c>
      <c r="O404" s="356"/>
      <c r="P404" s="356"/>
      <c r="Q404" s="356"/>
      <c r="R404" s="356"/>
      <c r="S404" s="356"/>
      <c r="T404" s="357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219.04761904761907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221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1.37046</v>
      </c>
      <c r="Y404" s="351"/>
      <c r="Z404" s="351"/>
    </row>
    <row r="405" spans="1:53" x14ac:dyDescent="0.2">
      <c r="A405" s="361"/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4"/>
      <c r="N405" s="355" t="s">
        <v>66</v>
      </c>
      <c r="O405" s="356"/>
      <c r="P405" s="356"/>
      <c r="Q405" s="356"/>
      <c r="R405" s="356"/>
      <c r="S405" s="356"/>
      <c r="T405" s="357"/>
      <c r="U405" s="37" t="s">
        <v>65</v>
      </c>
      <c r="V405" s="350">
        <f>IFERROR(SUM(V391:V403),"0")</f>
        <v>465</v>
      </c>
      <c r="W405" s="350">
        <f>IFERROR(SUM(W391:W403),"0")</f>
        <v>470.82</v>
      </c>
      <c r="X405" s="37"/>
      <c r="Y405" s="351"/>
      <c r="Z405" s="351"/>
    </row>
    <row r="406" spans="1:53" ht="14.25" hidden="1" customHeight="1" x14ac:dyDescent="0.25">
      <c r="A406" s="360" t="s">
        <v>68</v>
      </c>
      <c r="B406" s="361"/>
      <c r="C406" s="361"/>
      <c r="D406" s="361"/>
      <c r="E406" s="361"/>
      <c r="F406" s="361"/>
      <c r="G406" s="361"/>
      <c r="H406" s="361"/>
      <c r="I406" s="361"/>
      <c r="J406" s="361"/>
      <c r="K406" s="361"/>
      <c r="L406" s="361"/>
      <c r="M406" s="361"/>
      <c r="N406" s="361"/>
      <c r="O406" s="361"/>
      <c r="P406" s="361"/>
      <c r="Q406" s="361"/>
      <c r="R406" s="361"/>
      <c r="S406" s="361"/>
      <c r="T406" s="361"/>
      <c r="U406" s="361"/>
      <c r="V406" s="361"/>
      <c r="W406" s="361"/>
      <c r="X406" s="361"/>
      <c r="Y406" s="343"/>
      <c r="Z406" s="343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8">
        <v>4607091389685</v>
      </c>
      <c r="E407" s="354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39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3"/>
      <c r="P407" s="353"/>
      <c r="Q407" s="353"/>
      <c r="R407" s="354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8">
        <v>4607091389654</v>
      </c>
      <c r="E408" s="354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3"/>
      <c r="P408" s="353"/>
      <c r="Q408" s="353"/>
      <c r="R408" s="354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8">
        <v>4607091384352</v>
      </c>
      <c r="E409" s="354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3"/>
      <c r="P409" s="353"/>
      <c r="Q409" s="353"/>
      <c r="R409" s="354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8">
        <v>4607091389661</v>
      </c>
      <c r="E410" s="354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3"/>
      <c r="P410" s="353"/>
      <c r="Q410" s="353"/>
      <c r="R410" s="354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63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4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61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4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0" t="s">
        <v>205</v>
      </c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1"/>
      <c r="N413" s="361"/>
      <c r="O413" s="361"/>
      <c r="P413" s="361"/>
      <c r="Q413" s="361"/>
      <c r="R413" s="361"/>
      <c r="S413" s="361"/>
      <c r="T413" s="361"/>
      <c r="U413" s="361"/>
      <c r="V413" s="361"/>
      <c r="W413" s="361"/>
      <c r="X413" s="361"/>
      <c r="Y413" s="343"/>
      <c r="Z413" s="343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8">
        <v>4680115881648</v>
      </c>
      <c r="E414" s="354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3"/>
      <c r="P414" s="353"/>
      <c r="Q414" s="353"/>
      <c r="R414" s="354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63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4"/>
      <c r="N415" s="355" t="s">
        <v>66</v>
      </c>
      <c r="O415" s="356"/>
      <c r="P415" s="356"/>
      <c r="Q415" s="356"/>
      <c r="R415" s="356"/>
      <c r="S415" s="356"/>
      <c r="T415" s="357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61"/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4"/>
      <c r="N416" s="355" t="s">
        <v>66</v>
      </c>
      <c r="O416" s="356"/>
      <c r="P416" s="356"/>
      <c r="Q416" s="356"/>
      <c r="R416" s="356"/>
      <c r="S416" s="356"/>
      <c r="T416" s="357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0" t="s">
        <v>86</v>
      </c>
      <c r="B417" s="361"/>
      <c r="C417" s="361"/>
      <c r="D417" s="361"/>
      <c r="E417" s="361"/>
      <c r="F417" s="361"/>
      <c r="G417" s="361"/>
      <c r="H417" s="361"/>
      <c r="I417" s="361"/>
      <c r="J417" s="361"/>
      <c r="K417" s="361"/>
      <c r="L417" s="361"/>
      <c r="M417" s="361"/>
      <c r="N417" s="361"/>
      <c r="O417" s="361"/>
      <c r="P417" s="361"/>
      <c r="Q417" s="361"/>
      <c r="R417" s="361"/>
      <c r="S417" s="361"/>
      <c r="T417" s="361"/>
      <c r="U417" s="361"/>
      <c r="V417" s="361"/>
      <c r="W417" s="361"/>
      <c r="X417" s="361"/>
      <c r="Y417" s="343"/>
      <c r="Z417" s="343"/>
    </row>
    <row r="418" spans="1:53" ht="27" hidden="1" customHeight="1" x14ac:dyDescent="0.25">
      <c r="A418" s="54" t="s">
        <v>561</v>
      </c>
      <c r="B418" s="54" t="s">
        <v>562</v>
      </c>
      <c r="C418" s="31">
        <v>4301032045</v>
      </c>
      <c r="D418" s="358">
        <v>4680115884335</v>
      </c>
      <c r="E418" s="354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3"/>
      <c r="P418" s="353"/>
      <c r="Q418" s="353"/>
      <c r="R418" s="354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8">
        <v>4680115884342</v>
      </c>
      <c r="E419" s="354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3"/>
      <c r="P419" s="353"/>
      <c r="Q419" s="353"/>
      <c r="R419" s="354"/>
      <c r="S419" s="34"/>
      <c r="T419" s="34"/>
      <c r="U419" s="35" t="s">
        <v>65</v>
      </c>
      <c r="V419" s="348">
        <v>6</v>
      </c>
      <c r="W419" s="349">
        <f>IFERROR(IF(V419="",0,CEILING((V419/$H419),1)*$H419),"")</f>
        <v>6</v>
      </c>
      <c r="X419" s="36">
        <f>IFERROR(IF(W419=0,"",ROUNDUP(W419/H419,0)*0.00627),"")</f>
        <v>3.1350000000000003E-2</v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58">
        <v>4680115884113</v>
      </c>
      <c r="E420" s="354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3"/>
      <c r="P420" s="353"/>
      <c r="Q420" s="353"/>
      <c r="R420" s="354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3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4"/>
      <c r="N421" s="355" t="s">
        <v>66</v>
      </c>
      <c r="O421" s="356"/>
      <c r="P421" s="356"/>
      <c r="Q421" s="356"/>
      <c r="R421" s="356"/>
      <c r="S421" s="356"/>
      <c r="T421" s="357"/>
      <c r="U421" s="37" t="s">
        <v>67</v>
      </c>
      <c r="V421" s="350">
        <f>IFERROR(V418/H418,"0")+IFERROR(V419/H419,"0")+IFERROR(V420/H420,"0")</f>
        <v>5</v>
      </c>
      <c r="W421" s="350">
        <f>IFERROR(W418/H418,"0")+IFERROR(W419/H419,"0")+IFERROR(W420/H420,"0")</f>
        <v>5</v>
      </c>
      <c r="X421" s="350">
        <f>IFERROR(IF(X418="",0,X418),"0")+IFERROR(IF(X419="",0,X419),"0")+IFERROR(IF(X420="",0,X420),"0")</f>
        <v>3.1350000000000003E-2</v>
      </c>
      <c r="Y421" s="351"/>
      <c r="Z421" s="351"/>
    </row>
    <row r="422" spans="1:53" x14ac:dyDescent="0.2">
      <c r="A422" s="361"/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4"/>
      <c r="N422" s="355" t="s">
        <v>66</v>
      </c>
      <c r="O422" s="356"/>
      <c r="P422" s="356"/>
      <c r="Q422" s="356"/>
      <c r="R422" s="356"/>
      <c r="S422" s="356"/>
      <c r="T422" s="357"/>
      <c r="U422" s="37" t="s">
        <v>65</v>
      </c>
      <c r="V422" s="350">
        <f>IFERROR(SUM(V418:V420),"0")</f>
        <v>6</v>
      </c>
      <c r="W422" s="350">
        <f>IFERROR(SUM(W418:W420),"0")</f>
        <v>6</v>
      </c>
      <c r="X422" s="37"/>
      <c r="Y422" s="351"/>
      <c r="Z422" s="351"/>
    </row>
    <row r="423" spans="1:53" ht="16.5" hidden="1" customHeight="1" x14ac:dyDescent="0.25">
      <c r="A423" s="372" t="s">
        <v>569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4"/>
      <c r="Z423" s="344"/>
    </row>
    <row r="424" spans="1:53" ht="14.25" hidden="1" customHeight="1" x14ac:dyDescent="0.25">
      <c r="A424" s="360" t="s">
        <v>100</v>
      </c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1"/>
      <c r="N424" s="361"/>
      <c r="O424" s="361"/>
      <c r="P424" s="361"/>
      <c r="Q424" s="361"/>
      <c r="R424" s="361"/>
      <c r="S424" s="361"/>
      <c r="T424" s="361"/>
      <c r="U424" s="361"/>
      <c r="V424" s="361"/>
      <c r="W424" s="361"/>
      <c r="X424" s="361"/>
      <c r="Y424" s="343"/>
      <c r="Z424" s="343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8">
        <v>4607091389388</v>
      </c>
      <c r="E425" s="354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3"/>
      <c r="P425" s="353"/>
      <c r="Q425" s="353"/>
      <c r="R425" s="354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8">
        <v>4607091389364</v>
      </c>
      <c r="E426" s="354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3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3"/>
      <c r="P426" s="353"/>
      <c r="Q426" s="353"/>
      <c r="R426" s="354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63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4"/>
      <c r="N427" s="355" t="s">
        <v>66</v>
      </c>
      <c r="O427" s="356"/>
      <c r="P427" s="356"/>
      <c r="Q427" s="356"/>
      <c r="R427" s="356"/>
      <c r="S427" s="356"/>
      <c r="T427" s="357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61"/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4"/>
      <c r="N428" s="355" t="s">
        <v>66</v>
      </c>
      <c r="O428" s="356"/>
      <c r="P428" s="356"/>
      <c r="Q428" s="356"/>
      <c r="R428" s="356"/>
      <c r="S428" s="356"/>
      <c r="T428" s="357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0" t="s">
        <v>60</v>
      </c>
      <c r="B429" s="361"/>
      <c r="C429" s="361"/>
      <c r="D429" s="361"/>
      <c r="E429" s="361"/>
      <c r="F429" s="361"/>
      <c r="G429" s="361"/>
      <c r="H429" s="361"/>
      <c r="I429" s="361"/>
      <c r="J429" s="361"/>
      <c r="K429" s="361"/>
      <c r="L429" s="361"/>
      <c r="M429" s="361"/>
      <c r="N429" s="361"/>
      <c r="O429" s="361"/>
      <c r="P429" s="361"/>
      <c r="Q429" s="361"/>
      <c r="R429" s="361"/>
      <c r="S429" s="361"/>
      <c r="T429" s="361"/>
      <c r="U429" s="361"/>
      <c r="V429" s="361"/>
      <c r="W429" s="361"/>
      <c r="X429" s="361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8">
        <v>4607091389739</v>
      </c>
      <c r="E430" s="354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3"/>
      <c r="P430" s="353"/>
      <c r="Q430" s="353"/>
      <c r="R430" s="354"/>
      <c r="S430" s="34"/>
      <c r="T430" s="34"/>
      <c r="U430" s="35" t="s">
        <v>65</v>
      </c>
      <c r="V430" s="348">
        <v>80</v>
      </c>
      <c r="W430" s="349">
        <f t="shared" ref="W430:W436" si="20">IFERROR(IF(V430="",0,CEILING((V430/$H430),1)*$H430),"")</f>
        <v>84</v>
      </c>
      <c r="X430" s="36">
        <f>IFERROR(IF(W430=0,"",ROUNDUP(W430/H430,0)*0.00753),"")</f>
        <v>0.15060000000000001</v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8">
        <v>4680115883048</v>
      </c>
      <c r="E431" s="354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4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3"/>
      <c r="P431" s="353"/>
      <c r="Q431" s="353"/>
      <c r="R431" s="354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8">
        <v>4607091389425</v>
      </c>
      <c r="E432" s="354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3"/>
      <c r="P432" s="353"/>
      <c r="Q432" s="353"/>
      <c r="R432" s="354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8">
        <v>4680115882911</v>
      </c>
      <c r="E433" s="354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3"/>
      <c r="P433" s="353"/>
      <c r="Q433" s="353"/>
      <c r="R433" s="354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8">
        <v>4680115880771</v>
      </c>
      <c r="E434" s="354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3"/>
      <c r="P434" s="353"/>
      <c r="Q434" s="353"/>
      <c r="R434" s="354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8">
        <v>4607091389500</v>
      </c>
      <c r="E435" s="354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3"/>
      <c r="P435" s="353"/>
      <c r="Q435" s="353"/>
      <c r="R435" s="354"/>
      <c r="S435" s="34"/>
      <c r="T435" s="34"/>
      <c r="U435" s="35" t="s">
        <v>65</v>
      </c>
      <c r="V435" s="348">
        <v>17.5</v>
      </c>
      <c r="W435" s="349">
        <f t="shared" si="20"/>
        <v>18.900000000000002</v>
      </c>
      <c r="X435" s="36">
        <f>IFERROR(IF(W435=0,"",ROUNDUP(W435/H435,0)*0.00502),"")</f>
        <v>4.5179999999999998E-2</v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8">
        <v>4680115881983</v>
      </c>
      <c r="E436" s="354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3"/>
      <c r="P436" s="353"/>
      <c r="Q436" s="353"/>
      <c r="R436" s="354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3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4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0">
        <f>IFERROR(V430/H430,"0")+IFERROR(V431/H431,"0")+IFERROR(V432/H432,"0")+IFERROR(V433/H433,"0")+IFERROR(V434/H434,"0")+IFERROR(V435/H435,"0")+IFERROR(V436/H436,"0")</f>
        <v>27.38095238095238</v>
      </c>
      <c r="W437" s="350">
        <f>IFERROR(W430/H430,"0")+IFERROR(W431/H431,"0")+IFERROR(W432/H432,"0")+IFERROR(W433/H433,"0")+IFERROR(W434/H434,"0")+IFERROR(W435/H435,"0")+IFERROR(W436/H436,"0")</f>
        <v>29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0.19578000000000001</v>
      </c>
      <c r="Y437" s="351"/>
      <c r="Z437" s="351"/>
    </row>
    <row r="438" spans="1:53" x14ac:dyDescent="0.2">
      <c r="A438" s="361"/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4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0">
        <f>IFERROR(SUM(V430:V436),"0")</f>
        <v>97.5</v>
      </c>
      <c r="W438" s="350">
        <f>IFERROR(SUM(W430:W436),"0")</f>
        <v>102.9</v>
      </c>
      <c r="X438" s="37"/>
      <c r="Y438" s="351"/>
      <c r="Z438" s="351"/>
    </row>
    <row r="439" spans="1:53" ht="14.25" hidden="1" customHeight="1" x14ac:dyDescent="0.25">
      <c r="A439" s="360" t="s">
        <v>95</v>
      </c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1"/>
      <c r="N439" s="361"/>
      <c r="O439" s="361"/>
      <c r="P439" s="361"/>
      <c r="Q439" s="361"/>
      <c r="R439" s="361"/>
      <c r="S439" s="361"/>
      <c r="T439" s="361"/>
      <c r="U439" s="361"/>
      <c r="V439" s="361"/>
      <c r="W439" s="361"/>
      <c r="X439" s="361"/>
      <c r="Y439" s="343"/>
      <c r="Z439" s="343"/>
    </row>
    <row r="440" spans="1:53" ht="27" hidden="1" customHeight="1" x14ac:dyDescent="0.25">
      <c r="A440" s="54" t="s">
        <v>588</v>
      </c>
      <c r="B440" s="54" t="s">
        <v>589</v>
      </c>
      <c r="C440" s="31">
        <v>4301170010</v>
      </c>
      <c r="D440" s="358">
        <v>4680115884090</v>
      </c>
      <c r="E440" s="354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3"/>
      <c r="P440" s="353"/>
      <c r="Q440" s="353"/>
      <c r="R440" s="354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63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4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hidden="1" x14ac:dyDescent="0.2">
      <c r="A442" s="361"/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4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hidden="1" customHeight="1" x14ac:dyDescent="0.25">
      <c r="A443" s="360" t="s">
        <v>590</v>
      </c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1"/>
      <c r="N443" s="361"/>
      <c r="O443" s="361"/>
      <c r="P443" s="361"/>
      <c r="Q443" s="361"/>
      <c r="R443" s="361"/>
      <c r="S443" s="361"/>
      <c r="T443" s="361"/>
      <c r="U443" s="361"/>
      <c r="V443" s="361"/>
      <c r="W443" s="361"/>
      <c r="X443" s="361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8">
        <v>4680115884564</v>
      </c>
      <c r="E444" s="354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3"/>
      <c r="P444" s="353"/>
      <c r="Q444" s="353"/>
      <c r="R444" s="354"/>
      <c r="S444" s="34"/>
      <c r="T444" s="34"/>
      <c r="U444" s="35" t="s">
        <v>65</v>
      </c>
      <c r="V444" s="348">
        <v>15</v>
      </c>
      <c r="W444" s="349">
        <f>IFERROR(IF(V444="",0,CEILING((V444/$H444),1)*$H444),"")</f>
        <v>15</v>
      </c>
      <c r="X444" s="36">
        <f>IFERROR(IF(W444=0,"",ROUNDUP(W444/H444,0)*0.00627),"")</f>
        <v>3.1350000000000003E-2</v>
      </c>
      <c r="Y444" s="56"/>
      <c r="Z444" s="57"/>
      <c r="AD444" s="58"/>
      <c r="BA444" s="300" t="s">
        <v>1</v>
      </c>
    </row>
    <row r="445" spans="1:53" x14ac:dyDescent="0.2">
      <c r="A445" s="363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4"/>
      <c r="N445" s="355" t="s">
        <v>66</v>
      </c>
      <c r="O445" s="356"/>
      <c r="P445" s="356"/>
      <c r="Q445" s="356"/>
      <c r="R445" s="356"/>
      <c r="S445" s="356"/>
      <c r="T445" s="357"/>
      <c r="U445" s="37" t="s">
        <v>67</v>
      </c>
      <c r="V445" s="350">
        <f>IFERROR(V444/H444,"0")</f>
        <v>5</v>
      </c>
      <c r="W445" s="350">
        <f>IFERROR(W444/H444,"0")</f>
        <v>5</v>
      </c>
      <c r="X445" s="350">
        <f>IFERROR(IF(X444="",0,X444),"0")</f>
        <v>3.1350000000000003E-2</v>
      </c>
      <c r="Y445" s="351"/>
      <c r="Z445" s="351"/>
    </row>
    <row r="446" spans="1:53" x14ac:dyDescent="0.2">
      <c r="A446" s="361"/>
      <c r="B446" s="361"/>
      <c r="C446" s="361"/>
      <c r="D446" s="361"/>
      <c r="E446" s="361"/>
      <c r="F446" s="361"/>
      <c r="G446" s="361"/>
      <c r="H446" s="361"/>
      <c r="I446" s="361"/>
      <c r="J446" s="361"/>
      <c r="K446" s="361"/>
      <c r="L446" s="361"/>
      <c r="M446" s="364"/>
      <c r="N446" s="355" t="s">
        <v>66</v>
      </c>
      <c r="O446" s="356"/>
      <c r="P446" s="356"/>
      <c r="Q446" s="356"/>
      <c r="R446" s="356"/>
      <c r="S446" s="356"/>
      <c r="T446" s="357"/>
      <c r="U446" s="37" t="s">
        <v>65</v>
      </c>
      <c r="V446" s="350">
        <f>IFERROR(SUM(V444:V444),"0")</f>
        <v>15</v>
      </c>
      <c r="W446" s="350">
        <f>IFERROR(SUM(W444:W444),"0")</f>
        <v>15</v>
      </c>
      <c r="X446" s="37"/>
      <c r="Y446" s="351"/>
      <c r="Z446" s="351"/>
    </row>
    <row r="447" spans="1:53" ht="27.75" hidden="1" customHeight="1" x14ac:dyDescent="0.2">
      <c r="A447" s="537" t="s">
        <v>593</v>
      </c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  <c r="V447" s="538"/>
      <c r="W447" s="538"/>
      <c r="X447" s="538"/>
      <c r="Y447" s="48"/>
      <c r="Z447" s="48"/>
    </row>
    <row r="448" spans="1:53" ht="16.5" hidden="1" customHeight="1" x14ac:dyDescent="0.25">
      <c r="A448" s="372" t="s">
        <v>593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4"/>
      <c r="Z448" s="344"/>
    </row>
    <row r="449" spans="1:53" ht="14.25" hidden="1" customHeight="1" x14ac:dyDescent="0.25">
      <c r="A449" s="360" t="s">
        <v>108</v>
      </c>
      <c r="B449" s="361"/>
      <c r="C449" s="361"/>
      <c r="D449" s="361"/>
      <c r="E449" s="361"/>
      <c r="F449" s="361"/>
      <c r="G449" s="361"/>
      <c r="H449" s="361"/>
      <c r="I449" s="361"/>
      <c r="J449" s="361"/>
      <c r="K449" s="361"/>
      <c r="L449" s="361"/>
      <c r="M449" s="361"/>
      <c r="N449" s="361"/>
      <c r="O449" s="361"/>
      <c r="P449" s="361"/>
      <c r="Q449" s="361"/>
      <c r="R449" s="361"/>
      <c r="S449" s="361"/>
      <c r="T449" s="361"/>
      <c r="U449" s="361"/>
      <c r="V449" s="361"/>
      <c r="W449" s="361"/>
      <c r="X449" s="361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8">
        <v>4607091389067</v>
      </c>
      <c r="E450" s="354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7" t="s">
        <v>596</v>
      </c>
      <c r="O450" s="353"/>
      <c r="P450" s="353"/>
      <c r="Q450" s="353"/>
      <c r="R450" s="354"/>
      <c r="S450" s="34"/>
      <c r="T450" s="34"/>
      <c r="U450" s="35" t="s">
        <v>65</v>
      </c>
      <c r="V450" s="348">
        <v>90</v>
      </c>
      <c r="W450" s="349">
        <f t="shared" ref="W450:W462" si="21">IFERROR(IF(V450="",0,CEILING((V450/$H450),1)*$H450),"")</f>
        <v>95.04</v>
      </c>
      <c r="X450" s="36">
        <f t="shared" ref="X450:X456" si="22">IFERROR(IF(W450=0,"",ROUNDUP(W450/H450,0)*0.01196),"")</f>
        <v>0.21528</v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8">
        <v>4607091383522</v>
      </c>
      <c r="E451" s="354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62" t="s">
        <v>599</v>
      </c>
      <c r="O451" s="353"/>
      <c r="P451" s="353"/>
      <c r="Q451" s="353"/>
      <c r="R451" s="354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8">
        <v>4607091383522</v>
      </c>
      <c r="E452" s="354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3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3"/>
      <c r="P452" s="353"/>
      <c r="Q452" s="353"/>
      <c r="R452" s="354"/>
      <c r="S452" s="34"/>
      <c r="T452" s="34"/>
      <c r="U452" s="35" t="s">
        <v>65</v>
      </c>
      <c r="V452" s="348">
        <v>170</v>
      </c>
      <c r="W452" s="349">
        <f t="shared" si="21"/>
        <v>174.24</v>
      </c>
      <c r="X452" s="36">
        <f t="shared" si="22"/>
        <v>0.39468000000000003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8">
        <v>4607091384437</v>
      </c>
      <c r="E453" s="354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38" t="s">
        <v>603</v>
      </c>
      <c r="O453" s="353"/>
      <c r="P453" s="353"/>
      <c r="Q453" s="353"/>
      <c r="R453" s="354"/>
      <c r="S453" s="34"/>
      <c r="T453" s="34"/>
      <c r="U453" s="35" t="s">
        <v>65</v>
      </c>
      <c r="V453" s="348">
        <v>20</v>
      </c>
      <c r="W453" s="349">
        <f t="shared" si="21"/>
        <v>21.12</v>
      </c>
      <c r="X453" s="36">
        <f t="shared" si="22"/>
        <v>4.7840000000000001E-2</v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8">
        <v>4680115884502</v>
      </c>
      <c r="E454" s="354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3" t="s">
        <v>606</v>
      </c>
      <c r="O454" s="353"/>
      <c r="P454" s="353"/>
      <c r="Q454" s="353"/>
      <c r="R454" s="354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8">
        <v>4607091389104</v>
      </c>
      <c r="E455" s="354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3" t="s">
        <v>609</v>
      </c>
      <c r="O455" s="353"/>
      <c r="P455" s="353"/>
      <c r="Q455" s="353"/>
      <c r="R455" s="354"/>
      <c r="S455" s="34"/>
      <c r="T455" s="34"/>
      <c r="U455" s="35" t="s">
        <v>65</v>
      </c>
      <c r="V455" s="348">
        <v>140</v>
      </c>
      <c r="W455" s="349">
        <f t="shared" si="21"/>
        <v>142.56</v>
      </c>
      <c r="X455" s="36">
        <f t="shared" si="22"/>
        <v>0.32291999999999998</v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8">
        <v>4680115884519</v>
      </c>
      <c r="E456" s="354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367" t="s">
        <v>612</v>
      </c>
      <c r="O456" s="353"/>
      <c r="P456" s="353"/>
      <c r="Q456" s="353"/>
      <c r="R456" s="354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8">
        <v>4680115880603</v>
      </c>
      <c r="E457" s="354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2" t="s">
        <v>615</v>
      </c>
      <c r="O457" s="353"/>
      <c r="P457" s="353"/>
      <c r="Q457" s="353"/>
      <c r="R457" s="354"/>
      <c r="S457" s="34"/>
      <c r="T457" s="34"/>
      <c r="U457" s="35" t="s">
        <v>65</v>
      </c>
      <c r="V457" s="348">
        <v>36</v>
      </c>
      <c r="W457" s="349">
        <f t="shared" si="21"/>
        <v>36</v>
      </c>
      <c r="X457" s="36">
        <f>IFERROR(IF(W457=0,"",ROUNDUP(W457/H457,0)*0.00937),"")</f>
        <v>9.3700000000000006E-2</v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4301011775</v>
      </c>
      <c r="D458" s="358">
        <v>4607091389999</v>
      </c>
      <c r="E458" s="354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5" t="s">
        <v>618</v>
      </c>
      <c r="O458" s="353"/>
      <c r="P458" s="353"/>
      <c r="Q458" s="353"/>
      <c r="R458" s="354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619</v>
      </c>
      <c r="C459" s="31">
        <v>4301011168</v>
      </c>
      <c r="D459" s="358">
        <v>4607091389999</v>
      </c>
      <c r="E459" s="354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8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3"/>
      <c r="P459" s="353"/>
      <c r="Q459" s="353"/>
      <c r="R459" s="354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8">
        <v>4680115882782</v>
      </c>
      <c r="E460" s="354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524" t="s">
        <v>622</v>
      </c>
      <c r="O460" s="353"/>
      <c r="P460" s="353"/>
      <c r="Q460" s="353"/>
      <c r="R460" s="354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8">
        <v>4607091389098</v>
      </c>
      <c r="E461" s="354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3"/>
      <c r="P461" s="353"/>
      <c r="Q461" s="353"/>
      <c r="R461" s="354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625</v>
      </c>
      <c r="B462" s="54" t="s">
        <v>626</v>
      </c>
      <c r="C462" s="31">
        <v>4301011784</v>
      </c>
      <c r="D462" s="358">
        <v>4607091389982</v>
      </c>
      <c r="E462" s="354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65" t="s">
        <v>627</v>
      </c>
      <c r="O462" s="353"/>
      <c r="P462" s="353"/>
      <c r="Q462" s="353"/>
      <c r="R462" s="354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3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4"/>
      <c r="N463" s="355" t="s">
        <v>66</v>
      </c>
      <c r="O463" s="356"/>
      <c r="P463" s="356"/>
      <c r="Q463" s="356"/>
      <c r="R463" s="356"/>
      <c r="S463" s="356"/>
      <c r="T463" s="357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89.545454545454533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92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1.0744199999999999</v>
      </c>
      <c r="Y463" s="351"/>
      <c r="Z463" s="351"/>
    </row>
    <row r="464" spans="1:53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4"/>
      <c r="N464" s="355" t="s">
        <v>66</v>
      </c>
      <c r="O464" s="356"/>
      <c r="P464" s="356"/>
      <c r="Q464" s="356"/>
      <c r="R464" s="356"/>
      <c r="S464" s="356"/>
      <c r="T464" s="357"/>
      <c r="U464" s="37" t="s">
        <v>65</v>
      </c>
      <c r="V464" s="350">
        <f>IFERROR(SUM(V450:V462),"0")</f>
        <v>456</v>
      </c>
      <c r="W464" s="350">
        <f>IFERROR(SUM(W450:W462),"0")</f>
        <v>468.96000000000004</v>
      </c>
      <c r="X464" s="37"/>
      <c r="Y464" s="351"/>
      <c r="Z464" s="351"/>
    </row>
    <row r="465" spans="1:53" ht="14.25" hidden="1" customHeight="1" x14ac:dyDescent="0.25">
      <c r="A465" s="360" t="s">
        <v>100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8">
        <v>4607091388930</v>
      </c>
      <c r="E466" s="354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3"/>
      <c r="P466" s="353"/>
      <c r="Q466" s="353"/>
      <c r="R466" s="354"/>
      <c r="S466" s="34"/>
      <c r="T466" s="34"/>
      <c r="U466" s="35" t="s">
        <v>65</v>
      </c>
      <c r="V466" s="348">
        <v>100</v>
      </c>
      <c r="W466" s="349">
        <f>IFERROR(IF(V466="",0,CEILING((V466/$H466),1)*$H466),"")</f>
        <v>100.32000000000001</v>
      </c>
      <c r="X466" s="36">
        <f>IFERROR(IF(W466=0,"",ROUNDUP(W466/H466,0)*0.01196),"")</f>
        <v>0.22724</v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58">
        <v>4680115880054</v>
      </c>
      <c r="E467" s="354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3"/>
      <c r="P467" s="353"/>
      <c r="Q467" s="353"/>
      <c r="R467" s="354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3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4"/>
      <c r="N468" s="355" t="s">
        <v>66</v>
      </c>
      <c r="O468" s="356"/>
      <c r="P468" s="356"/>
      <c r="Q468" s="356"/>
      <c r="R468" s="356"/>
      <c r="S468" s="356"/>
      <c r="T468" s="357"/>
      <c r="U468" s="37" t="s">
        <v>67</v>
      </c>
      <c r="V468" s="350">
        <f>IFERROR(V466/H466,"0")+IFERROR(V467/H467,"0")</f>
        <v>18.939393939393938</v>
      </c>
      <c r="W468" s="350">
        <f>IFERROR(W466/H466,"0")+IFERROR(W467/H467,"0")</f>
        <v>19</v>
      </c>
      <c r="X468" s="350">
        <f>IFERROR(IF(X466="",0,X466),"0")+IFERROR(IF(X467="",0,X467),"0")</f>
        <v>0.22724</v>
      </c>
      <c r="Y468" s="351"/>
      <c r="Z468" s="351"/>
    </row>
    <row r="469" spans="1:53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4"/>
      <c r="N469" s="355" t="s">
        <v>66</v>
      </c>
      <c r="O469" s="356"/>
      <c r="P469" s="356"/>
      <c r="Q469" s="356"/>
      <c r="R469" s="356"/>
      <c r="S469" s="356"/>
      <c r="T469" s="357"/>
      <c r="U469" s="37" t="s">
        <v>65</v>
      </c>
      <c r="V469" s="350">
        <f>IFERROR(SUM(V466:V467),"0")</f>
        <v>100</v>
      </c>
      <c r="W469" s="350">
        <f>IFERROR(SUM(W466:W467),"0")</f>
        <v>100.32000000000001</v>
      </c>
      <c r="X469" s="37"/>
      <c r="Y469" s="351"/>
      <c r="Z469" s="351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8">
        <v>4680115883116</v>
      </c>
      <c r="E471" s="354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3"/>
      <c r="P471" s="353"/>
      <c r="Q471" s="353"/>
      <c r="R471" s="354"/>
      <c r="S471" s="34"/>
      <c r="T471" s="34"/>
      <c r="U471" s="35" t="s">
        <v>65</v>
      </c>
      <c r="V471" s="348">
        <v>70</v>
      </c>
      <c r="W471" s="349">
        <f t="shared" ref="W471:W476" si="23">IFERROR(IF(V471="",0,CEILING((V471/$H471),1)*$H471),"")</f>
        <v>73.92</v>
      </c>
      <c r="X471" s="36">
        <f>IFERROR(IF(W471=0,"",ROUNDUP(W471/H471,0)*0.01196),"")</f>
        <v>0.16744000000000001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8">
        <v>4680115883093</v>
      </c>
      <c r="E472" s="354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3"/>
      <c r="P472" s="353"/>
      <c r="Q472" s="353"/>
      <c r="R472" s="354"/>
      <c r="S472" s="34"/>
      <c r="T472" s="34"/>
      <c r="U472" s="35" t="s">
        <v>65</v>
      </c>
      <c r="V472" s="348">
        <v>50</v>
      </c>
      <c r="W472" s="349">
        <f t="shared" si="23"/>
        <v>52.800000000000004</v>
      </c>
      <c r="X472" s="36">
        <f>IFERROR(IF(W472=0,"",ROUNDUP(W472/H472,0)*0.01196),"")</f>
        <v>0.1196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8">
        <v>4680115883109</v>
      </c>
      <c r="E473" s="354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3"/>
      <c r="P473" s="353"/>
      <c r="Q473" s="353"/>
      <c r="R473" s="354"/>
      <c r="S473" s="34"/>
      <c r="T473" s="34"/>
      <c r="U473" s="35" t="s">
        <v>65</v>
      </c>
      <c r="V473" s="348">
        <v>150</v>
      </c>
      <c r="W473" s="349">
        <f t="shared" si="23"/>
        <v>153.12</v>
      </c>
      <c r="X473" s="36">
        <f>IFERROR(IF(W473=0,"",ROUNDUP(W473/H473,0)*0.01196),"")</f>
        <v>0.34683999999999998</v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638</v>
      </c>
      <c r="B474" s="54" t="s">
        <v>639</v>
      </c>
      <c r="C474" s="31">
        <v>4301031249</v>
      </c>
      <c r="D474" s="358">
        <v>4680115882072</v>
      </c>
      <c r="E474" s="354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3"/>
      <c r="P474" s="353"/>
      <c r="Q474" s="353"/>
      <c r="R474" s="354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8">
        <v>4680115882102</v>
      </c>
      <c r="E475" s="354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3"/>
      <c r="P475" s="353"/>
      <c r="Q475" s="353"/>
      <c r="R475" s="354"/>
      <c r="S475" s="34"/>
      <c r="T475" s="34"/>
      <c r="U475" s="35" t="s">
        <v>65</v>
      </c>
      <c r="V475" s="348">
        <v>12</v>
      </c>
      <c r="W475" s="349">
        <f t="shared" si="23"/>
        <v>14.4</v>
      </c>
      <c r="X475" s="36">
        <f>IFERROR(IF(W475=0,"",ROUNDUP(W475/H475,0)*0.00937),"")</f>
        <v>3.7479999999999999E-2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8">
        <v>4680115882096</v>
      </c>
      <c r="E476" s="354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3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3"/>
      <c r="P476" s="353"/>
      <c r="Q476" s="353"/>
      <c r="R476" s="354"/>
      <c r="S476" s="34"/>
      <c r="T476" s="34"/>
      <c r="U476" s="35" t="s">
        <v>65</v>
      </c>
      <c r="V476" s="348">
        <v>18</v>
      </c>
      <c r="W476" s="349">
        <f t="shared" si="23"/>
        <v>18</v>
      </c>
      <c r="X476" s="36">
        <f>IFERROR(IF(W476=0,"",ROUNDUP(W476/H476,0)*0.00937),"")</f>
        <v>4.6850000000000003E-2</v>
      </c>
      <c r="Y476" s="56"/>
      <c r="Z476" s="57"/>
      <c r="AD476" s="58"/>
      <c r="BA476" s="321" t="s">
        <v>1</v>
      </c>
    </row>
    <row r="477" spans="1:53" x14ac:dyDescent="0.2">
      <c r="A477" s="363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4"/>
      <c r="N477" s="355" t="s">
        <v>66</v>
      </c>
      <c r="O477" s="356"/>
      <c r="P477" s="356"/>
      <c r="Q477" s="356"/>
      <c r="R477" s="356"/>
      <c r="S477" s="356"/>
      <c r="T477" s="357"/>
      <c r="U477" s="37" t="s">
        <v>67</v>
      </c>
      <c r="V477" s="350">
        <f>IFERROR(V471/H471,"0")+IFERROR(V472/H472,"0")+IFERROR(V473/H473,"0")+IFERROR(V474/H474,"0")+IFERROR(V475/H475,"0")+IFERROR(V476/H476,"0")</f>
        <v>59.469696969696969</v>
      </c>
      <c r="W477" s="350">
        <f>IFERROR(W471/H471,"0")+IFERROR(W472/H472,"0")+IFERROR(W473/H473,"0")+IFERROR(W474/H474,"0")+IFERROR(W475/H475,"0")+IFERROR(W476/H476,"0")</f>
        <v>62</v>
      </c>
      <c r="X477" s="350">
        <f>IFERROR(IF(X471="",0,X471),"0")+IFERROR(IF(X472="",0,X472),"0")+IFERROR(IF(X473="",0,X473),"0")+IFERROR(IF(X474="",0,X474),"0")+IFERROR(IF(X475="",0,X475),"0")+IFERROR(IF(X476="",0,X476),"0")</f>
        <v>0.71821000000000002</v>
      </c>
      <c r="Y477" s="351"/>
      <c r="Z477" s="351"/>
    </row>
    <row r="478" spans="1:53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4"/>
      <c r="N478" s="355" t="s">
        <v>66</v>
      </c>
      <c r="O478" s="356"/>
      <c r="P478" s="356"/>
      <c r="Q478" s="356"/>
      <c r="R478" s="356"/>
      <c r="S478" s="356"/>
      <c r="T478" s="357"/>
      <c r="U478" s="37" t="s">
        <v>65</v>
      </c>
      <c r="V478" s="350">
        <f>IFERROR(SUM(V471:V476),"0")</f>
        <v>300</v>
      </c>
      <c r="W478" s="350">
        <f>IFERROR(SUM(W471:W476),"0")</f>
        <v>312.24</v>
      </c>
      <c r="X478" s="37"/>
      <c r="Y478" s="351"/>
      <c r="Z478" s="351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3"/>
      <c r="Z479" s="343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58">
        <v>4607091383409</v>
      </c>
      <c r="E480" s="354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3"/>
      <c r="P480" s="353"/>
      <c r="Q480" s="353"/>
      <c r="R480" s="354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58">
        <v>4607091383416</v>
      </c>
      <c r="E481" s="354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3"/>
      <c r="P481" s="353"/>
      <c r="Q481" s="353"/>
      <c r="R481" s="354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idden="1" x14ac:dyDescent="0.2">
      <c r="A482" s="363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4"/>
      <c r="N482" s="355" t="s">
        <v>66</v>
      </c>
      <c r="O482" s="356"/>
      <c r="P482" s="356"/>
      <c r="Q482" s="356"/>
      <c r="R482" s="356"/>
      <c r="S482" s="356"/>
      <c r="T482" s="357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hidden="1" x14ac:dyDescent="0.2">
      <c r="A483" s="361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4"/>
      <c r="N483" s="355" t="s">
        <v>66</v>
      </c>
      <c r="O483" s="356"/>
      <c r="P483" s="356"/>
      <c r="Q483" s="356"/>
      <c r="R483" s="356"/>
      <c r="S483" s="356"/>
      <c r="T483" s="357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hidden="1" customHeight="1" x14ac:dyDescent="0.2">
      <c r="A484" s="537" t="s">
        <v>648</v>
      </c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  <c r="V484" s="538"/>
      <c r="W484" s="538"/>
      <c r="X484" s="538"/>
      <c r="Y484" s="48"/>
      <c r="Z484" s="48"/>
    </row>
    <row r="485" spans="1:53" ht="16.5" hidden="1" customHeight="1" x14ac:dyDescent="0.25">
      <c r="A485" s="372" t="s">
        <v>649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4"/>
      <c r="Z485" s="344"/>
    </row>
    <row r="486" spans="1:53" ht="14.25" hidden="1" customHeight="1" x14ac:dyDescent="0.25">
      <c r="A486" s="360" t="s">
        <v>108</v>
      </c>
      <c r="B486" s="361"/>
      <c r="C486" s="361"/>
      <c r="D486" s="361"/>
      <c r="E486" s="361"/>
      <c r="F486" s="361"/>
      <c r="G486" s="361"/>
      <c r="H486" s="361"/>
      <c r="I486" s="361"/>
      <c r="J486" s="361"/>
      <c r="K486" s="361"/>
      <c r="L486" s="361"/>
      <c r="M486" s="361"/>
      <c r="N486" s="361"/>
      <c r="O486" s="361"/>
      <c r="P486" s="361"/>
      <c r="Q486" s="361"/>
      <c r="R486" s="361"/>
      <c r="S486" s="361"/>
      <c r="T486" s="361"/>
      <c r="U486" s="361"/>
      <c r="V486" s="361"/>
      <c r="W486" s="361"/>
      <c r="X486" s="361"/>
      <c r="Y486" s="343"/>
      <c r="Z486" s="343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8">
        <v>4640242181011</v>
      </c>
      <c r="E487" s="354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4" t="s">
        <v>652</v>
      </c>
      <c r="O487" s="353"/>
      <c r="P487" s="353"/>
      <c r="Q487" s="353"/>
      <c r="R487" s="354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8">
        <v>4640242180441</v>
      </c>
      <c r="E488" s="354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0" t="s">
        <v>655</v>
      </c>
      <c r="O488" s="353"/>
      <c r="P488" s="353"/>
      <c r="Q488" s="353"/>
      <c r="R488" s="354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4301011584</v>
      </c>
      <c r="D489" s="358">
        <v>4640242180564</v>
      </c>
      <c r="E489" s="354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68" t="s">
        <v>658</v>
      </c>
      <c r="O489" s="353"/>
      <c r="P489" s="353"/>
      <c r="Q489" s="353"/>
      <c r="R489" s="354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8">
        <v>4640242180922</v>
      </c>
      <c r="E490" s="354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79" t="s">
        <v>661</v>
      </c>
      <c r="O490" s="353"/>
      <c r="P490" s="353"/>
      <c r="Q490" s="353"/>
      <c r="R490" s="354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8">
        <v>4640242180038</v>
      </c>
      <c r="E491" s="354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5" t="s">
        <v>664</v>
      </c>
      <c r="O491" s="353"/>
      <c r="P491" s="353"/>
      <c r="Q491" s="353"/>
      <c r="R491" s="354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hidden="1" x14ac:dyDescent="0.2">
      <c r="A492" s="363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4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hidden="1" x14ac:dyDescent="0.2">
      <c r="A493" s="361"/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4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hidden="1" customHeight="1" x14ac:dyDescent="0.25">
      <c r="A494" s="360" t="s">
        <v>100</v>
      </c>
      <c r="B494" s="361"/>
      <c r="C494" s="361"/>
      <c r="D494" s="361"/>
      <c r="E494" s="361"/>
      <c r="F494" s="361"/>
      <c r="G494" s="361"/>
      <c r="H494" s="361"/>
      <c r="I494" s="361"/>
      <c r="J494" s="361"/>
      <c r="K494" s="361"/>
      <c r="L494" s="361"/>
      <c r="M494" s="361"/>
      <c r="N494" s="361"/>
      <c r="O494" s="361"/>
      <c r="P494" s="361"/>
      <c r="Q494" s="361"/>
      <c r="R494" s="361"/>
      <c r="S494" s="361"/>
      <c r="T494" s="361"/>
      <c r="U494" s="361"/>
      <c r="V494" s="361"/>
      <c r="W494" s="361"/>
      <c r="X494" s="361"/>
      <c r="Y494" s="343"/>
      <c r="Z494" s="343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8">
        <v>4640242180526</v>
      </c>
      <c r="E495" s="354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89" t="s">
        <v>667</v>
      </c>
      <c r="O495" s="353"/>
      <c r="P495" s="353"/>
      <c r="Q495" s="353"/>
      <c r="R495" s="354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8">
        <v>4640242180519</v>
      </c>
      <c r="E496" s="354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16" t="s">
        <v>670</v>
      </c>
      <c r="O496" s="353"/>
      <c r="P496" s="353"/>
      <c r="Q496" s="353"/>
      <c r="R496" s="354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8">
        <v>4640242180090</v>
      </c>
      <c r="E497" s="354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3" t="s">
        <v>673</v>
      </c>
      <c r="O497" s="353"/>
      <c r="P497" s="353"/>
      <c r="Q497" s="353"/>
      <c r="R497" s="354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63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4"/>
      <c r="N498" s="355" t="s">
        <v>66</v>
      </c>
      <c r="O498" s="356"/>
      <c r="P498" s="356"/>
      <c r="Q498" s="356"/>
      <c r="R498" s="356"/>
      <c r="S498" s="356"/>
      <c r="T498" s="357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61"/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4"/>
      <c r="N499" s="355" t="s">
        <v>66</v>
      </c>
      <c r="O499" s="356"/>
      <c r="P499" s="356"/>
      <c r="Q499" s="356"/>
      <c r="R499" s="356"/>
      <c r="S499" s="356"/>
      <c r="T499" s="357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0" t="s">
        <v>60</v>
      </c>
      <c r="B500" s="361"/>
      <c r="C500" s="361"/>
      <c r="D500" s="361"/>
      <c r="E500" s="361"/>
      <c r="F500" s="361"/>
      <c r="G500" s="361"/>
      <c r="H500" s="361"/>
      <c r="I500" s="361"/>
      <c r="J500" s="361"/>
      <c r="K500" s="361"/>
      <c r="L500" s="361"/>
      <c r="M500" s="361"/>
      <c r="N500" s="361"/>
      <c r="O500" s="361"/>
      <c r="P500" s="361"/>
      <c r="Q500" s="361"/>
      <c r="R500" s="361"/>
      <c r="S500" s="361"/>
      <c r="T500" s="361"/>
      <c r="U500" s="361"/>
      <c r="V500" s="361"/>
      <c r="W500" s="361"/>
      <c r="X500" s="361"/>
      <c r="Y500" s="343"/>
      <c r="Z500" s="343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58">
        <v>4640242180816</v>
      </c>
      <c r="E501" s="354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3" t="s">
        <v>676</v>
      </c>
      <c r="O501" s="353"/>
      <c r="P501" s="353"/>
      <c r="Q501" s="353"/>
      <c r="R501" s="354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58">
        <v>4640242180595</v>
      </c>
      <c r="E502" s="354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8" t="s">
        <v>679</v>
      </c>
      <c r="O502" s="353"/>
      <c r="P502" s="353"/>
      <c r="Q502" s="353"/>
      <c r="R502" s="354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8">
        <v>4640242180908</v>
      </c>
      <c r="E503" s="354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87" t="s">
        <v>682</v>
      </c>
      <c r="O503" s="353"/>
      <c r="P503" s="353"/>
      <c r="Q503" s="353"/>
      <c r="R503" s="354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8">
        <v>4640242180489</v>
      </c>
      <c r="E504" s="354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76" t="s">
        <v>685</v>
      </c>
      <c r="O504" s="353"/>
      <c r="P504" s="353"/>
      <c r="Q504" s="353"/>
      <c r="R504" s="354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63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4"/>
      <c r="N505" s="355" t="s">
        <v>66</v>
      </c>
      <c r="O505" s="356"/>
      <c r="P505" s="356"/>
      <c r="Q505" s="356"/>
      <c r="R505" s="356"/>
      <c r="S505" s="356"/>
      <c r="T505" s="357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hidden="1" x14ac:dyDescent="0.2">
      <c r="A506" s="361"/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4"/>
      <c r="N506" s="355" t="s">
        <v>66</v>
      </c>
      <c r="O506" s="356"/>
      <c r="P506" s="356"/>
      <c r="Q506" s="356"/>
      <c r="R506" s="356"/>
      <c r="S506" s="356"/>
      <c r="T506" s="357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hidden="1" customHeight="1" x14ac:dyDescent="0.25">
      <c r="A507" s="360" t="s">
        <v>68</v>
      </c>
      <c r="B507" s="361"/>
      <c r="C507" s="361"/>
      <c r="D507" s="361"/>
      <c r="E507" s="361"/>
      <c r="F507" s="361"/>
      <c r="G507" s="361"/>
      <c r="H507" s="361"/>
      <c r="I507" s="361"/>
      <c r="J507" s="361"/>
      <c r="K507" s="361"/>
      <c r="L507" s="361"/>
      <c r="M507" s="361"/>
      <c r="N507" s="361"/>
      <c r="O507" s="361"/>
      <c r="P507" s="361"/>
      <c r="Q507" s="361"/>
      <c r="R507" s="361"/>
      <c r="S507" s="361"/>
      <c r="T507" s="361"/>
      <c r="U507" s="361"/>
      <c r="V507" s="361"/>
      <c r="W507" s="361"/>
      <c r="X507" s="361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8">
        <v>4680115880870</v>
      </c>
      <c r="E508" s="354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3"/>
      <c r="P508" s="353"/>
      <c r="Q508" s="353"/>
      <c r="R508" s="354"/>
      <c r="S508" s="34"/>
      <c r="T508" s="34"/>
      <c r="U508" s="35" t="s">
        <v>65</v>
      </c>
      <c r="V508" s="348">
        <v>550</v>
      </c>
      <c r="W508" s="349">
        <f>IFERROR(IF(V508="",0,CEILING((V508/$H508),1)*$H508),"")</f>
        <v>553.79999999999995</v>
      </c>
      <c r="X508" s="36">
        <f>IFERROR(IF(W508=0,"",ROUNDUP(W508/H508,0)*0.02175),"")</f>
        <v>1.5442499999999999</v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8">
        <v>4640242180540</v>
      </c>
      <c r="E509" s="354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07" t="s">
        <v>690</v>
      </c>
      <c r="O509" s="353"/>
      <c r="P509" s="353"/>
      <c r="Q509" s="353"/>
      <c r="R509" s="354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8">
        <v>4640242181233</v>
      </c>
      <c r="E510" s="354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42" t="s">
        <v>693</v>
      </c>
      <c r="O510" s="353"/>
      <c r="P510" s="353"/>
      <c r="Q510" s="353"/>
      <c r="R510" s="354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8">
        <v>4640242180557</v>
      </c>
      <c r="E511" s="354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08" t="s">
        <v>696</v>
      </c>
      <c r="O511" s="353"/>
      <c r="P511" s="353"/>
      <c r="Q511" s="353"/>
      <c r="R511" s="354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8">
        <v>4640242181226</v>
      </c>
      <c r="E512" s="354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47" t="s">
        <v>699</v>
      </c>
      <c r="O512" s="353"/>
      <c r="P512" s="353"/>
      <c r="Q512" s="353"/>
      <c r="R512" s="354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3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4"/>
      <c r="N513" s="355" t="s">
        <v>66</v>
      </c>
      <c r="O513" s="356"/>
      <c r="P513" s="356"/>
      <c r="Q513" s="356"/>
      <c r="R513" s="356"/>
      <c r="S513" s="356"/>
      <c r="T513" s="357"/>
      <c r="U513" s="37" t="s">
        <v>67</v>
      </c>
      <c r="V513" s="350">
        <f>IFERROR(V508/H508,"0")+IFERROR(V509/H509,"0")+IFERROR(V510/H510,"0")+IFERROR(V511/H511,"0")+IFERROR(V512/H512,"0")</f>
        <v>70.512820512820511</v>
      </c>
      <c r="W513" s="350">
        <f>IFERROR(W508/H508,"0")+IFERROR(W509/H509,"0")+IFERROR(W510/H510,"0")+IFERROR(W511/H511,"0")+IFERROR(W512/H512,"0")</f>
        <v>71</v>
      </c>
      <c r="X513" s="350">
        <f>IFERROR(IF(X508="",0,X508),"0")+IFERROR(IF(X509="",0,X509),"0")+IFERROR(IF(X510="",0,X510),"0")+IFERROR(IF(X511="",0,X511),"0")+IFERROR(IF(X512="",0,X512),"0")</f>
        <v>1.5442499999999999</v>
      </c>
      <c r="Y513" s="351"/>
      <c r="Z513" s="351"/>
    </row>
    <row r="514" spans="1:29" x14ac:dyDescent="0.2">
      <c r="A514" s="361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364"/>
      <c r="N514" s="355" t="s">
        <v>66</v>
      </c>
      <c r="O514" s="356"/>
      <c r="P514" s="356"/>
      <c r="Q514" s="356"/>
      <c r="R514" s="356"/>
      <c r="S514" s="356"/>
      <c r="T514" s="357"/>
      <c r="U514" s="37" t="s">
        <v>65</v>
      </c>
      <c r="V514" s="350">
        <f>IFERROR(SUM(V508:V512),"0")</f>
        <v>550</v>
      </c>
      <c r="W514" s="350">
        <f>IFERROR(SUM(W508:W512),"0")</f>
        <v>553.79999999999995</v>
      </c>
      <c r="X514" s="37"/>
      <c r="Y514" s="351"/>
      <c r="Z514" s="351"/>
    </row>
    <row r="515" spans="1:29" ht="15" customHeight="1" x14ac:dyDescent="0.2">
      <c r="A515" s="596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14"/>
      <c r="N515" s="419" t="s">
        <v>700</v>
      </c>
      <c r="O515" s="420"/>
      <c r="P515" s="420"/>
      <c r="Q515" s="420"/>
      <c r="R515" s="420"/>
      <c r="S515" s="420"/>
      <c r="T515" s="421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17403.400000000001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17575.86</v>
      </c>
      <c r="X515" s="37"/>
      <c r="Y515" s="351"/>
      <c r="Z515" s="351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14"/>
      <c r="N516" s="419" t="s">
        <v>701</v>
      </c>
      <c r="O516" s="420"/>
      <c r="P516" s="420"/>
      <c r="Q516" s="420"/>
      <c r="R516" s="420"/>
      <c r="S516" s="420"/>
      <c r="T516" s="421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18577.833914667714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18761.056</v>
      </c>
      <c r="X516" s="37"/>
      <c r="Y516" s="351"/>
      <c r="Z516" s="351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14"/>
      <c r="N517" s="419" t="s">
        <v>702</v>
      </c>
      <c r="O517" s="420"/>
      <c r="P517" s="420"/>
      <c r="Q517" s="420"/>
      <c r="R517" s="420"/>
      <c r="S517" s="420"/>
      <c r="T517" s="421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35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35</v>
      </c>
      <c r="X517" s="37"/>
      <c r="Y517" s="351"/>
      <c r="Z517" s="351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14"/>
      <c r="N518" s="419" t="s">
        <v>704</v>
      </c>
      <c r="O518" s="420"/>
      <c r="P518" s="420"/>
      <c r="Q518" s="420"/>
      <c r="R518" s="420"/>
      <c r="S518" s="420"/>
      <c r="T518" s="421"/>
      <c r="U518" s="37" t="s">
        <v>65</v>
      </c>
      <c r="V518" s="350">
        <f>GrossWeightTotal+PalletQtyTotal*25</f>
        <v>19452.833914667714</v>
      </c>
      <c r="W518" s="350">
        <f>GrossWeightTotalR+PalletQtyTotalR*25</f>
        <v>19636.056</v>
      </c>
      <c r="X518" s="37"/>
      <c r="Y518" s="351"/>
      <c r="Z518" s="351"/>
    </row>
    <row r="519" spans="1:29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14"/>
      <c r="N519" s="419" t="s">
        <v>705</v>
      </c>
      <c r="O519" s="420"/>
      <c r="P519" s="420"/>
      <c r="Q519" s="420"/>
      <c r="R519" s="420"/>
      <c r="S519" s="420"/>
      <c r="T519" s="421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3874.9969787555992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3905</v>
      </c>
      <c r="X519" s="37"/>
      <c r="Y519" s="351"/>
      <c r="Z519" s="351"/>
    </row>
    <row r="520" spans="1:29" ht="14.25" hidden="1" customHeight="1" x14ac:dyDescent="0.2">
      <c r="A520" s="361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414"/>
      <c r="N520" s="419" t="s">
        <v>706</v>
      </c>
      <c r="O520" s="420"/>
      <c r="P520" s="420"/>
      <c r="Q520" s="420"/>
      <c r="R520" s="420"/>
      <c r="S520" s="420"/>
      <c r="T520" s="421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39.73848000000001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9" t="s">
        <v>98</v>
      </c>
      <c r="D522" s="577"/>
      <c r="E522" s="577"/>
      <c r="F522" s="578"/>
      <c r="G522" s="409" t="s">
        <v>227</v>
      </c>
      <c r="H522" s="577"/>
      <c r="I522" s="577"/>
      <c r="J522" s="577"/>
      <c r="K522" s="577"/>
      <c r="L522" s="577"/>
      <c r="M522" s="577"/>
      <c r="N522" s="577"/>
      <c r="O522" s="578"/>
      <c r="P522" s="341" t="s">
        <v>462</v>
      </c>
      <c r="Q522" s="409" t="s">
        <v>466</v>
      </c>
      <c r="R522" s="578"/>
      <c r="S522" s="409" t="s">
        <v>519</v>
      </c>
      <c r="T522" s="578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401" t="s">
        <v>709</v>
      </c>
      <c r="B523" s="409" t="s">
        <v>59</v>
      </c>
      <c r="C523" s="409" t="s">
        <v>99</v>
      </c>
      <c r="D523" s="409" t="s">
        <v>107</v>
      </c>
      <c r="E523" s="409" t="s">
        <v>98</v>
      </c>
      <c r="F523" s="409" t="s">
        <v>219</v>
      </c>
      <c r="G523" s="409" t="s">
        <v>228</v>
      </c>
      <c r="H523" s="409" t="s">
        <v>235</v>
      </c>
      <c r="I523" s="409" t="s">
        <v>254</v>
      </c>
      <c r="J523" s="409" t="s">
        <v>313</v>
      </c>
      <c r="K523" s="342"/>
      <c r="L523" s="409" t="s">
        <v>334</v>
      </c>
      <c r="M523" s="409" t="s">
        <v>353</v>
      </c>
      <c r="N523" s="409" t="s">
        <v>431</v>
      </c>
      <c r="O523" s="409" t="s">
        <v>449</v>
      </c>
      <c r="P523" s="409" t="s">
        <v>463</v>
      </c>
      <c r="Q523" s="409" t="s">
        <v>467</v>
      </c>
      <c r="R523" s="409" t="s">
        <v>494</v>
      </c>
      <c r="S523" s="409" t="s">
        <v>520</v>
      </c>
      <c r="T523" s="409" t="s">
        <v>569</v>
      </c>
      <c r="U523" s="409" t="s">
        <v>593</v>
      </c>
      <c r="V523" s="409" t="s">
        <v>649</v>
      </c>
      <c r="Z523" s="52"/>
      <c r="AC523" s="342"/>
    </row>
    <row r="524" spans="1:29" ht="13.5" customHeight="1" thickBot="1" x14ac:dyDescent="0.25">
      <c r="A524" s="402"/>
      <c r="B524" s="410"/>
      <c r="C524" s="410"/>
      <c r="D524" s="410"/>
      <c r="E524" s="410"/>
      <c r="F524" s="410"/>
      <c r="G524" s="410"/>
      <c r="H524" s="410"/>
      <c r="I524" s="410"/>
      <c r="J524" s="410"/>
      <c r="K524" s="342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V524" s="410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135</v>
      </c>
      <c r="D525" s="46">
        <f>IFERROR(W57*1,"0")+IFERROR(W58*1,"0")+IFERROR(W59*1,"0")+IFERROR(W60*1,"0")</f>
        <v>691.2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2342.2999999999997</v>
      </c>
      <c r="F525" s="46">
        <f>IFERROR(W133*1,"0")+IFERROR(W134*1,"0")+IFERROR(W135*1,"0")+IFERROR(W136*1,"0")</f>
        <v>748.2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590.1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2649.3</v>
      </c>
      <c r="J525" s="46">
        <f>IFERROR(W207*1,"0")+IFERROR(W208*1,"0")+IFERROR(W209*1,"0")+IFERROR(W210*1,"0")+IFERROR(W211*1,"0")+IFERROR(W212*1,"0")+IFERROR(W216*1,"0")</f>
        <v>228</v>
      </c>
      <c r="K525" s="342"/>
      <c r="L525" s="46">
        <f>IFERROR(W221*1,"0")+IFERROR(W222*1,"0")+IFERROR(W223*1,"0")+IFERROR(W224*1,"0")+IFERROR(W225*1,"0")+IFERROR(W226*1,"0")</f>
        <v>120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630.86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1363.5600000000002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5942.6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91.2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490.32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117.9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881.52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553.79999999999995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00,00"/>
        <filter val="1 330,00"/>
        <filter val="1 500,00"/>
        <filter val="1 507,00"/>
        <filter val="1 508,00"/>
        <filter val="1,85"/>
        <filter val="10,00"/>
        <filter val="100,00"/>
        <filter val="102,00"/>
        <filter val="105,00"/>
        <filter val="108,90"/>
        <filter val="112,00"/>
        <filter val="12,00"/>
        <filter val="120,00"/>
        <filter val="122,50"/>
        <filter val="13,50"/>
        <filter val="130,00"/>
        <filter val="133,89"/>
        <filter val="135,00"/>
        <filter val="14,05"/>
        <filter val="140,00"/>
        <filter val="15,00"/>
        <filter val="15,20"/>
        <filter val="150,00"/>
        <filter val="160,00"/>
        <filter val="17 403,40"/>
        <filter val="17,50"/>
        <filter val="170,00"/>
        <filter val="175,00"/>
        <filter val="178,57"/>
        <filter val="18 577,83"/>
        <filter val="18,00"/>
        <filter val="18,94"/>
        <filter val="19 452,83"/>
        <filter val="19,60"/>
        <filter val="192,50"/>
        <filter val="2 070,00"/>
        <filter val="2 500,00"/>
        <filter val="2,00"/>
        <filter val="2,59"/>
        <filter val="20,00"/>
        <filter val="200,00"/>
        <filter val="219,05"/>
        <filter val="22,50"/>
        <filter val="220,00"/>
        <filter val="23,33"/>
        <filter val="234,52"/>
        <filter val="25,00"/>
        <filter val="250,00"/>
        <filter val="27,38"/>
        <filter val="280,00"/>
        <filter val="29,60"/>
        <filter val="29,70"/>
        <filter val="298,67"/>
        <filter val="3 875,00"/>
        <filter val="3,85"/>
        <filter val="30,00"/>
        <filter val="300,00"/>
        <filter val="306,51"/>
        <filter val="33,33"/>
        <filter val="35"/>
        <filter val="350,00"/>
        <filter val="36,00"/>
        <filter val="360,00"/>
        <filter val="380,00"/>
        <filter val="4 360,00"/>
        <filter val="4,17"/>
        <filter val="40,00"/>
        <filter val="400,00"/>
        <filter val="405,00"/>
        <filter val="450,00"/>
        <filter val="456,00"/>
        <filter val="460,00"/>
        <filter val="465,00"/>
        <filter val="470,00"/>
        <filter val="49,50"/>
        <filter val="5,00"/>
        <filter val="50,00"/>
        <filter val="52,50"/>
        <filter val="520,00"/>
        <filter val="540,00"/>
        <filter val="55,00"/>
        <filter val="550,00"/>
        <filter val="582,50"/>
        <filter val="59,40"/>
        <filter val="59,47"/>
        <filter val="59,62"/>
        <filter val="6,00"/>
        <filter val="6,41"/>
        <filter val="6,67"/>
        <filter val="60,00"/>
        <filter val="63,00"/>
        <filter val="633,33"/>
        <filter val="636,00"/>
        <filter val="66,00"/>
        <filter val="690,00"/>
        <filter val="70,00"/>
        <filter val="70,51"/>
        <filter val="700,00"/>
        <filter val="740,00"/>
        <filter val="787,07"/>
        <filter val="8,00"/>
        <filter val="8,33"/>
        <filter val="80,00"/>
        <filter val="85,19"/>
        <filter val="87,50"/>
        <filter val="89,55"/>
        <filter val="90,00"/>
        <filter val="91,67"/>
        <filter val="97,50"/>
        <filter val="980,00"/>
        <filter val="99,70"/>
      </filters>
    </filterColumn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7:R27"/>
    <mergeCell ref="N83:R83"/>
    <mergeCell ref="A257:M258"/>
    <mergeCell ref="N154:R154"/>
    <mergeCell ref="N85:R85"/>
    <mergeCell ref="A15:L15"/>
    <mergeCell ref="N23:T23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A34:M35"/>
    <mergeCell ref="N381:T381"/>
    <mergeCell ref="N427:T427"/>
    <mergeCell ref="D266:E266"/>
    <mergeCell ref="A259:X259"/>
    <mergeCell ref="D244:E244"/>
    <mergeCell ref="A424:X424"/>
    <mergeCell ref="A324:X324"/>
    <mergeCell ref="D336:E336"/>
    <mergeCell ref="D407:E407"/>
    <mergeCell ref="D152:E152"/>
    <mergeCell ref="N389:T389"/>
    <mergeCell ref="D277:E277"/>
    <mergeCell ref="N92:R92"/>
    <mergeCell ref="N263:R263"/>
    <mergeCell ref="D419:E419"/>
    <mergeCell ref="N397:R397"/>
    <mergeCell ref="A42:M43"/>
    <mergeCell ref="D264:E264"/>
    <mergeCell ref="D271:E271"/>
    <mergeCell ref="D191:E191"/>
    <mergeCell ref="D262:E262"/>
    <mergeCell ref="N91:R91"/>
    <mergeCell ref="D237:E237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A48:X48"/>
    <mergeCell ref="N90:R90"/>
    <mergeCell ref="N261:R261"/>
    <mergeCell ref="A347:M348"/>
    <mergeCell ref="D133:E133"/>
    <mergeCell ref="D433:E433"/>
    <mergeCell ref="A429:X429"/>
    <mergeCell ref="N156:R156"/>
    <mergeCell ref="N327:R327"/>
    <mergeCell ref="A379:X379"/>
    <mergeCell ref="D291:E291"/>
    <mergeCell ref="D239:E239"/>
    <mergeCell ref="N440:R440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S522:T522"/>
    <mergeCell ref="N519:T519"/>
    <mergeCell ref="J523:J524"/>
    <mergeCell ref="L523:L524"/>
    <mergeCell ref="D458:E458"/>
    <mergeCell ref="N454:R454"/>
    <mergeCell ref="N468:T468"/>
    <mergeCell ref="C522:F522"/>
    <mergeCell ref="S523:S524"/>
    <mergeCell ref="A485:X485"/>
    <mergeCell ref="N513:T513"/>
    <mergeCell ref="E523:E524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N375:R375"/>
    <mergeCell ref="A196:M197"/>
    <mergeCell ref="N233:R233"/>
    <mergeCell ref="N37:R37"/>
    <mergeCell ref="D249:E249"/>
    <mergeCell ref="N72:R72"/>
    <mergeCell ref="A19:X19"/>
    <mergeCell ref="N165:T165"/>
    <mergeCell ref="D102:E102"/>
    <mergeCell ref="M17:M18"/>
    <mergeCell ref="N67:R67"/>
    <mergeCell ref="A161:X161"/>
    <mergeCell ref="A332:X332"/>
    <mergeCell ref="A12:L12"/>
    <mergeCell ref="D29:E29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N283:R283"/>
    <mergeCell ref="D22:E22"/>
    <mergeCell ref="T6:U9"/>
    <mergeCell ref="N77:R77"/>
    <mergeCell ref="D340:E340"/>
    <mergeCell ref="D185:E185"/>
    <mergeCell ref="D41:E41"/>
    <mergeCell ref="D10:E10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183:E183"/>
    <mergeCell ref="A21:X21"/>
    <mergeCell ref="N232:R232"/>
    <mergeCell ref="N24:T24"/>
    <mergeCell ref="D45:E45"/>
    <mergeCell ref="H9:I9"/>
    <mergeCell ref="N33:R33"/>
    <mergeCell ref="D70:E70"/>
    <mergeCell ref="D312:E312"/>
    <mergeCell ref="A64:X64"/>
    <mergeCell ref="D52:E52"/>
    <mergeCell ref="D27:E27"/>
    <mergeCell ref="N15:R16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A198:X198"/>
    <mergeCell ref="N267:R267"/>
    <mergeCell ref="N460:R460"/>
    <mergeCell ref="A388:M389"/>
    <mergeCell ref="D297:E297"/>
    <mergeCell ref="N197:T197"/>
    <mergeCell ref="N155:R155"/>
    <mergeCell ref="N264:R264"/>
    <mergeCell ref="A298:M299"/>
    <mergeCell ref="N391:R391"/>
    <mergeCell ref="D263:E263"/>
    <mergeCell ref="N430:R430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N135:R135"/>
    <mergeCell ref="N299:T299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460:E460"/>
    <mergeCell ref="N469:T469"/>
    <mergeCell ref="D487:E487"/>
    <mergeCell ref="N99:R99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2024-03-21T11:13:07Z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