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4BF7B9-4303-416D-924B-8E3CD4A438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42" i="1" l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265" i="1"/>
  <c r="X411" i="1"/>
  <c r="X412" i="1" s="1"/>
  <c r="W412" i="1"/>
  <c r="X243" i="1"/>
  <c r="X460" i="1"/>
  <c r="V516" i="1"/>
  <c r="W35" i="1"/>
  <c r="X88" i="1"/>
  <c r="X92" i="1" s="1"/>
  <c r="X106" i="1"/>
  <c r="X116" i="1" s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<sst xmlns="http://schemas.openxmlformats.org/spreadsheetml/2006/main" count="2202" uniqueCount="739">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</sst>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86" sqref="Z186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hidden="1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140</v>
      </c>
      <c r="W186" s="346">
        <f t="shared" si="9"/>
        <v>141.6</v>
      </c>
      <c r="X186" s="36">
        <f t="shared" ref="X186:X192" si="10">IFERROR(IF(W186=0,"",ROUNDUP(W186/H186,0)*0.00753),"")</f>
        <v>0.44427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200</v>
      </c>
      <c r="W188" s="346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160</v>
      </c>
      <c r="W189" s="346">
        <f t="shared" si="9"/>
        <v>160.79999999999998</v>
      </c>
      <c r="X189" s="36">
        <f t="shared" si="10"/>
        <v>0.50451000000000001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80</v>
      </c>
      <c r="W191" s="34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160</v>
      </c>
      <c r="W192" s="346">
        <f t="shared" si="9"/>
        <v>160.79999999999998</v>
      </c>
      <c r="X192" s="36">
        <f t="shared" si="10"/>
        <v>0.50451000000000001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308.33333333333337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311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2.3418299999999999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740</v>
      </c>
      <c r="W194" s="347">
        <f>IFERROR(SUM(W176:W192),"0")</f>
        <v>746.4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100</v>
      </c>
      <c r="W269" s="346">
        <f>IFERROR(IF(V269="",0,CEILING((V269/$H269),1)*$H269),"")</f>
        <v>101.39999999999999</v>
      </c>
      <c r="X269" s="36">
        <f>IFERROR(IF(W269=0,"",ROUNDUP(W269/H269,0)*0.02175),"")</f>
        <v>0.28275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12.820512820512821</v>
      </c>
      <c r="W271" s="347">
        <f>IFERROR(W268/H268,"0")+IFERROR(W269/H269,"0")+IFERROR(W270/H270,"0")</f>
        <v>13</v>
      </c>
      <c r="X271" s="347">
        <f>IFERROR(IF(X268="",0,X268),"0")+IFERROR(IF(X269="",0,X269),"0")+IFERROR(IF(X270="",0,X270),"0")</f>
        <v>0.28275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100</v>
      </c>
      <c r="W272" s="347">
        <f>IFERROR(SUM(W268:W270),"0")</f>
        <v>101.39999999999999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1200</v>
      </c>
      <c r="W331" s="346">
        <f t="shared" si="17"/>
        <v>1200</v>
      </c>
      <c r="X331" s="36">
        <f>IFERROR(IF(W331=0,"",ROUNDUP(W331/H331,0)*0.02175),"")</f>
        <v>1.7399999999999998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1000</v>
      </c>
      <c r="W333" s="346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900</v>
      </c>
      <c r="W335" s="346">
        <f t="shared" si="17"/>
        <v>900</v>
      </c>
      <c r="X335" s="36">
        <f>IFERROR(IF(W335=0,"",ROUNDUP(W335/H335,0)*0.02175),"")</f>
        <v>1.3049999999999999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206.66666666666669</v>
      </c>
      <c r="W338" s="347">
        <f>IFERROR(W330/H330,"0")+IFERROR(W331/H331,"0")+IFERROR(W332/H332,"0")+IFERROR(W333/H333,"0")+IFERROR(W334/H334,"0")+IFERROR(W335/H335,"0")+IFERROR(W336/H336,"0")+IFERROR(W337/H337,"0")</f>
        <v>207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4.5022499999999992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3100</v>
      </c>
      <c r="W339" s="347">
        <f>IFERROR(SUM(W330:W337),"0")</f>
        <v>3105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1700</v>
      </c>
      <c r="W341" s="346">
        <f>IFERROR(IF(V341="",0,CEILING((V341/$H341),1)*$H341),"")</f>
        <v>1710</v>
      </c>
      <c r="X341" s="36">
        <f>IFERROR(IF(W341=0,"",ROUNDUP(W341/H341,0)*0.02175),"")</f>
        <v>2.4794999999999998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113.33333333333333</v>
      </c>
      <c r="W344" s="347">
        <f>IFERROR(W341/H341,"0")+IFERROR(W342/H342,"0")+IFERROR(W343/H343,"0")</f>
        <v>114</v>
      </c>
      <c r="X344" s="347">
        <f>IFERROR(IF(X341="",0,X341),"0")+IFERROR(IF(X342="",0,X342),"0")+IFERROR(IF(X343="",0,X343),"0")</f>
        <v>2.4794999999999998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1700</v>
      </c>
      <c r="W345" s="347">
        <f>IFERROR(SUM(W341:W343),"0")</f>
        <v>1710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150</v>
      </c>
      <c r="W352" s="346">
        <f>IFERROR(IF(V352="",0,CEILING((V352/$H352),1)*$H352),"")</f>
        <v>156</v>
      </c>
      <c r="X352" s="36">
        <f>IFERROR(IF(W352=0,"",ROUNDUP(W352/H352,0)*0.02175),"")</f>
        <v>0.43499999999999994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19.23076923076923</v>
      </c>
      <c r="W353" s="347">
        <f>IFERROR(W352/H352,"0")</f>
        <v>20</v>
      </c>
      <c r="X353" s="347">
        <f>IFERROR(IF(X352="",0,X352),"0")</f>
        <v>0.43499999999999994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150</v>
      </c>
      <c r="W354" s="347">
        <f>IFERROR(SUM(W352:W352),"0")</f>
        <v>156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150</v>
      </c>
      <c r="W370" s="346">
        <f>IFERROR(IF(V370="",0,CEILING((V370/$H370),1)*$H370),"")</f>
        <v>156</v>
      </c>
      <c r="X370" s="36">
        <f>IFERROR(IF(W370=0,"",ROUNDUP(W370/H370,0)*0.02175),"")</f>
        <v>0.43499999999999994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19.23076923076923</v>
      </c>
      <c r="W374" s="347">
        <f>IFERROR(W370/H370,"0")+IFERROR(W371/H371,"0")+IFERROR(W372/H372,"0")+IFERROR(W373/H373,"0")</f>
        <v>20</v>
      </c>
      <c r="X374" s="347">
        <f>IFERROR(IF(X370="",0,X370),"0")+IFERROR(IF(X371="",0,X371),"0")+IFERROR(IF(X372="",0,X372),"0")+IFERROR(IF(X373="",0,X373),"0")</f>
        <v>0.43499999999999994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150</v>
      </c>
      <c r="W375" s="347">
        <f>IFERROR(SUM(W370:W373),"0")</f>
        <v>156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150</v>
      </c>
      <c r="W390" s="346">
        <f t="shared" si="18"/>
        <v>151.20000000000002</v>
      </c>
      <c r="X390" s="36">
        <f>IFERROR(IF(W390=0,"",ROUNDUP(W390/H390,0)*0.00753),"")</f>
        <v>0.27107999999999999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35.714285714285715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0.27107999999999999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150</v>
      </c>
      <c r="W402" s="347">
        <f>IFERROR(SUM(W388:W400),"0")</f>
        <v>151.20000000000002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200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47.61904761904762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200</v>
      </c>
      <c r="W435" s="347">
        <f>IFERROR(SUM(W427:W433),"0")</f>
        <v>201.60000000000002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150</v>
      </c>
      <c r="W449" s="346">
        <f t="shared" si="21"/>
        <v>153.12</v>
      </c>
      <c r="X449" s="36">
        <f t="shared" si="22"/>
        <v>0.34683999999999998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150</v>
      </c>
      <c r="W452" s="346">
        <f t="shared" si="21"/>
        <v>153.12</v>
      </c>
      <c r="X452" s="36">
        <f t="shared" si="22"/>
        <v>0.34683999999999998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56.818181818181813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58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0.69367999999999996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300</v>
      </c>
      <c r="W461" s="347">
        <f>IFERROR(SUM(W447:W459),"0")</f>
        <v>306.24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150</v>
      </c>
      <c r="W463" s="346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28.409090909090907</v>
      </c>
      <c r="W465" s="347">
        <f>IFERROR(W463/H463,"0")+IFERROR(W464/H464,"0")</f>
        <v>29</v>
      </c>
      <c r="X465" s="347">
        <f>IFERROR(IF(X463="",0,X463),"0")+IFERROR(IF(X464="",0,X464),"0")</f>
        <v>0.34683999999999998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150</v>
      </c>
      <c r="W466" s="347">
        <f>IFERROR(SUM(W463:W464),"0")</f>
        <v>153.12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150</v>
      </c>
      <c r="W468" s="346">
        <f t="shared" ref="W468:W473" si="23">IFERROR(IF(V468="",0,CEILING((V468/$H468),1)*$H468),"")</f>
        <v>153.12</v>
      </c>
      <c r="X468" s="36">
        <f>IFERROR(IF(W468=0,"",ROUNDUP(W468/H468,0)*0.01196),"")</f>
        <v>0.34683999999999998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100</v>
      </c>
      <c r="W469" s="346">
        <f t="shared" si="23"/>
        <v>100.32000000000001</v>
      </c>
      <c r="X469" s="36">
        <f>IFERROR(IF(W469=0,"",ROUNDUP(W469/H469,0)*0.01196),"")</f>
        <v>0.22724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200</v>
      </c>
      <c r="W470" s="346">
        <f t="shared" si="23"/>
        <v>200.64000000000001</v>
      </c>
      <c r="X470" s="36">
        <f>IFERROR(IF(W470=0,"",ROUNDUP(W470/H470,0)*0.01196),"")</f>
        <v>0.45448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85.22727272727272</v>
      </c>
      <c r="W474" s="347">
        <f>IFERROR(W468/H468,"0")+IFERROR(W469/H469,"0")+IFERROR(W470/H470,"0")+IFERROR(W471/H471,"0")+IFERROR(W472/H472,"0")+IFERROR(W473/H473,"0")</f>
        <v>86</v>
      </c>
      <c r="X474" s="347">
        <f>IFERROR(IF(X468="",0,X468),"0")+IFERROR(IF(X469="",0,X469),"0")+IFERROR(IF(X470="",0,X470),"0")+IFERROR(IF(X471="",0,X471),"0")+IFERROR(IF(X472="",0,X472),"0")+IFERROR(IF(X473="",0,X473),"0")</f>
        <v>1.0285599999999999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450</v>
      </c>
      <c r="W475" s="347">
        <f>IFERROR(SUM(W468:W473),"0")</f>
        <v>454.08000000000004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7190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7241.04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7538.370046620048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7592.6680000000006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7838.370046620048</v>
      </c>
      <c r="W515" s="347">
        <f>GrossWeightTotalR+PalletQtyTotalR*25</f>
        <v>7892.6680000000006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933.40326340326362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942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13.177930000000002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746.4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101.39999999999999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4971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156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151.20000000000002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913.44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700,00"/>
        <filter val="100,00"/>
        <filter val="113,33"/>
        <filter val="12"/>
        <filter val="12,82"/>
        <filter val="140,00"/>
        <filter val="150,00"/>
        <filter val="160,00"/>
        <filter val="19,23"/>
        <filter val="200,00"/>
        <filter val="206,67"/>
        <filter val="28,41"/>
        <filter val="3 100,00"/>
        <filter val="300,00"/>
        <filter val="308,33"/>
        <filter val="35,71"/>
        <filter val="450,00"/>
        <filter val="47,62"/>
        <filter val="56,82"/>
        <filter val="7 190,00"/>
        <filter val="7 538,37"/>
        <filter val="7 838,37"/>
        <filter val="740,00"/>
        <filter val="80,00"/>
        <filter val="85,23"/>
        <filter val="900,00"/>
        <filter val="933,4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