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0D1B03-61A6-4C87-810F-122E500920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6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X417" i="1"/>
  <c r="W417" i="1"/>
  <c r="N417" i="1"/>
  <c r="W416" i="1"/>
  <c r="X416" i="1" s="1"/>
  <c r="N416" i="1"/>
  <c r="W415" i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X384" i="1" s="1"/>
  <c r="N384" i="1"/>
  <c r="W383" i="1"/>
  <c r="X383" i="1" s="1"/>
  <c r="X385" i="1" s="1"/>
  <c r="N383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X341" i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P522" i="1" s="1"/>
  <c r="N324" i="1"/>
  <c r="V320" i="1"/>
  <c r="V319" i="1"/>
  <c r="W318" i="1"/>
  <c r="W319" i="1" s="1"/>
  <c r="N318" i="1"/>
  <c r="V316" i="1"/>
  <c r="V315" i="1"/>
  <c r="W314" i="1"/>
  <c r="W315" i="1" s="1"/>
  <c r="N314" i="1"/>
  <c r="V312" i="1"/>
  <c r="V311" i="1"/>
  <c r="W310" i="1"/>
  <c r="X310" i="1" s="1"/>
  <c r="N310" i="1"/>
  <c r="W309" i="1"/>
  <c r="X309" i="1" s="1"/>
  <c r="N309" i="1"/>
  <c r="W308" i="1"/>
  <c r="W311" i="1" s="1"/>
  <c r="N308" i="1"/>
  <c r="V306" i="1"/>
  <c r="V305" i="1"/>
  <c r="W304" i="1"/>
  <c r="O522" i="1" s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W283" i="1" s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W247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X172" i="1"/>
  <c r="W172" i="1"/>
  <c r="N172" i="1"/>
  <c r="W171" i="1"/>
  <c r="X171" i="1" s="1"/>
  <c r="N171" i="1"/>
  <c r="W170" i="1"/>
  <c r="X170" i="1" s="1"/>
  <c r="N170" i="1"/>
  <c r="W169" i="1"/>
  <c r="W174" i="1" s="1"/>
  <c r="N169" i="1"/>
  <c r="V167" i="1"/>
  <c r="V166" i="1"/>
  <c r="W165" i="1"/>
  <c r="X165" i="1" s="1"/>
  <c r="N165" i="1"/>
  <c r="W164" i="1"/>
  <c r="X164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X33" i="1"/>
  <c r="W33" i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V516" i="1" l="1"/>
  <c r="X103" i="1"/>
  <c r="M522" i="1"/>
  <c r="X377" i="1"/>
  <c r="X378" i="1" s="1"/>
  <c r="W378" i="1"/>
  <c r="W35" i="1"/>
  <c r="X26" i="1"/>
  <c r="X166" i="1"/>
  <c r="W215" i="1"/>
  <c r="W214" i="1"/>
  <c r="X213" i="1"/>
  <c r="X214" i="1" s="1"/>
  <c r="W367" i="1"/>
  <c r="X365" i="1"/>
  <c r="X367" i="1" s="1"/>
  <c r="W413" i="1"/>
  <c r="W412" i="1"/>
  <c r="X411" i="1"/>
  <c r="X412" i="1" s="1"/>
  <c r="W419" i="1"/>
  <c r="X415" i="1"/>
  <c r="X418" i="1" s="1"/>
  <c r="W39" i="1"/>
  <c r="W38" i="1"/>
  <c r="X37" i="1"/>
  <c r="X38" i="1" s="1"/>
  <c r="X61" i="1"/>
  <c r="X85" i="1"/>
  <c r="H522" i="1"/>
  <c r="I522" i="1"/>
  <c r="W194" i="1"/>
  <c r="X176" i="1"/>
  <c r="X193" i="1" s="1"/>
  <c r="J522" i="1"/>
  <c r="W210" i="1"/>
  <c r="X204" i="1"/>
  <c r="X210" i="1" s="1"/>
  <c r="W418" i="1"/>
  <c r="W460" i="1"/>
  <c r="X447" i="1"/>
  <c r="X460" i="1" s="1"/>
  <c r="X474" i="1"/>
  <c r="W34" i="1"/>
  <c r="G522" i="1"/>
  <c r="W166" i="1"/>
  <c r="W200" i="1"/>
  <c r="L522" i="1"/>
  <c r="W255" i="1"/>
  <c r="W265" i="1"/>
  <c r="W271" i="1"/>
  <c r="W277" i="1"/>
  <c r="N522" i="1"/>
  <c r="W300" i="1"/>
  <c r="Q522" i="1"/>
  <c r="R522" i="1"/>
  <c r="W385" i="1"/>
  <c r="V522" i="1"/>
  <c r="F9" i="1"/>
  <c r="J9" i="1"/>
  <c r="F10" i="1"/>
  <c r="X22" i="1"/>
  <c r="X23" i="1" s="1"/>
  <c r="V512" i="1"/>
  <c r="X27" i="1"/>
  <c r="X34" i="1" s="1"/>
  <c r="W42" i="1"/>
  <c r="X41" i="1"/>
  <c r="X42" i="1" s="1"/>
  <c r="W43" i="1"/>
  <c r="W46" i="1"/>
  <c r="X45" i="1"/>
  <c r="X46" i="1" s="1"/>
  <c r="W47" i="1"/>
  <c r="C522" i="1"/>
  <c r="W54" i="1"/>
  <c r="X51" i="1"/>
  <c r="X53" i="1" s="1"/>
  <c r="W61" i="1"/>
  <c r="W103" i="1"/>
  <c r="W104" i="1"/>
  <c r="W116" i="1"/>
  <c r="X106" i="1"/>
  <c r="X116" i="1" s="1"/>
  <c r="X200" i="1"/>
  <c r="X265" i="1"/>
  <c r="H9" i="1"/>
  <c r="B522" i="1"/>
  <c r="W514" i="1"/>
  <c r="W513" i="1"/>
  <c r="W24" i="1"/>
  <c r="W86" i="1"/>
  <c r="W93" i="1"/>
  <c r="X88" i="1"/>
  <c r="X92" i="1" s="1"/>
  <c r="W92" i="1"/>
  <c r="W117" i="1"/>
  <c r="W127" i="1"/>
  <c r="X119" i="1"/>
  <c r="X126" i="1" s="1"/>
  <c r="W126" i="1"/>
  <c r="X131" i="1"/>
  <c r="X134" i="1" s="1"/>
  <c r="W135" i="1"/>
  <c r="W143" i="1"/>
  <c r="W156" i="1"/>
  <c r="W161" i="1"/>
  <c r="W167" i="1"/>
  <c r="W173" i="1"/>
  <c r="W193" i="1"/>
  <c r="W201" i="1"/>
  <c r="W225" i="1"/>
  <c r="W244" i="1"/>
  <c r="W248" i="1"/>
  <c r="W254" i="1"/>
  <c r="W266" i="1"/>
  <c r="W272" i="1"/>
  <c r="W278" i="1"/>
  <c r="W284" i="1"/>
  <c r="W295" i="1"/>
  <c r="W301" i="1"/>
  <c r="W306" i="1"/>
  <c r="W312" i="1"/>
  <c r="W316" i="1"/>
  <c r="W320" i="1"/>
  <c r="W326" i="1"/>
  <c r="W338" i="1"/>
  <c r="X344" i="1"/>
  <c r="W344" i="1"/>
  <c r="W350" i="1"/>
  <c r="X347" i="1"/>
  <c r="X349" i="1" s="1"/>
  <c r="W425" i="1"/>
  <c r="W434" i="1"/>
  <c r="X427" i="1"/>
  <c r="X434" i="1" s="1"/>
  <c r="W475" i="1"/>
  <c r="W480" i="1"/>
  <c r="X477" i="1"/>
  <c r="X479" i="1" s="1"/>
  <c r="W479" i="1"/>
  <c r="D522" i="1"/>
  <c r="W62" i="1"/>
  <c r="E522" i="1"/>
  <c r="W85" i="1"/>
  <c r="F522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3" i="1" s="1"/>
  <c r="W243" i="1"/>
  <c r="X246" i="1"/>
  <c r="X247" i="1" s="1"/>
  <c r="X250" i="1"/>
  <c r="X254" i="1" s="1"/>
  <c r="X268" i="1"/>
  <c r="X271" i="1" s="1"/>
  <c r="X280" i="1"/>
  <c r="X283" i="1" s="1"/>
  <c r="X287" i="1"/>
  <c r="X295" i="1" s="1"/>
  <c r="W296" i="1"/>
  <c r="X304" i="1"/>
  <c r="X305" i="1" s="1"/>
  <c r="W305" i="1"/>
  <c r="X308" i="1"/>
  <c r="X311" i="1" s="1"/>
  <c r="X314" i="1"/>
  <c r="X315" i="1" s="1"/>
  <c r="X318" i="1"/>
  <c r="X319" i="1" s="1"/>
  <c r="X324" i="1"/>
  <c r="X325" i="1" s="1"/>
  <c r="W325" i="1"/>
  <c r="X330" i="1"/>
  <c r="X338" i="1" s="1"/>
  <c r="W339" i="1"/>
  <c r="W345" i="1"/>
  <c r="W349" i="1"/>
  <c r="X362" i="1"/>
  <c r="W362" i="1"/>
  <c r="W368" i="1"/>
  <c r="W375" i="1"/>
  <c r="X370" i="1"/>
  <c r="X374" i="1" s="1"/>
  <c r="W374" i="1"/>
  <c r="W386" i="1"/>
  <c r="W401" i="1"/>
  <c r="X388" i="1"/>
  <c r="X401" i="1" s="1"/>
  <c r="W402" i="1"/>
  <c r="W409" i="1"/>
  <c r="X404" i="1"/>
  <c r="X408" i="1" s="1"/>
  <c r="W40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90" i="1"/>
  <c r="X492" i="1"/>
  <c r="X495" i="1" s="1"/>
  <c r="W495" i="1"/>
  <c r="S522" i="1"/>
  <c r="U522" i="1"/>
  <c r="W363" i="1"/>
  <c r="W424" i="1"/>
  <c r="W516" i="1" l="1"/>
  <c r="W512" i="1"/>
  <c r="W515" i="1"/>
  <c r="X517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<sst xmlns="http://schemas.openxmlformats.org/spreadsheetml/2006/main" count="2202" uniqueCount="739">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</sst>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08" sqref="Z108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45374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Суббота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0.54166666666666663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120</v>
      </c>
      <c r="W108" s="346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14.285714285714285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0.32624999999999998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120</v>
      </c>
      <c r="W117" s="347">
        <f>IFERROR(SUM(W106:W115),"0")</f>
        <v>126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50</v>
      </c>
      <c r="W147" s="346">
        <f t="shared" si="8"/>
        <v>50.400000000000006</v>
      </c>
      <c r="X147" s="36">
        <f>IFERROR(IF(W147=0,"",ROUNDUP(W147/H147,0)*0.00753),"")</f>
        <v>9.0359999999999996E-2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50</v>
      </c>
      <c r="W148" s="346">
        <f t="shared" si="8"/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16.8</v>
      </c>
      <c r="W152" s="346">
        <f t="shared" si="8"/>
        <v>16.8</v>
      </c>
      <c r="X152" s="36">
        <f>IFERROR(IF(W152=0,"",ROUNDUP(W152/H152,0)*0.00502),"")</f>
        <v>4.0160000000000001E-2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31.80952380952381</v>
      </c>
      <c r="W155" s="347">
        <f>IFERROR(W146/H146,"0")+IFERROR(W147/H147,"0")+IFERROR(W148/H148,"0")+IFERROR(W149/H149,"0")+IFERROR(W150/H150,"0")+IFERROR(W151/H151,"0")+IFERROR(W152/H152,"0")+IFERROR(W153/H153,"0")+IFERROR(W154/H154,"0")</f>
        <v>32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0.22087999999999999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116.8</v>
      </c>
      <c r="W156" s="347">
        <f>IFERROR(SUM(W146:W154),"0")</f>
        <v>117.60000000000001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36</v>
      </c>
      <c r="W160" s="346">
        <f>IFERROR(IF(V160="",0,CEILING((V160/$H160),1)*$H160),"")</f>
        <v>37.800000000000004</v>
      </c>
      <c r="X160" s="36">
        <f>IFERROR(IF(W160=0,"",ROUNDUP(W160/H160,0)*0.00753),"")</f>
        <v>0.10542</v>
      </c>
      <c r="Y160" s="56"/>
      <c r="Z160" s="57"/>
      <c r="AD160" s="58"/>
      <c r="BA160" s="143" t="s">
        <v>1</v>
      </c>
    </row>
    <row r="161" spans="1:53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13.333333333333332</v>
      </c>
      <c r="W161" s="347">
        <f>IFERROR(W159/H159,"0")+IFERROR(W160/H160,"0")</f>
        <v>14</v>
      </c>
      <c r="X161" s="347">
        <f>IFERROR(IF(X159="",0,X159),"0")+IFERROR(IF(X160="",0,X160),"0")</f>
        <v>0.10542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36</v>
      </c>
      <c r="W162" s="347">
        <f>IFERROR(SUM(W159:W160),"0")</f>
        <v>37.800000000000004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150</v>
      </c>
      <c r="W169" s="346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150</v>
      </c>
      <c r="W170" s="346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170</v>
      </c>
      <c r="W171" s="346">
        <f>IFERROR(IF(V171="",0,CEILING((V171/$H171),1)*$H171),"")</f>
        <v>172.8</v>
      </c>
      <c r="X171" s="36">
        <f>IFERROR(IF(W171=0,"",ROUNDUP(W171/H171,0)*0.00937),"")</f>
        <v>0.29984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150</v>
      </c>
      <c r="W172" s="346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114.81481481481481</v>
      </c>
      <c r="W173" s="347">
        <f>IFERROR(W169/H169,"0")+IFERROR(W170/H170,"0")+IFERROR(W171/H171,"0")+IFERROR(W172/H172,"0")</f>
        <v>116</v>
      </c>
      <c r="X173" s="347">
        <f>IFERROR(IF(X169="",0,X169),"0")+IFERROR(IF(X170="",0,X170),"0")+IFERROR(IF(X171="",0,X171),"0")+IFERROR(IF(X172="",0,X172),"0")</f>
        <v>1.0869199999999999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620</v>
      </c>
      <c r="W174" s="347">
        <f>IFERROR(SUM(W169:W172),"0")</f>
        <v>626.40000000000009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100</v>
      </c>
      <c r="W177" s="346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120</v>
      </c>
      <c r="W178" s="346">
        <f t="shared" si="9"/>
        <v>121.5</v>
      </c>
      <c r="X178" s="36">
        <f>IFERROR(IF(W178=0,"",ROUNDUP(W178/H178,0)*0.02175),"")</f>
        <v>0.32624999999999998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200</v>
      </c>
      <c r="W180" s="346">
        <f t="shared" si="9"/>
        <v>202.79999999999998</v>
      </c>
      <c r="X180" s="36">
        <f>IFERROR(IF(W180=0,"",ROUNDUP(W180/H180,0)*0.02175),"")</f>
        <v>0.5655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72</v>
      </c>
      <c r="W182" s="346">
        <f t="shared" si="9"/>
        <v>72</v>
      </c>
      <c r="X182" s="36">
        <f>IFERROR(IF(W182=0,"",ROUNDUP(W182/H182,0)*0.00753),"")</f>
        <v>0.22590000000000002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144</v>
      </c>
      <c r="W186" s="346">
        <f t="shared" si="9"/>
        <v>144</v>
      </c>
      <c r="X186" s="36">
        <f t="shared" ref="X186:X192" si="10">IFERROR(IF(W186=0,"",ROUNDUP(W186/H186,0)*0.00753),"")</f>
        <v>0.45180000000000003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54</v>
      </c>
      <c r="W187" s="346">
        <f t="shared" si="9"/>
        <v>54</v>
      </c>
      <c r="X187" s="36">
        <f t="shared" si="10"/>
        <v>0.22590000000000002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96</v>
      </c>
      <c r="W189" s="346">
        <f t="shared" si="9"/>
        <v>96</v>
      </c>
      <c r="X189" s="36">
        <f t="shared" si="10"/>
        <v>0.30120000000000002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72</v>
      </c>
      <c r="W191" s="346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24</v>
      </c>
      <c r="W192" s="346">
        <f t="shared" si="9"/>
        <v>24</v>
      </c>
      <c r="X192" s="36">
        <f t="shared" si="10"/>
        <v>7.5300000000000006E-2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251.95009332940367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253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2.6587500000000004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882</v>
      </c>
      <c r="W194" s="347">
        <f>IFERROR(SUM(W176:W192),"0")</f>
        <v>890.69999999999993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60</v>
      </c>
      <c r="W198" s="346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72</v>
      </c>
      <c r="W199" s="346">
        <f>IFERROR(IF(V199="",0,CEILING((V199/$H199),1)*$H199),"")</f>
        <v>72</v>
      </c>
      <c r="X199" s="36">
        <f>IFERROR(IF(W199=0,"",ROUNDUP(W199/H199,0)*0.00753),"")</f>
        <v>0.22590000000000002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55</v>
      </c>
      <c r="W200" s="347">
        <f>IFERROR(W196/H196,"0")+IFERROR(W197/H197,"0")+IFERROR(W198/H198,"0")+IFERROR(W199/H199,"0")</f>
        <v>55</v>
      </c>
      <c r="X200" s="347">
        <f>IFERROR(IF(X196="",0,X196),"0")+IFERROR(IF(X197="",0,X197),"0")+IFERROR(IF(X198="",0,X198),"0")+IFERROR(IF(X199="",0,X199),"0")</f>
        <v>0.41415000000000002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132</v>
      </c>
      <c r="W201" s="347">
        <f>IFERROR(SUM(W196:W199),"0")</f>
        <v>132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50</v>
      </c>
      <c r="W251" s="346">
        <f>IFERROR(IF(V251="",0,CEILING((V251/$H251),1)*$H251),"")</f>
        <v>50.400000000000006</v>
      </c>
      <c r="X251" s="36">
        <f>IFERROR(IF(W251=0,"",ROUNDUP(W251/H251,0)*0.00753),"")</f>
        <v>9.0359999999999996E-2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11.904761904761905</v>
      </c>
      <c r="W254" s="347">
        <f>IFERROR(W250/H250,"0")+IFERROR(W251/H251,"0")+IFERROR(W252/H252,"0")+IFERROR(W253/H253,"0")</f>
        <v>12</v>
      </c>
      <c r="X254" s="347">
        <f>IFERROR(IF(X250="",0,X250),"0")+IFERROR(IF(X251="",0,X251),"0")+IFERROR(IF(X252="",0,X252),"0")+IFERROR(IF(X253="",0,X253),"0")</f>
        <v>9.0359999999999996E-2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50</v>
      </c>
      <c r="W255" s="347">
        <f>IFERROR(SUM(W250:W253),"0")</f>
        <v>50.400000000000006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100</v>
      </c>
      <c r="W268" s="346">
        <f>IFERROR(IF(V268="",0,CEILING((V268/$H268),1)*$H268),"")</f>
        <v>100.80000000000001</v>
      </c>
      <c r="X268" s="36">
        <f>IFERROR(IF(W268=0,"",ROUNDUP(W268/H268,0)*0.02175),"")</f>
        <v>0.26100000000000001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30</v>
      </c>
      <c r="W269" s="346">
        <f>IFERROR(IF(V269="",0,CEILING((V269/$H269),1)*$H269),"")</f>
        <v>31.2</v>
      </c>
      <c r="X269" s="36">
        <f>IFERROR(IF(W269=0,"",ROUNDUP(W269/H269,0)*0.02175),"")</f>
        <v>8.6999999999999994E-2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15.750915750915752</v>
      </c>
      <c r="W271" s="347">
        <f>IFERROR(W268/H268,"0")+IFERROR(W269/H269,"0")+IFERROR(W270/H270,"0")</f>
        <v>16</v>
      </c>
      <c r="X271" s="347">
        <f>IFERROR(IF(X268="",0,X268),"0")+IFERROR(IF(X269="",0,X269),"0")+IFERROR(IF(X270="",0,X270),"0")</f>
        <v>0.34799999999999998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130</v>
      </c>
      <c r="W272" s="347">
        <f>IFERROR(SUM(W268:W270),"0")</f>
        <v>132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8.3999999999999986</v>
      </c>
      <c r="W309" s="346">
        <f>IFERROR(IF(V309="",0,CEILING((V309/$H309),1)*$H309),"")</f>
        <v>8.4</v>
      </c>
      <c r="X309" s="36">
        <f>IFERROR(IF(W309=0,"",ROUNDUP(W309/H309,0)*0.00753),"")</f>
        <v>3.0120000000000001E-2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8.3999999999999986</v>
      </c>
      <c r="W310" s="346">
        <f>IFERROR(IF(V310="",0,CEILING((V310/$H310),1)*$H310),"")</f>
        <v>8.4</v>
      </c>
      <c r="X310" s="36">
        <f>IFERROR(IF(W310=0,"",ROUNDUP(W310/H310,0)*0.00753),"")</f>
        <v>3.0120000000000001E-2</v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7.9999999999999982</v>
      </c>
      <c r="W311" s="347">
        <f>IFERROR(W308/H308,"0")+IFERROR(W309/H309,"0")+IFERROR(W310/H310,"0")</f>
        <v>8</v>
      </c>
      <c r="X311" s="347">
        <f>IFERROR(IF(X308="",0,X308),"0")+IFERROR(IF(X309="",0,X309),"0")+IFERROR(IF(X310="",0,X310),"0")</f>
        <v>6.0240000000000002E-2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16.799999999999997</v>
      </c>
      <c r="W312" s="347">
        <f>IFERROR(SUM(W308:W310),"0")</f>
        <v>16.8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1000</v>
      </c>
      <c r="W331" s="346">
        <f t="shared" si="17"/>
        <v>1005</v>
      </c>
      <c r="X331" s="36">
        <f>IFERROR(IF(W331=0,"",ROUNDUP(W331/H331,0)*0.02175),"")</f>
        <v>1.4572499999999999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4000</v>
      </c>
      <c r="W333" s="346">
        <f t="shared" si="17"/>
        <v>4005</v>
      </c>
      <c r="X333" s="36">
        <f>IFERROR(IF(W333=0,"",ROUNDUP(W333/H333,0)*0.02175),"")</f>
        <v>5.8072499999999998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2500</v>
      </c>
      <c r="W335" s="346">
        <f t="shared" si="17"/>
        <v>2505</v>
      </c>
      <c r="X335" s="36">
        <f>IFERROR(IF(W335=0,"",ROUNDUP(W335/H335,0)*0.02175),"")</f>
        <v>3.6322499999999995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500</v>
      </c>
      <c r="W338" s="347">
        <f>IFERROR(W330/H330,"0")+IFERROR(W331/H331,"0")+IFERROR(W332/H332,"0")+IFERROR(W333/H333,"0")+IFERROR(W334/H334,"0")+IFERROR(W335/H335,"0")+IFERROR(W336/H336,"0")+IFERROR(W337/H337,"0")</f>
        <v>501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10.896749999999999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7500</v>
      </c>
      <c r="W339" s="347">
        <f>IFERROR(SUM(W330:W337),"0")</f>
        <v>7515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4000</v>
      </c>
      <c r="W341" s="346">
        <f>IFERROR(IF(V341="",0,CEILING((V341/$H341),1)*$H341),"")</f>
        <v>4005</v>
      </c>
      <c r="X341" s="36">
        <f>IFERROR(IF(W341=0,"",ROUNDUP(W341/H341,0)*0.02175),"")</f>
        <v>5.8072499999999998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266.66666666666669</v>
      </c>
      <c r="W344" s="347">
        <f>IFERROR(W341/H341,"0")+IFERROR(W342/H342,"0")+IFERROR(W343/H343,"0")</f>
        <v>267</v>
      </c>
      <c r="X344" s="347">
        <f>IFERROR(IF(X341="",0,X341),"0")+IFERROR(IF(X342="",0,X342),"0")+IFERROR(IF(X343="",0,X343),"0")</f>
        <v>5.8072499999999998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4000</v>
      </c>
      <c r="W345" s="347">
        <f>IFERROR(SUM(W341:W343),"0")</f>
        <v>4005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350</v>
      </c>
      <c r="W348" s="346">
        <f>IFERROR(IF(V348="",0,CEILING((V348/$H348),1)*$H348),"")</f>
        <v>351</v>
      </c>
      <c r="X348" s="36">
        <f>IFERROR(IF(W348=0,"",ROUNDUP(W348/H348,0)*0.02175),"")</f>
        <v>0.9787499999999999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44.871794871794876</v>
      </c>
      <c r="W349" s="347">
        <f>IFERROR(W347/H347,"0")+IFERROR(W348/H348,"0")</f>
        <v>45</v>
      </c>
      <c r="X349" s="347">
        <f>IFERROR(IF(X347="",0,X347),"0")+IFERROR(IF(X348="",0,X348),"0")</f>
        <v>0.9787499999999999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350</v>
      </c>
      <c r="W350" s="347">
        <f>IFERROR(SUM(W347:W348),"0")</f>
        <v>351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600</v>
      </c>
      <c r="W352" s="346">
        <f>IFERROR(IF(V352="",0,CEILING((V352/$H352),1)*$H352),"")</f>
        <v>600.6</v>
      </c>
      <c r="X352" s="36">
        <f>IFERROR(IF(W352=0,"",ROUNDUP(W352/H352,0)*0.02175),"")</f>
        <v>1.67475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76.92307692307692</v>
      </c>
      <c r="W353" s="347">
        <f>IFERROR(W352/H352,"0")</f>
        <v>77</v>
      </c>
      <c r="X353" s="347">
        <f>IFERROR(IF(X352="",0,X352),"0")</f>
        <v>1.67475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600</v>
      </c>
      <c r="W354" s="347">
        <f>IFERROR(SUM(W352:W352),"0")</f>
        <v>600.6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150</v>
      </c>
      <c r="W370" s="346">
        <f>IFERROR(IF(V370="",0,CEILING((V370/$H370),1)*$H370),"")</f>
        <v>156</v>
      </c>
      <c r="X370" s="36">
        <f>IFERROR(IF(W370=0,"",ROUNDUP(W370/H370,0)*0.02175),"")</f>
        <v>0.43499999999999994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19.23076923076923</v>
      </c>
      <c r="W374" s="347">
        <f>IFERROR(W370/H370,"0")+IFERROR(W371/H371,"0")+IFERROR(W372/H372,"0")+IFERROR(W373/H373,"0")</f>
        <v>20</v>
      </c>
      <c r="X374" s="347">
        <f>IFERROR(IF(X370="",0,X370),"0")+IFERROR(IF(X371="",0,X371),"0")+IFERROR(IF(X372="",0,X372),"0")+IFERROR(IF(X373="",0,X373),"0")</f>
        <v>0.43499999999999994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150</v>
      </c>
      <c r="W375" s="347">
        <f>IFERROR(SUM(W370:W373),"0")</f>
        <v>156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8.3999999999999986</v>
      </c>
      <c r="W395" s="346">
        <f t="shared" si="18"/>
        <v>8.4</v>
      </c>
      <c r="X395" s="36">
        <f t="shared" si="19"/>
        <v>2.0080000000000001E-2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8.3999999999999986</v>
      </c>
      <c r="W397" s="346">
        <f t="shared" si="18"/>
        <v>8.4</v>
      </c>
      <c r="X397" s="36">
        <f t="shared" si="19"/>
        <v>2.0080000000000001E-2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16.8</v>
      </c>
      <c r="W399" s="346">
        <f t="shared" si="18"/>
        <v>16.8</v>
      </c>
      <c r="X399" s="36">
        <f t="shared" si="19"/>
        <v>4.0160000000000001E-2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15.999999999999998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8.0320000000000003E-2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33.599999999999994</v>
      </c>
      <c r="W402" s="347">
        <f>IFERROR(SUM(W388:W400),"0")</f>
        <v>33.6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30</v>
      </c>
      <c r="W404" s="346">
        <f>IFERROR(IF(V404="",0,CEILING((V404/$H404),1)*$H404),"")</f>
        <v>31.2</v>
      </c>
      <c r="X404" s="36">
        <f>IFERROR(IF(W404=0,"",ROUNDUP(W404/H404,0)*0.02175),"")</f>
        <v>8.6999999999999994E-2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3.8461538461538463</v>
      </c>
      <c r="W408" s="347">
        <f>IFERROR(W404/H404,"0")+IFERROR(W405/H405,"0")+IFERROR(W406/H406,"0")+IFERROR(W407/H407,"0")</f>
        <v>4</v>
      </c>
      <c r="X408" s="347">
        <f>IFERROR(IF(X404="",0,X404),"0")+IFERROR(IF(X405="",0,X405),"0")+IFERROR(IF(X406="",0,X406),"0")+IFERROR(IF(X407="",0,X407),"0")</f>
        <v>8.6999999999999994E-2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30</v>
      </c>
      <c r="W409" s="347">
        <f>IFERROR(SUM(W404:W407),"0")</f>
        <v>31.2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100</v>
      </c>
      <c r="W449" s="346">
        <f t="shared" si="21"/>
        <v>100.32000000000001</v>
      </c>
      <c r="X449" s="36">
        <f t="shared" si="22"/>
        <v>0.22724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100</v>
      </c>
      <c r="W450" s="346">
        <f t="shared" si="21"/>
        <v>100.32000000000001</v>
      </c>
      <c r="X450" s="36">
        <f t="shared" si="22"/>
        <v>0.22724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37.878787878787875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38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0.45448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200</v>
      </c>
      <c r="W461" s="347">
        <f>IFERROR(SUM(W447:W459),"0")</f>
        <v>200.64000000000001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50</v>
      </c>
      <c r="W463" s="346">
        <f>IFERROR(IF(V463="",0,CEILING((V463/$H463),1)*$H463),"")</f>
        <v>52.800000000000004</v>
      </c>
      <c r="X463" s="36">
        <f>IFERROR(IF(W463=0,"",ROUNDUP(W463/H463,0)*0.01196),"")</f>
        <v>0.1196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9.4696969696969688</v>
      </c>
      <c r="W465" s="347">
        <f>IFERROR(W463/H463,"0")+IFERROR(W464/H464,"0")</f>
        <v>10</v>
      </c>
      <c r="X465" s="347">
        <f>IFERROR(IF(X463="",0,X463),"0")+IFERROR(IF(X464="",0,X464),"0")</f>
        <v>0.1196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50</v>
      </c>
      <c r="W466" s="347">
        <f>IFERROR(SUM(W463:W464),"0")</f>
        <v>52.800000000000004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350</v>
      </c>
      <c r="W470" s="346">
        <f t="shared" si="23"/>
        <v>353.76</v>
      </c>
      <c r="X470" s="36">
        <f>IFERROR(IF(W470=0,"",ROUNDUP(W470/H470,0)*0.01196),"")</f>
        <v>0.80132000000000003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66.287878787878782</v>
      </c>
      <c r="W474" s="347">
        <f>IFERROR(W468/H468,"0")+IFERROR(W469/H469,"0")+IFERROR(W470/H470,"0")+IFERROR(W471/H471,"0")+IFERROR(W472/H472,"0")+IFERROR(W473/H473,"0")</f>
        <v>67</v>
      </c>
      <c r="X474" s="347">
        <f>IFERROR(IF(X468="",0,X468),"0")+IFERROR(IF(X469="",0,X469),"0")+IFERROR(IF(X470="",0,X470),"0")+IFERROR(IF(X471="",0,X471),"0")+IFERROR(IF(X472="",0,X472),"0")+IFERROR(IF(X473="",0,X473),"0")</f>
        <v>0.80132000000000003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350</v>
      </c>
      <c r="W475" s="347">
        <f>IFERROR(SUM(W468:W473),"0")</f>
        <v>353.76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30</v>
      </c>
      <c r="W486" s="346">
        <f>IFERROR(IF(V486="",0,CEILING((V486/$H486),1)*$H486),"")</f>
        <v>36</v>
      </c>
      <c r="X486" s="36">
        <f>IFERROR(IF(W486=0,"",ROUNDUP(W486/H486,0)*0.02175),"")</f>
        <v>6.5250000000000002E-2</v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2.5</v>
      </c>
      <c r="W489" s="347">
        <f>IFERROR(W484/H484,"0")+IFERROR(W485/H485,"0")+IFERROR(W486/H486,"0")+IFERROR(W487/H487,"0")+IFERROR(W488/H488,"0")</f>
        <v>3</v>
      </c>
      <c r="X489" s="347">
        <f>IFERROR(IF(X484="",0,X484),"0")+IFERROR(IF(X485="",0,X485),"0")+IFERROR(IF(X486="",0,X486),"0")+IFERROR(IF(X487="",0,X487),"0")+IFERROR(IF(X488="",0,X488),"0")</f>
        <v>6.5250000000000002E-2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30</v>
      </c>
      <c r="W490" s="347">
        <f>IFERROR(SUM(W484:W488),"0")</f>
        <v>36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50</v>
      </c>
      <c r="W499" s="346">
        <f>IFERROR(IF(V499="",0,CEILING((V499/$H499),1)*$H499),"")</f>
        <v>50.400000000000006</v>
      </c>
      <c r="X499" s="36">
        <f>IFERROR(IF(W499=0,"",ROUNDUP(W499/H499,0)*0.00753),"")</f>
        <v>9.0359999999999996E-2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11.904761904761905</v>
      </c>
      <c r="W502" s="347">
        <f>IFERROR(W498/H498,"0")+IFERROR(W499/H499,"0")+IFERROR(W500/H500,"0")+IFERROR(W501/H501,"0")</f>
        <v>12</v>
      </c>
      <c r="X502" s="347">
        <f>IFERROR(IF(X498="",0,X498),"0")+IFERROR(IF(X499="",0,X499),"0")+IFERROR(IF(X500="",0,X500),"0")+IFERROR(IF(X501="",0,X501),"0")</f>
        <v>9.0359999999999996E-2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50</v>
      </c>
      <c r="W503" s="347">
        <f>IFERROR(SUM(W498:W501),"0")</f>
        <v>50.400000000000006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1200</v>
      </c>
      <c r="W505" s="346">
        <f>IFERROR(IF(V505="",0,CEILING((V505/$H505),1)*$H505),"")</f>
        <v>1201.2</v>
      </c>
      <c r="X505" s="36">
        <f>IFERROR(IF(W505=0,"",ROUNDUP(W505/H505,0)*0.02175),"")</f>
        <v>3.3494999999999999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153.84615384615384</v>
      </c>
      <c r="W510" s="347">
        <f>IFERROR(W505/H505,"0")+IFERROR(W506/H506,"0")+IFERROR(W507/H507,"0")+IFERROR(W508/H508,"0")+IFERROR(W509/H509,"0")</f>
        <v>154</v>
      </c>
      <c r="X510" s="347">
        <f>IFERROR(IF(X505="",0,X505),"0")+IFERROR(IF(X506="",0,X506),"0")+IFERROR(IF(X507="",0,X507),"0")+IFERROR(IF(X508="",0,X508),"0")+IFERROR(IF(X509="",0,X509),"0")</f>
        <v>3.3494999999999999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1200</v>
      </c>
      <c r="W511" s="347">
        <f>IFERROR(SUM(W505:W509),"0")</f>
        <v>1201.2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16647.2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16716.900000000001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17385.909739639672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17459.312000000002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28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18085.909739639672</v>
      </c>
      <c r="W515" s="347">
        <f>GrossWeightTotalR+PalletQtyTotalR*25</f>
        <v>18159.312000000002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1726.2748981542084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1735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30.151299999999996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126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117.60000000000001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1686.9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182.4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16.8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12471.6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156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64.8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607.20000000000005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1287.6000000000001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726,27"/>
        <filter val="100,00"/>
        <filter val="11,90"/>
        <filter val="114,81"/>
        <filter val="116,80"/>
        <filter val="120,00"/>
        <filter val="13,33"/>
        <filter val="130,00"/>
        <filter val="132,00"/>
        <filter val="14,29"/>
        <filter val="144,00"/>
        <filter val="15,75"/>
        <filter val="150,00"/>
        <filter val="153,85"/>
        <filter val="16 647,20"/>
        <filter val="16,00"/>
        <filter val="16,80"/>
        <filter val="17 385,91"/>
        <filter val="170,00"/>
        <filter val="18 085,91"/>
        <filter val="19,23"/>
        <filter val="2 500,00"/>
        <filter val="2,50"/>
        <filter val="200,00"/>
        <filter val="24,00"/>
        <filter val="251,95"/>
        <filter val="266,67"/>
        <filter val="28"/>
        <filter val="3,85"/>
        <filter val="30,00"/>
        <filter val="31,81"/>
        <filter val="33,60"/>
        <filter val="350,00"/>
        <filter val="36,00"/>
        <filter val="37,88"/>
        <filter val="4 000,00"/>
        <filter val="44,87"/>
        <filter val="50,00"/>
        <filter val="500,00"/>
        <filter val="54,00"/>
        <filter val="55,00"/>
        <filter val="60,00"/>
        <filter val="600,00"/>
        <filter val="620,00"/>
        <filter val="66,29"/>
        <filter val="7 500,00"/>
        <filter val="72,00"/>
        <filter val="76,92"/>
        <filter val="8,00"/>
        <filter val="8,40"/>
        <filter val="882,00"/>
        <filter val="9,47"/>
        <filter val="96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