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D5B6A9-0BCA-4959-8530-CFD862452A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W464" i="1"/>
  <c r="X464" i="1" s="1"/>
  <c r="N464" i="1"/>
  <c r="W463" i="1"/>
  <c r="W465" i="1" s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X416" i="1" s="1"/>
  <c r="N416" i="1"/>
  <c r="W415" i="1"/>
  <c r="W418" i="1" s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X384" i="1" s="1"/>
  <c r="N384" i="1"/>
  <c r="X383" i="1"/>
  <c r="X385" i="1" s="1"/>
  <c r="W383" i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X374" i="1" s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N308" i="1"/>
  <c r="V306" i="1"/>
  <c r="V305" i="1"/>
  <c r="W304" i="1"/>
  <c r="N304" i="1"/>
  <c r="V301" i="1"/>
  <c r="V300" i="1"/>
  <c r="W299" i="1"/>
  <c r="X299" i="1" s="1"/>
  <c r="N299" i="1"/>
  <c r="W298" i="1"/>
  <c r="W300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X280" i="1" s="1"/>
  <c r="N280" i="1"/>
  <c r="V278" i="1"/>
  <c r="V277" i="1"/>
  <c r="W276" i="1"/>
  <c r="X276" i="1" s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X173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X139" i="1" s="1"/>
  <c r="X142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X92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N22" i="1"/>
  <c r="H10" i="1"/>
  <c r="A9" i="1"/>
  <c r="F10" i="1" s="1"/>
  <c r="D7" i="1"/>
  <c r="O6" i="1"/>
  <c r="N2" i="1"/>
  <c r="X116" i="1" l="1"/>
  <c r="X271" i="1"/>
  <c r="X295" i="1"/>
  <c r="X311" i="1"/>
  <c r="X474" i="1"/>
  <c r="W35" i="1"/>
  <c r="V516" i="1"/>
  <c r="V515" i="1"/>
  <c r="W43" i="1"/>
  <c r="W42" i="1"/>
  <c r="L522" i="1"/>
  <c r="W224" i="1"/>
  <c r="X218" i="1"/>
  <c r="X224" i="1" s="1"/>
  <c r="W306" i="1"/>
  <c r="W305" i="1"/>
  <c r="X304" i="1"/>
  <c r="X305" i="1" s="1"/>
  <c r="W349" i="1"/>
  <c r="X347" i="1"/>
  <c r="X349" i="1" s="1"/>
  <c r="W460" i="1"/>
  <c r="X447" i="1"/>
  <c r="X460" i="1" s="1"/>
  <c r="X26" i="1"/>
  <c r="X34" i="1" s="1"/>
  <c r="X37" i="1"/>
  <c r="X38" i="1" s="1"/>
  <c r="W38" i="1"/>
  <c r="X41" i="1"/>
  <c r="X42" i="1" s="1"/>
  <c r="W47" i="1"/>
  <c r="W46" i="1"/>
  <c r="X45" i="1"/>
  <c r="X46" i="1" s="1"/>
  <c r="X126" i="1"/>
  <c r="X243" i="1"/>
  <c r="W248" i="1"/>
  <c r="W247" i="1"/>
  <c r="X246" i="1"/>
  <c r="X247" i="1" s="1"/>
  <c r="W254" i="1"/>
  <c r="X250" i="1"/>
  <c r="X254" i="1" s="1"/>
  <c r="W316" i="1"/>
  <c r="W315" i="1"/>
  <c r="X314" i="1"/>
  <c r="X315" i="1" s="1"/>
  <c r="W320" i="1"/>
  <c r="W319" i="1"/>
  <c r="X318" i="1"/>
  <c r="X319" i="1" s="1"/>
  <c r="P522" i="1"/>
  <c r="W325" i="1"/>
  <c r="X324" i="1"/>
  <c r="X325" i="1" s="1"/>
  <c r="Q522" i="1"/>
  <c r="X330" i="1"/>
  <c r="X338" i="1" s="1"/>
  <c r="W413" i="1"/>
  <c r="W412" i="1"/>
  <c r="X411" i="1"/>
  <c r="X412" i="1" s="1"/>
  <c r="W419" i="1"/>
  <c r="X415" i="1"/>
  <c r="X418" i="1" s="1"/>
  <c r="D522" i="1"/>
  <c r="E522" i="1"/>
  <c r="H522" i="1"/>
  <c r="W284" i="1"/>
  <c r="W283" i="1"/>
  <c r="W385" i="1"/>
  <c r="H9" i="1"/>
  <c r="A10" i="1"/>
  <c r="W514" i="1"/>
  <c r="W513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W134" i="1"/>
  <c r="W211" i="1"/>
  <c r="W214" i="1"/>
  <c r="X213" i="1"/>
  <c r="X214" i="1" s="1"/>
  <c r="W215" i="1"/>
  <c r="W255" i="1"/>
  <c r="W266" i="1"/>
  <c r="X257" i="1"/>
  <c r="X265" i="1" s="1"/>
  <c r="W265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522" i="1"/>
  <c r="O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M522" i="1"/>
  <c r="W243" i="1"/>
  <c r="W272" i="1"/>
  <c r="W271" i="1"/>
  <c r="W278" i="1"/>
  <c r="X274" i="1"/>
  <c r="X277" i="1" s="1"/>
  <c r="W277" i="1"/>
  <c r="X283" i="1"/>
  <c r="W296" i="1"/>
  <c r="W301" i="1"/>
  <c r="X298" i="1"/>
  <c r="X300" i="1" s="1"/>
  <c r="W312" i="1"/>
  <c r="W311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W503" i="1"/>
  <c r="W510" i="1"/>
  <c r="X505" i="1"/>
  <c r="X510" i="1" s="1"/>
  <c r="W511" i="1"/>
  <c r="B522" i="1"/>
  <c r="J522" i="1"/>
  <c r="S522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W515" i="1" l="1"/>
  <c r="X517" i="1"/>
  <c r="W516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<sst xmlns="http://schemas.openxmlformats.org/spreadsheetml/2006/main" count="2202" uniqueCount="739">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</sst>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45375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Воскресенье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480</v>
      </c>
      <c r="W106" s="346">
        <f t="shared" ref="W106:W115" si="6">IFERROR(IF(V106="",0,CEILING((V106/$H106),1)*$H106),"")</f>
        <v>487.20000000000005</v>
      </c>
      <c r="X106" s="36">
        <f>IFERROR(IF(W106=0,"",ROUNDUP(W106/H106,0)*0.02175),"")</f>
        <v>1.2614999999999998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202.5</v>
      </c>
      <c r="W111" s="346">
        <f t="shared" si="6"/>
        <v>202.5</v>
      </c>
      <c r="X111" s="36">
        <f>IFERROR(IF(W111=0,"",ROUNDUP(W111/H111,0)*0.00753),"")</f>
        <v>0.56474999999999997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132.14285714285714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133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1.8262499999999999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682.5</v>
      </c>
      <c r="W117" s="347">
        <f>IFERROR(SUM(W106:W115),"0")</f>
        <v>689.7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1920</v>
      </c>
      <c r="W131" s="346">
        <f>IFERROR(IF(V131="",0,CEILING((V131/$H131),1)*$H131),"")</f>
        <v>1923.6000000000001</v>
      </c>
      <c r="X131" s="36">
        <f>IFERROR(IF(W131=0,"",ROUNDUP(W131/H131,0)*0.02175),"")</f>
        <v>4.9807499999999996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405</v>
      </c>
      <c r="W133" s="346">
        <f>IFERROR(IF(V133="",0,CEILING((V133/$H133),1)*$H133),"")</f>
        <v>405</v>
      </c>
      <c r="X133" s="36">
        <f>IFERROR(IF(W133=0,"",ROUNDUP(W133/H133,0)*0.00753),"")</f>
        <v>1.1294999999999999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378.57142857142856</v>
      </c>
      <c r="W134" s="347">
        <f>IFERROR(W130/H130,"0")+IFERROR(W131/H131,"0")+IFERROR(W132/H132,"0")+IFERROR(W133/H133,"0")</f>
        <v>379</v>
      </c>
      <c r="X134" s="347">
        <f>IFERROR(IF(X130="",0,X130),"0")+IFERROR(IF(X131="",0,X131),"0")+IFERROR(IF(X132="",0,X132),"0")+IFERROR(IF(X133="",0,X133),"0")</f>
        <v>6.1102499999999997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2325</v>
      </c>
      <c r="W135" s="347">
        <f>IFERROR(SUM(W130:W133),"0")</f>
        <v>2328.6000000000004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40</v>
      </c>
      <c r="W182" s="346">
        <f t="shared" si="9"/>
        <v>40.799999999999997</v>
      </c>
      <c r="X182" s="36">
        <f>IFERROR(IF(W182=0,"",ROUNDUP(W182/H182,0)*0.00753),"")</f>
        <v>0.12801000000000001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500</v>
      </c>
      <c r="W188" s="346">
        <f t="shared" si="9"/>
        <v>501.59999999999997</v>
      </c>
      <c r="X188" s="36">
        <f t="shared" si="10"/>
        <v>1.5737700000000001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500</v>
      </c>
      <c r="W189" s="346">
        <f t="shared" si="9"/>
        <v>501.59999999999997</v>
      </c>
      <c r="X189" s="36">
        <f t="shared" si="10"/>
        <v>1.5737700000000001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40</v>
      </c>
      <c r="W191" s="346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450.00000000000006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452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3.4035600000000001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1080</v>
      </c>
      <c r="W194" s="347">
        <f>IFERROR(SUM(W176:W192),"0")</f>
        <v>1084.8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50</v>
      </c>
      <c r="W251" s="346">
        <f>IFERROR(IF(V251="",0,CEILING((V251/$H251),1)*$H251),"")</f>
        <v>50.400000000000006</v>
      </c>
      <c r="X251" s="36">
        <f>IFERROR(IF(W251=0,"",ROUNDUP(W251/H251,0)*0.00753),"")</f>
        <v>9.0359999999999996E-2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35</v>
      </c>
      <c r="W252" s="346">
        <f>IFERROR(IF(V252="",0,CEILING((V252/$H252),1)*$H252),"")</f>
        <v>35.700000000000003</v>
      </c>
      <c r="X252" s="36">
        <f>IFERROR(IF(W252=0,"",ROUNDUP(W252/H252,0)*0.00502),"")</f>
        <v>8.5339999999999999E-2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28.571428571428569</v>
      </c>
      <c r="W254" s="347">
        <f>IFERROR(W250/H250,"0")+IFERROR(W251/H251,"0")+IFERROR(W252/H252,"0")+IFERROR(W253/H253,"0")</f>
        <v>29</v>
      </c>
      <c r="X254" s="347">
        <f>IFERROR(IF(X250="",0,X250),"0")+IFERROR(IF(X251="",0,X251),"0")+IFERROR(IF(X252="",0,X252),"0")+IFERROR(IF(X253="",0,X253),"0")</f>
        <v>0.1757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85</v>
      </c>
      <c r="W255" s="347">
        <f>IFERROR(SUM(W250:W253),"0")</f>
        <v>86.100000000000009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200</v>
      </c>
      <c r="W257" s="346">
        <f t="shared" ref="W257:W264" si="15">IFERROR(IF(V257="",0,CEILING((V257/$H257),1)*$H257),"")</f>
        <v>202.79999999999998</v>
      </c>
      <c r="X257" s="36">
        <f>IFERROR(IF(W257=0,"",ROUNDUP(W257/H257,0)*0.02175),"")</f>
        <v>0.5655</v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25.641025641025642</v>
      </c>
      <c r="W265" s="347">
        <f>IFERROR(W257/H257,"0")+IFERROR(W258/H258,"0")+IFERROR(W259/H259,"0")+IFERROR(W260/H260,"0")+IFERROR(W261/H261,"0")+IFERROR(W262/H262,"0")+IFERROR(W263/H263,"0")+IFERROR(W264/H264,"0")</f>
        <v>26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0.5655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200</v>
      </c>
      <c r="W266" s="347">
        <f>IFERROR(SUM(W257:W264),"0")</f>
        <v>202.79999999999998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100</v>
      </c>
      <c r="W268" s="346">
        <f>IFERROR(IF(V268="",0,CEILING((V268/$H268),1)*$H268),"")</f>
        <v>100.80000000000001</v>
      </c>
      <c r="X268" s="36">
        <f>IFERROR(IF(W268=0,"",ROUNDUP(W268/H268,0)*0.02175),"")</f>
        <v>0.26100000000000001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980</v>
      </c>
      <c r="W269" s="346">
        <f>IFERROR(IF(V269="",0,CEILING((V269/$H269),1)*$H269),"")</f>
        <v>982.8</v>
      </c>
      <c r="X269" s="36">
        <f>IFERROR(IF(W269=0,"",ROUNDUP(W269/H269,0)*0.02175),"")</f>
        <v>2.7404999999999999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137.54578754578756</v>
      </c>
      <c r="W271" s="347">
        <f>IFERROR(W268/H268,"0")+IFERROR(W269/H269,"0")+IFERROR(W270/H270,"0")</f>
        <v>138</v>
      </c>
      <c r="X271" s="347">
        <f>IFERROR(IF(X268="",0,X268),"0")+IFERROR(IF(X269="",0,X269),"0")+IFERROR(IF(X270="",0,X270),"0")</f>
        <v>3.0015000000000001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1080</v>
      </c>
      <c r="W272" s="347">
        <f>IFERROR(SUM(W268:W270),"0")</f>
        <v>1083.5999999999999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34</v>
      </c>
      <c r="W276" s="346">
        <f>IFERROR(IF(V276="",0,CEILING((V276/$H276),1)*$H276),"")</f>
        <v>35.699999999999996</v>
      </c>
      <c r="X276" s="36">
        <f>IFERROR(IF(W276=0,"",ROUNDUP(W276/H276,0)*0.00753),"")</f>
        <v>0.10542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13.333333333333334</v>
      </c>
      <c r="W277" s="347">
        <f>IFERROR(W274/H274,"0")+IFERROR(W275/H275,"0")+IFERROR(W276/H276,"0")</f>
        <v>14</v>
      </c>
      <c r="X277" s="347">
        <f>IFERROR(IF(X274="",0,X274),"0")+IFERROR(IF(X275="",0,X275),"0")+IFERROR(IF(X276="",0,X276),"0")</f>
        <v>0.10542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34</v>
      </c>
      <c r="W278" s="347">
        <f>IFERROR(SUM(W274:W276),"0")</f>
        <v>35.699999999999996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570</v>
      </c>
      <c r="W309" s="346">
        <f>IFERROR(IF(V309="",0,CEILING((V309/$H309),1)*$H309),"")</f>
        <v>571.20000000000005</v>
      </c>
      <c r="X309" s="36">
        <f>IFERROR(IF(W309=0,"",ROUNDUP(W309/H309,0)*0.00753),"")</f>
        <v>2.0481600000000002</v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271.42857142857144</v>
      </c>
      <c r="W311" s="347">
        <f>IFERROR(W308/H308,"0")+IFERROR(W309/H309,"0")+IFERROR(W310/H310,"0")</f>
        <v>272</v>
      </c>
      <c r="X311" s="347">
        <f>IFERROR(IF(X308="",0,X308),"0")+IFERROR(IF(X309="",0,X309),"0")+IFERROR(IF(X310="",0,X310),"0")</f>
        <v>2.0481600000000002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570</v>
      </c>
      <c r="W312" s="347">
        <f>IFERROR(SUM(W308:W310),"0")</f>
        <v>571.20000000000005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1950</v>
      </c>
      <c r="W331" s="346">
        <f t="shared" si="17"/>
        <v>1950</v>
      </c>
      <c r="X331" s="36">
        <f>IFERROR(IF(W331=0,"",ROUNDUP(W331/H331,0)*0.02175),"")</f>
        <v>2.8274999999999997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0</v>
      </c>
      <c r="W333" s="346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0</v>
      </c>
      <c r="W335" s="346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130</v>
      </c>
      <c r="W338" s="347">
        <f>IFERROR(W330/H330,"0")+IFERROR(W331/H331,"0")+IFERROR(W332/H332,"0")+IFERROR(W333/H333,"0")+IFERROR(W334/H334,"0")+IFERROR(W335/H335,"0")+IFERROR(W336/H336,"0")+IFERROR(W337/H337,"0")</f>
        <v>130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2.8274999999999997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1950</v>
      </c>
      <c r="W339" s="347">
        <f>IFERROR(SUM(W330:W337),"0")</f>
        <v>1950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980</v>
      </c>
      <c r="W341" s="346">
        <f>IFERROR(IF(V341="",0,CEILING((V341/$H341),1)*$H341),"")</f>
        <v>990</v>
      </c>
      <c r="X341" s="36">
        <f>IFERROR(IF(W341=0,"",ROUNDUP(W341/H341,0)*0.02175),"")</f>
        <v>1.4355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65.333333333333329</v>
      </c>
      <c r="W344" s="347">
        <f>IFERROR(W341/H341,"0")+IFERROR(W342/H342,"0")+IFERROR(W343/H343,"0")</f>
        <v>66</v>
      </c>
      <c r="X344" s="347">
        <f>IFERROR(IF(X341="",0,X341),"0")+IFERROR(IF(X342="",0,X342),"0")+IFERROR(IF(X343="",0,X343),"0")</f>
        <v>1.4355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980</v>
      </c>
      <c r="W345" s="347">
        <f>IFERROR(SUM(W341:W343),"0")</f>
        <v>990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3100</v>
      </c>
      <c r="W370" s="346">
        <f>IFERROR(IF(V370="",0,CEILING((V370/$H370),1)*$H370),"")</f>
        <v>3104.4</v>
      </c>
      <c r="X370" s="36">
        <f>IFERROR(IF(W370=0,"",ROUNDUP(W370/H370,0)*0.02175),"")</f>
        <v>8.6564999999999994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180</v>
      </c>
      <c r="W372" s="346">
        <f>IFERROR(IF(V372="",0,CEILING((V372/$H372),1)*$H372),"")</f>
        <v>180</v>
      </c>
      <c r="X372" s="36">
        <f>IFERROR(IF(W372=0,"",ROUNDUP(W372/H372,0)*0.00753),"")</f>
        <v>0.56474999999999997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472.43589743589746</v>
      </c>
      <c r="W374" s="347">
        <f>IFERROR(W370/H370,"0")+IFERROR(W371/H371,"0")+IFERROR(W372/H372,"0")+IFERROR(W373/H373,"0")</f>
        <v>473</v>
      </c>
      <c r="X374" s="347">
        <f>IFERROR(IF(X370="",0,X370),"0")+IFERROR(IF(X371="",0,X371),"0")+IFERROR(IF(X372="",0,X372),"0")+IFERROR(IF(X373="",0,X373),"0")</f>
        <v>9.2212499999999995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3280</v>
      </c>
      <c r="W375" s="347">
        <f>IFERROR(SUM(W370:W373),"0")</f>
        <v>3284.4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35</v>
      </c>
      <c r="W393" s="346">
        <f t="shared" si="18"/>
        <v>35.700000000000003</v>
      </c>
      <c r="X393" s="36">
        <f t="shared" si="19"/>
        <v>8.5339999999999999E-2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16.666666666666664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17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8.5339999999999999E-2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35</v>
      </c>
      <c r="W402" s="347">
        <f>IFERROR(SUM(W388:W400),"0")</f>
        <v>35.700000000000003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500</v>
      </c>
      <c r="W450" s="346">
        <f t="shared" si="21"/>
        <v>501.6</v>
      </c>
      <c r="X450" s="36">
        <f t="shared" si="22"/>
        <v>1.1362000000000001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94.696969696969688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95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1.1362000000000001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500</v>
      </c>
      <c r="W461" s="347">
        <f>IFERROR(SUM(W447:W459),"0")</f>
        <v>501.6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980</v>
      </c>
      <c r="W463" s="346">
        <f>IFERROR(IF(V463="",0,CEILING((V463/$H463),1)*$H463),"")</f>
        <v>982.08</v>
      </c>
      <c r="X463" s="36">
        <f>IFERROR(IF(W463=0,"",ROUNDUP(W463/H463,0)*0.01196),"")</f>
        <v>2.2245599999999999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185.60606060606059</v>
      </c>
      <c r="W465" s="347">
        <f>IFERROR(W463/H463,"0")+IFERROR(W464/H464,"0")</f>
        <v>186</v>
      </c>
      <c r="X465" s="347">
        <f>IFERROR(IF(X463="",0,X463),"0")+IFERROR(IF(X464="",0,X464),"0")</f>
        <v>2.2245599999999999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980</v>
      </c>
      <c r="W466" s="347">
        <f>IFERROR(SUM(W463:W464),"0")</f>
        <v>982.08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1920</v>
      </c>
      <c r="W468" s="346">
        <f t="shared" ref="W468:W473" si="23">IFERROR(IF(V468="",0,CEILING((V468/$H468),1)*$H468),"")</f>
        <v>1921.92</v>
      </c>
      <c r="X468" s="36">
        <f>IFERROR(IF(W468=0,"",ROUNDUP(W468/H468,0)*0.01196),"")</f>
        <v>4.35344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1920</v>
      </c>
      <c r="W469" s="346">
        <f t="shared" si="23"/>
        <v>1921.92</v>
      </c>
      <c r="X469" s="36">
        <f>IFERROR(IF(W469=0,"",ROUNDUP(W469/H469,0)*0.01196),"")</f>
        <v>4.35344</v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727.27272727272725</v>
      </c>
      <c r="W474" s="347">
        <f>IFERROR(W468/H468,"0")+IFERROR(W469/H469,"0")+IFERROR(W470/H470,"0")+IFERROR(W471/H471,"0")+IFERROR(W472/H472,"0")+IFERROR(W473/H473,"0")</f>
        <v>728</v>
      </c>
      <c r="X474" s="347">
        <f>IFERROR(IF(X468="",0,X468),"0")+IFERROR(IF(X469="",0,X469),"0")+IFERROR(IF(X470="",0,X470),"0")+IFERROR(IF(X471="",0,X471),"0")+IFERROR(IF(X472="",0,X472),"0")+IFERROR(IF(X473="",0,X473),"0")</f>
        <v>8.70688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3840</v>
      </c>
      <c r="W475" s="347">
        <f>IFERROR(SUM(W468:W473),"0")</f>
        <v>3843.84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17621.5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17670.120000000003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18844.619873459877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18896.614000000001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36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36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19744.619873459877</v>
      </c>
      <c r="W515" s="347">
        <f>GrossWeightTotalR+PalletQtyTotalR*25</f>
        <v>19796.614000000001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3129.246087246087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3138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42.873569999999994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689.7</v>
      </c>
      <c r="F522" s="46">
        <f>IFERROR(W130*1,"0")+IFERROR(W131*1,"0")+IFERROR(W132*1,"0")+IFERROR(W133*1,"0")</f>
        <v>2328.6000000000004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1084.8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1408.2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571.20000000000005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2940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3284.4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35.700000000000003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5327.52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0,00"/>
        <filter val="1 920,00"/>
        <filter val="1 950,00"/>
        <filter val="100,00"/>
        <filter val="13,33"/>
        <filter val="130,00"/>
        <filter val="132,14"/>
        <filter val="137,55"/>
        <filter val="16,67"/>
        <filter val="17 621,50"/>
        <filter val="18 844,62"/>
        <filter val="180,00"/>
        <filter val="185,61"/>
        <filter val="19 744,62"/>
        <filter val="2 325,00"/>
        <filter val="200,00"/>
        <filter val="202,50"/>
        <filter val="25,64"/>
        <filter val="271,43"/>
        <filter val="28,57"/>
        <filter val="3 100,00"/>
        <filter val="3 129,25"/>
        <filter val="3 280,00"/>
        <filter val="3 840,00"/>
        <filter val="34,00"/>
        <filter val="35,00"/>
        <filter val="36"/>
        <filter val="378,57"/>
        <filter val="40,00"/>
        <filter val="405,00"/>
        <filter val="450,00"/>
        <filter val="472,44"/>
        <filter val="480,00"/>
        <filter val="50,00"/>
        <filter val="500,00"/>
        <filter val="570,00"/>
        <filter val="65,33"/>
        <filter val="682,50"/>
        <filter val="727,27"/>
        <filter val="85,00"/>
        <filter val="94,70"/>
        <filter val="980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