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686E4C-B543-4915-83BC-7E4D3FFF37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49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8" i="1" s="1"/>
  <c r="V233" i="1"/>
  <c r="V232" i="1"/>
  <c r="X231" i="1"/>
  <c r="X232" i="1" s="1"/>
  <c r="W231" i="1"/>
  <c r="W233" i="1" s="1"/>
  <c r="N231" i="1"/>
  <c r="V228" i="1"/>
  <c r="V227" i="1"/>
  <c r="X226" i="1"/>
  <c r="X227" i="1" s="1"/>
  <c r="W226" i="1"/>
  <c r="W228" i="1" s="1"/>
  <c r="N226" i="1"/>
  <c r="V222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W213" i="1"/>
  <c r="N213" i="1"/>
  <c r="V210" i="1"/>
  <c r="V209" i="1"/>
  <c r="X208" i="1"/>
  <c r="X209" i="1" s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N193" i="1"/>
  <c r="V190" i="1"/>
  <c r="V189" i="1"/>
  <c r="X188" i="1"/>
  <c r="W188" i="1"/>
  <c r="N188" i="1"/>
  <c r="X187" i="1"/>
  <c r="X189" i="1" s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W166" i="1" s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5" i="1" s="1"/>
  <c r="N144" i="1"/>
  <c r="V141" i="1"/>
  <c r="V140" i="1"/>
  <c r="X139" i="1"/>
  <c r="X140" i="1" s="1"/>
  <c r="W139" i="1"/>
  <c r="W140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A9" i="1"/>
  <c r="F10" i="1" s="1"/>
  <c r="D7" i="1"/>
  <c r="O6" i="1"/>
  <c r="N2" i="1"/>
  <c r="W268" i="1" l="1"/>
  <c r="V271" i="1"/>
  <c r="W32" i="1"/>
  <c r="V267" i="1"/>
  <c r="X46" i="1"/>
  <c r="X62" i="1"/>
  <c r="W73" i="1"/>
  <c r="W90" i="1"/>
  <c r="W129" i="1"/>
  <c r="X158" i="1"/>
  <c r="X165" i="1"/>
  <c r="W170" i="1"/>
  <c r="W175" i="1"/>
  <c r="X182" i="1"/>
  <c r="X204" i="1"/>
  <c r="W205" i="1"/>
  <c r="W209" i="1"/>
  <c r="X215" i="1"/>
  <c r="W221" i="1"/>
  <c r="W232" i="1"/>
  <c r="W24" i="1"/>
  <c r="W40" i="1"/>
  <c r="X56" i="1"/>
  <c r="W83" i="1"/>
  <c r="W141" i="1"/>
  <c r="W146" i="1"/>
  <c r="X153" i="1"/>
  <c r="W23" i="1"/>
  <c r="X32" i="1"/>
  <c r="W269" i="1"/>
  <c r="W270" i="1" s="1"/>
  <c r="X40" i="1"/>
  <c r="W46" i="1"/>
  <c r="W57" i="1"/>
  <c r="W56" i="1"/>
  <c r="W62" i="1"/>
  <c r="X73" i="1"/>
  <c r="X83" i="1"/>
  <c r="W84" i="1"/>
  <c r="W105" i="1"/>
  <c r="X118" i="1"/>
  <c r="W119" i="1"/>
  <c r="X129" i="1"/>
  <c r="W134" i="1"/>
  <c r="W153" i="1"/>
  <c r="W158" i="1"/>
  <c r="W165" i="1"/>
  <c r="W182" i="1"/>
  <c r="W189" i="1"/>
  <c r="W197" i="1"/>
  <c r="W204" i="1"/>
  <c r="W216" i="1"/>
  <c r="W215" i="1"/>
  <c r="W227" i="1"/>
  <c r="W242" i="1"/>
  <c r="W266" i="1"/>
  <c r="V270" i="1"/>
  <c r="H9" i="1"/>
  <c r="J9" i="1"/>
  <c r="W33" i="1"/>
  <c r="W41" i="1"/>
  <c r="W74" i="1"/>
  <c r="W106" i="1"/>
  <c r="W130" i="1"/>
  <c r="W159" i="1"/>
  <c r="W190" i="1"/>
  <c r="A10" i="1"/>
  <c r="W63" i="1"/>
  <c r="W68" i="1"/>
  <c r="W91" i="1"/>
  <c r="W100" i="1"/>
  <c r="W124" i="1"/>
  <c r="W154" i="1"/>
  <c r="W183" i="1"/>
  <c r="W239" i="1"/>
  <c r="W250" i="1"/>
  <c r="F9" i="1"/>
  <c r="X272" i="1" l="1"/>
  <c r="W267" i="1"/>
  <c r="W271" i="1"/>
  <c r="A280" i="1"/>
  <c r="C280" i="1"/>
  <c r="B280" i="1"/>
</calcChain>
</file>

<file path=xl/sharedStrings.xml><?xml version="1.0" encoding="utf-8"?>
<sst xmlns="http://schemas.openxmlformats.org/spreadsheetml/2006/main" count="965" uniqueCount="365">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</sst>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304" t="s">
        <v>0</v>
      </c>
      <c r="E1" s="170"/>
      <c r="F1" s="170"/>
      <c r="G1" s="13" t="s">
        <v>1</v>
      </c>
      <c r="H1" s="304" t="s">
        <v>2</v>
      </c>
      <c r="I1" s="170"/>
      <c r="J1" s="170"/>
      <c r="K1" s="170"/>
      <c r="L1" s="170"/>
      <c r="M1" s="170"/>
      <c r="N1" s="170"/>
      <c r="O1" s="170"/>
      <c r="P1" s="169" t="s">
        <v>3</v>
      </c>
      <c r="Q1" s="170"/>
      <c r="R1" s="170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79" t="s">
        <v>8</v>
      </c>
      <c r="B5" s="202"/>
      <c r="C5" s="192"/>
      <c r="D5" s="317"/>
      <c r="E5" s="318"/>
      <c r="F5" s="313" t="s">
        <v>9</v>
      </c>
      <c r="G5" s="192"/>
      <c r="H5" s="317" t="s">
        <v>364</v>
      </c>
      <c r="I5" s="338"/>
      <c r="J5" s="338"/>
      <c r="K5" s="338"/>
      <c r="L5" s="318"/>
      <c r="N5" s="25" t="s">
        <v>10</v>
      </c>
      <c r="O5" s="236">
        <v>45375</v>
      </c>
      <c r="P5" s="237"/>
      <c r="R5" s="185" t="s">
        <v>11</v>
      </c>
      <c r="S5" s="186"/>
      <c r="T5" s="306" t="s">
        <v>12</v>
      </c>
      <c r="U5" s="237"/>
      <c r="Z5" s="52"/>
      <c r="AA5" s="52"/>
      <c r="AB5" s="52"/>
    </row>
    <row r="6" spans="1:29" s="163" customFormat="1" ht="24" customHeight="1" x14ac:dyDescent="0.2">
      <c r="A6" s="279" t="s">
        <v>13</v>
      </c>
      <c r="B6" s="202"/>
      <c r="C6" s="192"/>
      <c r="D6" s="311" t="s">
        <v>14</v>
      </c>
      <c r="E6" s="312"/>
      <c r="F6" s="312"/>
      <c r="G6" s="312"/>
      <c r="H6" s="312"/>
      <c r="I6" s="312"/>
      <c r="J6" s="312"/>
      <c r="K6" s="312"/>
      <c r="L6" s="237"/>
      <c r="N6" s="25" t="s">
        <v>15</v>
      </c>
      <c r="O6" s="299" t="str">
        <f>IF(O5=0," ",CHOOSE(WEEKDAY(O5,2),"Понедельник","Вторник","Среда","Четверг","Пятница","Суббота","Воскресенье"))</f>
        <v>Воскресенье</v>
      </c>
      <c r="P6" s="179"/>
      <c r="R6" s="325" t="s">
        <v>16</v>
      </c>
      <c r="S6" s="186"/>
      <c r="T6" s="290" t="s">
        <v>17</v>
      </c>
      <c r="U6" s="29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309" t="str">
        <f>IFERROR(VLOOKUP(DeliveryAddress,Table,3,0),1)</f>
        <v>1</v>
      </c>
      <c r="E7" s="310"/>
      <c r="F7" s="310"/>
      <c r="G7" s="310"/>
      <c r="H7" s="310"/>
      <c r="I7" s="310"/>
      <c r="J7" s="310"/>
      <c r="K7" s="310"/>
      <c r="L7" s="242"/>
      <c r="N7" s="25"/>
      <c r="O7" s="43"/>
      <c r="P7" s="43"/>
      <c r="R7" s="177"/>
      <c r="S7" s="186"/>
      <c r="T7" s="292"/>
      <c r="U7" s="293"/>
      <c r="Z7" s="52"/>
      <c r="AA7" s="52"/>
      <c r="AB7" s="52"/>
    </row>
    <row r="8" spans="1:29" s="163" customFormat="1" ht="25.5" customHeight="1" x14ac:dyDescent="0.2">
      <c r="A8" s="193" t="s">
        <v>18</v>
      </c>
      <c r="B8" s="181"/>
      <c r="C8" s="182"/>
      <c r="D8" s="320" t="s">
        <v>19</v>
      </c>
      <c r="E8" s="321"/>
      <c r="F8" s="321"/>
      <c r="G8" s="321"/>
      <c r="H8" s="321"/>
      <c r="I8" s="321"/>
      <c r="J8" s="321"/>
      <c r="K8" s="321"/>
      <c r="L8" s="322"/>
      <c r="N8" s="25" t="s">
        <v>20</v>
      </c>
      <c r="O8" s="303">
        <v>0.33333333333333331</v>
      </c>
      <c r="P8" s="237"/>
      <c r="R8" s="177"/>
      <c r="S8" s="186"/>
      <c r="T8" s="292"/>
      <c r="U8" s="293"/>
      <c r="Z8" s="52"/>
      <c r="AA8" s="52"/>
      <c r="AB8" s="52"/>
    </row>
    <row r="9" spans="1:29" s="163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45"/>
      <c r="E9" s="246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314" t="str">
        <f>IF(AND($A$9="Тип доверенности/получателя при получении в адресе перегруза:",$D$9="Разовая доверенность"),"Введите ФИО","")</f>
        <v/>
      </c>
      <c r="I9" s="246"/>
      <c r="J9" s="3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6"/>
      <c r="L9" s="246"/>
      <c r="N9" s="27" t="s">
        <v>21</v>
      </c>
      <c r="O9" s="236"/>
      <c r="P9" s="237"/>
      <c r="R9" s="177"/>
      <c r="S9" s="186"/>
      <c r="T9" s="294"/>
      <c r="U9" s="295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45"/>
      <c r="E10" s="246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0" t="str">
        <f>IFERROR(VLOOKUP($D$10,Proxy,2,FALSE),"")</f>
        <v/>
      </c>
      <c r="I10" s="177"/>
      <c r="J10" s="177"/>
      <c r="K10" s="177"/>
      <c r="L10" s="177"/>
      <c r="N10" s="27" t="s">
        <v>22</v>
      </c>
      <c r="O10" s="303"/>
      <c r="P10" s="237"/>
      <c r="S10" s="25" t="s">
        <v>23</v>
      </c>
      <c r="T10" s="344" t="s">
        <v>24</v>
      </c>
      <c r="U10" s="29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303"/>
      <c r="P11" s="237"/>
      <c r="S11" s="25" t="s">
        <v>27</v>
      </c>
      <c r="T11" s="243" t="s">
        <v>28</v>
      </c>
      <c r="U11" s="244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201" t="s">
        <v>29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192"/>
      <c r="N12" s="25" t="s">
        <v>30</v>
      </c>
      <c r="O12" s="241"/>
      <c r="P12" s="242"/>
      <c r="Q12" s="24"/>
      <c r="S12" s="25"/>
      <c r="T12" s="170"/>
      <c r="U12" s="177"/>
      <c r="Z12" s="52"/>
      <c r="AA12" s="52"/>
      <c r="AB12" s="52"/>
    </row>
    <row r="13" spans="1:29" s="163" customFormat="1" ht="23.25" customHeight="1" x14ac:dyDescent="0.2">
      <c r="A13" s="201" t="s">
        <v>31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192"/>
      <c r="M13" s="27"/>
      <c r="N13" s="27" t="s">
        <v>32</v>
      </c>
      <c r="O13" s="243"/>
      <c r="P13" s="244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201" t="s">
        <v>33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192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207" t="s">
        <v>34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192"/>
      <c r="N15" s="288" t="s">
        <v>35</v>
      </c>
      <c r="O15" s="170"/>
      <c r="P15" s="170"/>
      <c r="Q15" s="170"/>
      <c r="R15" s="170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9"/>
      <c r="O16" s="289"/>
      <c r="P16" s="289"/>
      <c r="Q16" s="289"/>
      <c r="R16" s="28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1" t="s">
        <v>36</v>
      </c>
      <c r="B17" s="171" t="s">
        <v>37</v>
      </c>
      <c r="C17" s="281" t="s">
        <v>38</v>
      </c>
      <c r="D17" s="171" t="s">
        <v>39</v>
      </c>
      <c r="E17" s="172"/>
      <c r="F17" s="171" t="s">
        <v>40</v>
      </c>
      <c r="G17" s="171" t="s">
        <v>41</v>
      </c>
      <c r="H17" s="171" t="s">
        <v>42</v>
      </c>
      <c r="I17" s="171" t="s">
        <v>43</v>
      </c>
      <c r="J17" s="171" t="s">
        <v>44</v>
      </c>
      <c r="K17" s="171" t="s">
        <v>45</v>
      </c>
      <c r="L17" s="171" t="s">
        <v>46</v>
      </c>
      <c r="M17" s="171" t="s">
        <v>47</v>
      </c>
      <c r="N17" s="171" t="s">
        <v>48</v>
      </c>
      <c r="O17" s="297"/>
      <c r="P17" s="297"/>
      <c r="Q17" s="297"/>
      <c r="R17" s="172"/>
      <c r="S17" s="191" t="s">
        <v>49</v>
      </c>
      <c r="T17" s="192"/>
      <c r="U17" s="171" t="s">
        <v>50</v>
      </c>
      <c r="V17" s="171" t="s">
        <v>51</v>
      </c>
      <c r="W17" s="346" t="s">
        <v>52</v>
      </c>
      <c r="X17" s="171" t="s">
        <v>53</v>
      </c>
      <c r="Y17" s="209" t="s">
        <v>54</v>
      </c>
      <c r="Z17" s="209" t="s">
        <v>55</v>
      </c>
      <c r="AA17" s="209" t="s">
        <v>56</v>
      </c>
      <c r="AB17" s="330"/>
      <c r="AC17" s="331"/>
      <c r="AD17" s="284"/>
      <c r="BA17" s="328" t="s">
        <v>57</v>
      </c>
    </row>
    <row r="18" spans="1:53" ht="14.25" customHeight="1" x14ac:dyDescent="0.2">
      <c r="A18" s="175"/>
      <c r="B18" s="175"/>
      <c r="C18" s="175"/>
      <c r="D18" s="173"/>
      <c r="E18" s="174"/>
      <c r="F18" s="175"/>
      <c r="G18" s="175"/>
      <c r="H18" s="175"/>
      <c r="I18" s="175"/>
      <c r="J18" s="175"/>
      <c r="K18" s="175"/>
      <c r="L18" s="175"/>
      <c r="M18" s="175"/>
      <c r="N18" s="173"/>
      <c r="O18" s="298"/>
      <c r="P18" s="298"/>
      <c r="Q18" s="298"/>
      <c r="R18" s="174"/>
      <c r="S18" s="162" t="s">
        <v>58</v>
      </c>
      <c r="T18" s="162" t="s">
        <v>59</v>
      </c>
      <c r="U18" s="175"/>
      <c r="V18" s="175"/>
      <c r="W18" s="347"/>
      <c r="X18" s="175"/>
      <c r="Y18" s="210"/>
      <c r="Z18" s="210"/>
      <c r="AA18" s="332"/>
      <c r="AB18" s="333"/>
      <c r="AC18" s="334"/>
      <c r="AD18" s="285"/>
      <c r="BA18" s="177"/>
    </row>
    <row r="19" spans="1:53" ht="27.75" hidden="1" customHeight="1" x14ac:dyDescent="0.2">
      <c r="A19" s="203" t="s">
        <v>60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49"/>
      <c r="Z19" s="49"/>
    </row>
    <row r="20" spans="1:53" ht="16.5" hidden="1" customHeight="1" x14ac:dyDescent="0.25">
      <c r="A20" s="190" t="s">
        <v>60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61"/>
      <c r="Z20" s="161"/>
    </row>
    <row r="21" spans="1:53" ht="14.25" hidden="1" customHeight="1" x14ac:dyDescent="0.25">
      <c r="A21" s="176" t="s">
        <v>61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0"/>
      <c r="Z21" s="160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8">
        <v>4607111035752</v>
      </c>
      <c r="E22" s="179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79"/>
      <c r="S22" s="35"/>
      <c r="T22" s="35"/>
      <c r="U22" s="36" t="s">
        <v>66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6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97"/>
      <c r="N23" s="180" t="s">
        <v>67</v>
      </c>
      <c r="O23" s="181"/>
      <c r="P23" s="181"/>
      <c r="Q23" s="181"/>
      <c r="R23" s="181"/>
      <c r="S23" s="181"/>
      <c r="T23" s="182"/>
      <c r="U23" s="38" t="s">
        <v>66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97"/>
      <c r="N24" s="180" t="s">
        <v>67</v>
      </c>
      <c r="O24" s="181"/>
      <c r="P24" s="181"/>
      <c r="Q24" s="181"/>
      <c r="R24" s="181"/>
      <c r="S24" s="181"/>
      <c r="T24" s="182"/>
      <c r="U24" s="38" t="s">
        <v>68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203" t="s">
        <v>69</v>
      </c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49"/>
      <c r="Z25" s="49"/>
    </row>
    <row r="26" spans="1:53" ht="16.5" hidden="1" customHeight="1" x14ac:dyDescent="0.25">
      <c r="A26" s="190" t="s">
        <v>70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61"/>
      <c r="Z26" s="161"/>
    </row>
    <row r="27" spans="1:53" ht="14.25" hidden="1" customHeight="1" x14ac:dyDescent="0.25">
      <c r="A27" s="176" t="s">
        <v>71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0"/>
      <c r="Z27" s="160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8">
        <v>4607111036520</v>
      </c>
      <c r="E28" s="179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5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79"/>
      <c r="S28" s="35"/>
      <c r="T28" s="35"/>
      <c r="U28" s="36" t="s">
        <v>66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8">
        <v>4607111036605</v>
      </c>
      <c r="E29" s="179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30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79"/>
      <c r="S29" s="35"/>
      <c r="T29" s="35"/>
      <c r="U29" s="36" t="s">
        <v>66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8">
        <v>4607111036537</v>
      </c>
      <c r="E30" s="179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5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79"/>
      <c r="S30" s="35"/>
      <c r="T30" s="35"/>
      <c r="U30" s="36" t="s">
        <v>66</v>
      </c>
      <c r="V30" s="165">
        <v>160</v>
      </c>
      <c r="W30" s="166">
        <f>IFERROR(IF(V30="","",V30),"")</f>
        <v>160</v>
      </c>
      <c r="X30" s="37">
        <f>IFERROR(IF(V30="","",V30*0.00936),"")</f>
        <v>1.4976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8">
        <v>4607111036599</v>
      </c>
      <c r="E31" s="179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6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79"/>
      <c r="S31" s="35"/>
      <c r="T31" s="35"/>
      <c r="U31" s="36" t="s">
        <v>66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96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97"/>
      <c r="N32" s="180" t="s">
        <v>67</v>
      </c>
      <c r="O32" s="181"/>
      <c r="P32" s="181"/>
      <c r="Q32" s="181"/>
      <c r="R32" s="181"/>
      <c r="S32" s="181"/>
      <c r="T32" s="182"/>
      <c r="U32" s="38" t="s">
        <v>66</v>
      </c>
      <c r="V32" s="167">
        <f>IFERROR(SUM(V28:V31),"0")</f>
        <v>160</v>
      </c>
      <c r="W32" s="167">
        <f>IFERROR(SUM(W28:W31),"0")</f>
        <v>160</v>
      </c>
      <c r="X32" s="167">
        <f>IFERROR(IF(X28="",0,X28),"0")+IFERROR(IF(X29="",0,X29),"0")+IFERROR(IF(X30="",0,X30),"0")+IFERROR(IF(X31="",0,X31),"0")</f>
        <v>1.4976</v>
      </c>
      <c r="Y32" s="168"/>
      <c r="Z32" s="168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97"/>
      <c r="N33" s="180" t="s">
        <v>67</v>
      </c>
      <c r="O33" s="181"/>
      <c r="P33" s="181"/>
      <c r="Q33" s="181"/>
      <c r="R33" s="181"/>
      <c r="S33" s="181"/>
      <c r="T33" s="182"/>
      <c r="U33" s="38" t="s">
        <v>68</v>
      </c>
      <c r="V33" s="167">
        <f>IFERROR(SUMPRODUCT(V28:V31*H28:H31),"0")</f>
        <v>240</v>
      </c>
      <c r="W33" s="167">
        <f>IFERROR(SUMPRODUCT(W28:W31*H28:H31),"0")</f>
        <v>240</v>
      </c>
      <c r="X33" s="38"/>
      <c r="Y33" s="168"/>
      <c r="Z33" s="168"/>
    </row>
    <row r="34" spans="1:53" ht="16.5" hidden="1" customHeight="1" x14ac:dyDescent="0.25">
      <c r="A34" s="190" t="s">
        <v>82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61"/>
      <c r="Z34" s="161"/>
    </row>
    <row r="35" spans="1:53" ht="14.25" hidden="1" customHeight="1" x14ac:dyDescent="0.25">
      <c r="A35" s="176" t="s">
        <v>61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0"/>
      <c r="Z35" s="160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8">
        <v>4607111036285</v>
      </c>
      <c r="E36" s="179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2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79"/>
      <c r="S36" s="35"/>
      <c r="T36" s="35"/>
      <c r="U36" s="36" t="s">
        <v>66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8">
        <v>4607111036308</v>
      </c>
      <c r="E37" s="179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12" t="s">
        <v>87</v>
      </c>
      <c r="O37" s="184"/>
      <c r="P37" s="184"/>
      <c r="Q37" s="184"/>
      <c r="R37" s="179"/>
      <c r="S37" s="35"/>
      <c r="T37" s="35"/>
      <c r="U37" s="36" t="s">
        <v>66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8">
        <v>4607111036315</v>
      </c>
      <c r="E38" s="179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2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79"/>
      <c r="S38" s="35"/>
      <c r="T38" s="35"/>
      <c r="U38" s="36" t="s">
        <v>66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78">
        <v>4607111036292</v>
      </c>
      <c r="E39" s="179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79"/>
      <c r="S39" s="35"/>
      <c r="T39" s="35"/>
      <c r="U39" s="36" t="s">
        <v>66</v>
      </c>
      <c r="V39" s="165">
        <v>0</v>
      </c>
      <c r="W39" s="166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6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97"/>
      <c r="N40" s="180" t="s">
        <v>67</v>
      </c>
      <c r="O40" s="181"/>
      <c r="P40" s="181"/>
      <c r="Q40" s="181"/>
      <c r="R40" s="181"/>
      <c r="S40" s="181"/>
      <c r="T40" s="182"/>
      <c r="U40" s="38" t="s">
        <v>66</v>
      </c>
      <c r="V40" s="167">
        <f>IFERROR(SUM(V36:V39),"0")</f>
        <v>0</v>
      </c>
      <c r="W40" s="167">
        <f>IFERROR(SUM(W36:W39),"0")</f>
        <v>0</v>
      </c>
      <c r="X40" s="167">
        <f>IFERROR(IF(X36="",0,X36),"0")+IFERROR(IF(X37="",0,X37),"0")+IFERROR(IF(X38="",0,X38),"0")+IFERROR(IF(X39="",0,X39),"0")</f>
        <v>0</v>
      </c>
      <c r="Y40" s="168"/>
      <c r="Z40" s="168"/>
    </row>
    <row r="41" spans="1:53" hidden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97"/>
      <c r="N41" s="180" t="s">
        <v>67</v>
      </c>
      <c r="O41" s="181"/>
      <c r="P41" s="181"/>
      <c r="Q41" s="181"/>
      <c r="R41" s="181"/>
      <c r="S41" s="181"/>
      <c r="T41" s="182"/>
      <c r="U41" s="38" t="s">
        <v>68</v>
      </c>
      <c r="V41" s="167">
        <f>IFERROR(SUMPRODUCT(V36:V39*H36:H39),"0")</f>
        <v>0</v>
      </c>
      <c r="W41" s="167">
        <f>IFERROR(SUMPRODUCT(W36:W39*H36:H39),"0")</f>
        <v>0</v>
      </c>
      <c r="X41" s="38"/>
      <c r="Y41" s="168"/>
      <c r="Z41" s="168"/>
    </row>
    <row r="42" spans="1:53" ht="16.5" hidden="1" customHeight="1" x14ac:dyDescent="0.25">
      <c r="A42" s="190" t="s">
        <v>92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61"/>
      <c r="Z42" s="161"/>
    </row>
    <row r="43" spans="1:53" ht="14.25" hidden="1" customHeight="1" x14ac:dyDescent="0.25">
      <c r="A43" s="176" t="s">
        <v>93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0"/>
      <c r="Z43" s="160"/>
    </row>
    <row r="44" spans="1:53" ht="27" hidden="1" customHeight="1" x14ac:dyDescent="0.25">
      <c r="A44" s="55" t="s">
        <v>94</v>
      </c>
      <c r="B44" s="55" t="s">
        <v>95</v>
      </c>
      <c r="C44" s="32">
        <v>4301190022</v>
      </c>
      <c r="D44" s="178">
        <v>4607111037053</v>
      </c>
      <c r="E44" s="179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5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79"/>
      <c r="S44" s="35"/>
      <c r="T44" s="35"/>
      <c r="U44" s="36" t="s">
        <v>66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8">
        <v>4607111037060</v>
      </c>
      <c r="E45" s="179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79"/>
      <c r="S45" s="35"/>
      <c r="T45" s="35"/>
      <c r="U45" s="36" t="s">
        <v>66</v>
      </c>
      <c r="V45" s="165">
        <v>10</v>
      </c>
      <c r="W45" s="166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75</v>
      </c>
    </row>
    <row r="46" spans="1:53" x14ac:dyDescent="0.2">
      <c r="A46" s="196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97"/>
      <c r="N46" s="180" t="s">
        <v>67</v>
      </c>
      <c r="O46" s="181"/>
      <c r="P46" s="181"/>
      <c r="Q46" s="181"/>
      <c r="R46" s="181"/>
      <c r="S46" s="181"/>
      <c r="T46" s="182"/>
      <c r="U46" s="38" t="s">
        <v>66</v>
      </c>
      <c r="V46" s="167">
        <f>IFERROR(SUM(V44:V45),"0")</f>
        <v>10</v>
      </c>
      <c r="W46" s="167">
        <f>IFERROR(SUM(W44:W45),"0")</f>
        <v>10</v>
      </c>
      <c r="X46" s="167">
        <f>IFERROR(IF(X44="",0,X44),"0")+IFERROR(IF(X45="",0,X45),"0")</f>
        <v>9.5000000000000001E-2</v>
      </c>
      <c r="Y46" s="168"/>
      <c r="Z46" s="168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97"/>
      <c r="N47" s="180" t="s">
        <v>67</v>
      </c>
      <c r="O47" s="181"/>
      <c r="P47" s="181"/>
      <c r="Q47" s="181"/>
      <c r="R47" s="181"/>
      <c r="S47" s="181"/>
      <c r="T47" s="182"/>
      <c r="U47" s="38" t="s">
        <v>68</v>
      </c>
      <c r="V47" s="167">
        <f>IFERROR(SUMPRODUCT(V44:V45*H44:H45),"0")</f>
        <v>12</v>
      </c>
      <c r="W47" s="167">
        <f>IFERROR(SUMPRODUCT(W44:W45*H44:H45),"0")</f>
        <v>12</v>
      </c>
      <c r="X47" s="38"/>
      <c r="Y47" s="168"/>
      <c r="Z47" s="168"/>
    </row>
    <row r="48" spans="1:53" ht="16.5" hidden="1" customHeight="1" x14ac:dyDescent="0.25">
      <c r="A48" s="190" t="s">
        <v>99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61"/>
      <c r="Z48" s="161"/>
    </row>
    <row r="49" spans="1:53" ht="14.25" hidden="1" customHeight="1" x14ac:dyDescent="0.25">
      <c r="A49" s="176" t="s">
        <v>61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0"/>
      <c r="Z49" s="160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8">
        <v>4607111037190</v>
      </c>
      <c r="E50" s="179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0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79"/>
      <c r="S50" s="35"/>
      <c r="T50" s="35"/>
      <c r="U50" s="36" t="s">
        <v>66</v>
      </c>
      <c r="V50" s="165">
        <v>5</v>
      </c>
      <c r="W50" s="166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8">
        <v>4607111037183</v>
      </c>
      <c r="E51" s="179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79"/>
      <c r="S51" s="35"/>
      <c r="T51" s="35"/>
      <c r="U51" s="36" t="s">
        <v>66</v>
      </c>
      <c r="V51" s="165">
        <v>20</v>
      </c>
      <c r="W51" s="166">
        <f t="shared" si="0"/>
        <v>20</v>
      </c>
      <c r="X51" s="37">
        <f t="shared" si="1"/>
        <v>0.31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8">
        <v>4607111037091</v>
      </c>
      <c r="E52" s="179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79"/>
      <c r="S52" s="35"/>
      <c r="T52" s="35"/>
      <c r="U52" s="36" t="s">
        <v>66</v>
      </c>
      <c r="V52" s="165">
        <v>25</v>
      </c>
      <c r="W52" s="166">
        <f t="shared" si="0"/>
        <v>25</v>
      </c>
      <c r="X52" s="37">
        <f t="shared" si="1"/>
        <v>0.38750000000000001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78">
        <v>4607111036902</v>
      </c>
      <c r="E53" s="179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79"/>
      <c r="S53" s="35"/>
      <c r="T53" s="35"/>
      <c r="U53" s="36" t="s">
        <v>66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8">
        <v>4607111036858</v>
      </c>
      <c r="E54" s="179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4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79"/>
      <c r="S54" s="35"/>
      <c r="T54" s="35"/>
      <c r="U54" s="36" t="s">
        <v>66</v>
      </c>
      <c r="V54" s="165">
        <v>10</v>
      </c>
      <c r="W54" s="166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8">
        <v>4607111036889</v>
      </c>
      <c r="E55" s="179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79"/>
      <c r="S55" s="35"/>
      <c r="T55" s="35"/>
      <c r="U55" s="36" t="s">
        <v>66</v>
      </c>
      <c r="V55" s="165">
        <v>25</v>
      </c>
      <c r="W55" s="166">
        <f t="shared" si="0"/>
        <v>25</v>
      </c>
      <c r="X55" s="37">
        <f t="shared" si="1"/>
        <v>0.38750000000000001</v>
      </c>
      <c r="Y55" s="57"/>
      <c r="Z55" s="58"/>
      <c r="AD55" s="62"/>
      <c r="BA55" s="79" t="s">
        <v>1</v>
      </c>
    </row>
    <row r="56" spans="1:53" x14ac:dyDescent="0.2">
      <c r="A56" s="196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97"/>
      <c r="N56" s="180" t="s">
        <v>67</v>
      </c>
      <c r="O56" s="181"/>
      <c r="P56" s="181"/>
      <c r="Q56" s="181"/>
      <c r="R56" s="181"/>
      <c r="S56" s="181"/>
      <c r="T56" s="182"/>
      <c r="U56" s="38" t="s">
        <v>66</v>
      </c>
      <c r="V56" s="167">
        <f>IFERROR(SUM(V50:V55),"0")</f>
        <v>85</v>
      </c>
      <c r="W56" s="167">
        <f>IFERROR(SUM(W50:W55),"0")</f>
        <v>85</v>
      </c>
      <c r="X56" s="167">
        <f>IFERROR(IF(X50="",0,X50),"0")+IFERROR(IF(X51="",0,X51),"0")+IFERROR(IF(X52="",0,X52),"0")+IFERROR(IF(X53="",0,X53),"0")+IFERROR(IF(X54="",0,X54),"0")+IFERROR(IF(X55="",0,X55),"0")</f>
        <v>1.3175000000000001</v>
      </c>
      <c r="Y56" s="168"/>
      <c r="Z56" s="168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97"/>
      <c r="N57" s="180" t="s">
        <v>67</v>
      </c>
      <c r="O57" s="181"/>
      <c r="P57" s="181"/>
      <c r="Q57" s="181"/>
      <c r="R57" s="181"/>
      <c r="S57" s="181"/>
      <c r="T57" s="182"/>
      <c r="U57" s="38" t="s">
        <v>68</v>
      </c>
      <c r="V57" s="167">
        <f>IFERROR(SUMPRODUCT(V50:V55*H50:H55),"0")</f>
        <v>599.20000000000005</v>
      </c>
      <c r="W57" s="167">
        <f>IFERROR(SUMPRODUCT(W50:W55*H50:H55),"0")</f>
        <v>599.20000000000005</v>
      </c>
      <c r="X57" s="38"/>
      <c r="Y57" s="168"/>
      <c r="Z57" s="168"/>
    </row>
    <row r="58" spans="1:53" ht="16.5" hidden="1" customHeight="1" x14ac:dyDescent="0.25">
      <c r="A58" s="190" t="s">
        <v>112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61"/>
      <c r="Z58" s="161"/>
    </row>
    <row r="59" spans="1:53" ht="14.25" hidden="1" customHeight="1" x14ac:dyDescent="0.25">
      <c r="A59" s="176" t="s">
        <v>61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0"/>
      <c r="Z59" s="160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78">
        <v>4607111037411</v>
      </c>
      <c r="E60" s="179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3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79"/>
      <c r="S60" s="35"/>
      <c r="T60" s="35"/>
      <c r="U60" s="36" t="s">
        <v>66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8">
        <v>4607111036728</v>
      </c>
      <c r="E61" s="179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79"/>
      <c r="S61" s="35"/>
      <c r="T61" s="35"/>
      <c r="U61" s="36" t="s">
        <v>66</v>
      </c>
      <c r="V61" s="165">
        <v>130</v>
      </c>
      <c r="W61" s="166">
        <f>IFERROR(IF(V61="","",V61),"")</f>
        <v>130</v>
      </c>
      <c r="X61" s="37">
        <f>IFERROR(IF(V61="","",V61*0.00866),"")</f>
        <v>1.1257999999999999</v>
      </c>
      <c r="Y61" s="57"/>
      <c r="Z61" s="58"/>
      <c r="AD61" s="62"/>
      <c r="BA61" s="81" t="s">
        <v>1</v>
      </c>
    </row>
    <row r="62" spans="1:53" x14ac:dyDescent="0.2">
      <c r="A62" s="196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97"/>
      <c r="N62" s="180" t="s">
        <v>67</v>
      </c>
      <c r="O62" s="181"/>
      <c r="P62" s="181"/>
      <c r="Q62" s="181"/>
      <c r="R62" s="181"/>
      <c r="S62" s="181"/>
      <c r="T62" s="182"/>
      <c r="U62" s="38" t="s">
        <v>66</v>
      </c>
      <c r="V62" s="167">
        <f>IFERROR(SUM(V60:V61),"0")</f>
        <v>130</v>
      </c>
      <c r="W62" s="167">
        <f>IFERROR(SUM(W60:W61),"0")</f>
        <v>130</v>
      </c>
      <c r="X62" s="167">
        <f>IFERROR(IF(X60="",0,X60),"0")+IFERROR(IF(X61="",0,X61),"0")</f>
        <v>1.1257999999999999</v>
      </c>
      <c r="Y62" s="168"/>
      <c r="Z62" s="168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97"/>
      <c r="N63" s="180" t="s">
        <v>67</v>
      </c>
      <c r="O63" s="181"/>
      <c r="P63" s="181"/>
      <c r="Q63" s="181"/>
      <c r="R63" s="181"/>
      <c r="S63" s="181"/>
      <c r="T63" s="182"/>
      <c r="U63" s="38" t="s">
        <v>68</v>
      </c>
      <c r="V63" s="167">
        <f>IFERROR(SUMPRODUCT(V60:V61*H60:H61),"0")</f>
        <v>650</v>
      </c>
      <c r="W63" s="167">
        <f>IFERROR(SUMPRODUCT(W60:W61*H60:H61),"0")</f>
        <v>650</v>
      </c>
      <c r="X63" s="38"/>
      <c r="Y63" s="168"/>
      <c r="Z63" s="168"/>
    </row>
    <row r="64" spans="1:53" ht="16.5" hidden="1" customHeight="1" x14ac:dyDescent="0.25">
      <c r="A64" s="190" t="s">
        <v>118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61"/>
      <c r="Z64" s="161"/>
    </row>
    <row r="65" spans="1:53" ht="14.25" hidden="1" customHeight="1" x14ac:dyDescent="0.25">
      <c r="A65" s="176" t="s">
        <v>119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0"/>
      <c r="Z65" s="160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78">
        <v>4607111033659</v>
      </c>
      <c r="E66" s="179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2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79"/>
      <c r="S66" s="35"/>
      <c r="T66" s="35"/>
      <c r="U66" s="36" t="s">
        <v>66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6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97"/>
      <c r="N67" s="180" t="s">
        <v>67</v>
      </c>
      <c r="O67" s="181"/>
      <c r="P67" s="181"/>
      <c r="Q67" s="181"/>
      <c r="R67" s="181"/>
      <c r="S67" s="181"/>
      <c r="T67" s="182"/>
      <c r="U67" s="38" t="s">
        <v>66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hidden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97"/>
      <c r="N68" s="180" t="s">
        <v>67</v>
      </c>
      <c r="O68" s="181"/>
      <c r="P68" s="181"/>
      <c r="Q68" s="181"/>
      <c r="R68" s="181"/>
      <c r="S68" s="181"/>
      <c r="T68" s="182"/>
      <c r="U68" s="38" t="s">
        <v>68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hidden="1" customHeight="1" x14ac:dyDescent="0.25">
      <c r="A69" s="190" t="s">
        <v>122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61"/>
      <c r="Z69" s="161"/>
    </row>
    <row r="70" spans="1:53" ht="14.25" hidden="1" customHeight="1" x14ac:dyDescent="0.25">
      <c r="A70" s="176" t="s">
        <v>123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0"/>
      <c r="Z70" s="160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78">
        <v>4607111034137</v>
      </c>
      <c r="E71" s="179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8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79"/>
      <c r="S71" s="35"/>
      <c r="T71" s="35"/>
      <c r="U71" s="36" t="s">
        <v>66</v>
      </c>
      <c r="V71" s="165">
        <v>0</v>
      </c>
      <c r="W71" s="166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8">
        <v>4607111034120</v>
      </c>
      <c r="E72" s="179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1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79"/>
      <c r="S72" s="35"/>
      <c r="T72" s="35"/>
      <c r="U72" s="36" t="s">
        <v>66</v>
      </c>
      <c r="V72" s="165">
        <v>13</v>
      </c>
      <c r="W72" s="166">
        <f>IFERROR(IF(V72="","",V72),"")</f>
        <v>13</v>
      </c>
      <c r="X72" s="37">
        <f>IFERROR(IF(V72="","",V72*0.01788),"")</f>
        <v>0.23244000000000001</v>
      </c>
      <c r="Y72" s="57"/>
      <c r="Z72" s="58"/>
      <c r="AD72" s="62"/>
      <c r="BA72" s="84" t="s">
        <v>75</v>
      </c>
    </row>
    <row r="73" spans="1:53" x14ac:dyDescent="0.2">
      <c r="A73" s="196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97"/>
      <c r="N73" s="180" t="s">
        <v>67</v>
      </c>
      <c r="O73" s="181"/>
      <c r="P73" s="181"/>
      <c r="Q73" s="181"/>
      <c r="R73" s="181"/>
      <c r="S73" s="181"/>
      <c r="T73" s="182"/>
      <c r="U73" s="38" t="s">
        <v>66</v>
      </c>
      <c r="V73" s="167">
        <f>IFERROR(SUM(V71:V72),"0")</f>
        <v>13</v>
      </c>
      <c r="W73" s="167">
        <f>IFERROR(SUM(W71:W72),"0")</f>
        <v>13</v>
      </c>
      <c r="X73" s="167">
        <f>IFERROR(IF(X71="",0,X71),"0")+IFERROR(IF(X72="",0,X72),"0")</f>
        <v>0.23244000000000001</v>
      </c>
      <c r="Y73" s="168"/>
      <c r="Z73" s="168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97"/>
      <c r="N74" s="180" t="s">
        <v>67</v>
      </c>
      <c r="O74" s="181"/>
      <c r="P74" s="181"/>
      <c r="Q74" s="181"/>
      <c r="R74" s="181"/>
      <c r="S74" s="181"/>
      <c r="T74" s="182"/>
      <c r="U74" s="38" t="s">
        <v>68</v>
      </c>
      <c r="V74" s="167">
        <f>IFERROR(SUMPRODUCT(V71:V72*H71:H72),"0")</f>
        <v>46.800000000000004</v>
      </c>
      <c r="W74" s="167">
        <f>IFERROR(SUMPRODUCT(W71:W72*H71:H72),"0")</f>
        <v>46.800000000000004</v>
      </c>
      <c r="X74" s="38"/>
      <c r="Y74" s="168"/>
      <c r="Z74" s="168"/>
    </row>
    <row r="75" spans="1:53" ht="16.5" hidden="1" customHeight="1" x14ac:dyDescent="0.25">
      <c r="A75" s="190" t="s">
        <v>128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61"/>
      <c r="Z75" s="161"/>
    </row>
    <row r="76" spans="1:53" ht="14.25" hidden="1" customHeight="1" x14ac:dyDescent="0.25">
      <c r="A76" s="176" t="s">
        <v>119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0"/>
      <c r="Z76" s="160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78">
        <v>4607111036407</v>
      </c>
      <c r="E77" s="179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30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79"/>
      <c r="S77" s="35"/>
      <c r="T77" s="35"/>
      <c r="U77" s="36" t="s">
        <v>66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8">
        <v>4607111033628</v>
      </c>
      <c r="E78" s="179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30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79"/>
      <c r="S78" s="35"/>
      <c r="T78" s="35"/>
      <c r="U78" s="36" t="s">
        <v>66</v>
      </c>
      <c r="V78" s="165">
        <v>15</v>
      </c>
      <c r="W78" s="166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8">
        <v>4607111033451</v>
      </c>
      <c r="E79" s="179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8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79"/>
      <c r="S79" s="35"/>
      <c r="T79" s="35"/>
      <c r="U79" s="36" t="s">
        <v>66</v>
      </c>
      <c r="V79" s="165">
        <v>55</v>
      </c>
      <c r="W79" s="166">
        <f t="shared" si="2"/>
        <v>55</v>
      </c>
      <c r="X79" s="37">
        <f t="shared" si="3"/>
        <v>0.98340000000000005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135</v>
      </c>
      <c r="B80" s="55" t="s">
        <v>136</v>
      </c>
      <c r="C80" s="32">
        <v>4301135120</v>
      </c>
      <c r="D80" s="178">
        <v>4607111035141</v>
      </c>
      <c r="E80" s="179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8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79"/>
      <c r="S80" s="35"/>
      <c r="T80" s="35"/>
      <c r="U80" s="36" t="s">
        <v>66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78">
        <v>4607111035028</v>
      </c>
      <c r="E81" s="179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79"/>
      <c r="S81" s="35"/>
      <c r="T81" s="35"/>
      <c r="U81" s="36" t="s">
        <v>66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8">
        <v>4607111033444</v>
      </c>
      <c r="E82" s="179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79"/>
      <c r="S82" s="35"/>
      <c r="T82" s="35"/>
      <c r="U82" s="36" t="s">
        <v>66</v>
      </c>
      <c r="V82" s="165">
        <v>60</v>
      </c>
      <c r="W82" s="166">
        <f t="shared" si="2"/>
        <v>60</v>
      </c>
      <c r="X82" s="37">
        <f t="shared" si="3"/>
        <v>1.0728</v>
      </c>
      <c r="Y82" s="57"/>
      <c r="Z82" s="58"/>
      <c r="AD82" s="62"/>
      <c r="BA82" s="90" t="s">
        <v>75</v>
      </c>
    </row>
    <row r="83" spans="1:53" x14ac:dyDescent="0.2">
      <c r="A83" s="196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97"/>
      <c r="N83" s="180" t="s">
        <v>67</v>
      </c>
      <c r="O83" s="181"/>
      <c r="P83" s="181"/>
      <c r="Q83" s="181"/>
      <c r="R83" s="181"/>
      <c r="S83" s="181"/>
      <c r="T83" s="182"/>
      <c r="U83" s="38" t="s">
        <v>66</v>
      </c>
      <c r="V83" s="167">
        <f>IFERROR(SUM(V77:V82),"0")</f>
        <v>130</v>
      </c>
      <c r="W83" s="167">
        <f>IFERROR(SUM(W77:W82),"0")</f>
        <v>130</v>
      </c>
      <c r="X83" s="167">
        <f>IFERROR(IF(X77="",0,X77),"0")+IFERROR(IF(X78="",0,X78),"0")+IFERROR(IF(X79="",0,X79),"0")+IFERROR(IF(X80="",0,X80),"0")+IFERROR(IF(X81="",0,X81),"0")+IFERROR(IF(X82="",0,X82),"0")</f>
        <v>2.3243999999999998</v>
      </c>
      <c r="Y83" s="168"/>
      <c r="Z83" s="168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97"/>
      <c r="N84" s="180" t="s">
        <v>67</v>
      </c>
      <c r="O84" s="181"/>
      <c r="P84" s="181"/>
      <c r="Q84" s="181"/>
      <c r="R84" s="181"/>
      <c r="S84" s="181"/>
      <c r="T84" s="182"/>
      <c r="U84" s="38" t="s">
        <v>68</v>
      </c>
      <c r="V84" s="167">
        <f>IFERROR(SUMPRODUCT(V77:V82*H77:H82),"0")</f>
        <v>468</v>
      </c>
      <c r="W84" s="167">
        <f>IFERROR(SUMPRODUCT(W77:W82*H77:H82),"0")</f>
        <v>468</v>
      </c>
      <c r="X84" s="38"/>
      <c r="Y84" s="168"/>
      <c r="Z84" s="168"/>
    </row>
    <row r="85" spans="1:53" ht="16.5" hidden="1" customHeight="1" x14ac:dyDescent="0.25">
      <c r="A85" s="190" t="s">
        <v>141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61"/>
      <c r="Z85" s="161"/>
    </row>
    <row r="86" spans="1:53" ht="14.25" hidden="1" customHeight="1" x14ac:dyDescent="0.25">
      <c r="A86" s="176" t="s">
        <v>141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0"/>
      <c r="Z86" s="160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8">
        <v>4607025784012</v>
      </c>
      <c r="E87" s="179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6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79"/>
      <c r="S87" s="35"/>
      <c r="T87" s="35"/>
      <c r="U87" s="36" t="s">
        <v>66</v>
      </c>
      <c r="V87" s="165">
        <v>5</v>
      </c>
      <c r="W87" s="166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78">
        <v>4607025784319</v>
      </c>
      <c r="E88" s="179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0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79"/>
      <c r="S88" s="35"/>
      <c r="T88" s="35"/>
      <c r="U88" s="36" t="s">
        <v>66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146</v>
      </c>
      <c r="B89" s="55" t="s">
        <v>147</v>
      </c>
      <c r="C89" s="32">
        <v>4301136014</v>
      </c>
      <c r="D89" s="178">
        <v>4607111035370</v>
      </c>
      <c r="E89" s="179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79"/>
      <c r="S89" s="35"/>
      <c r="T89" s="35"/>
      <c r="U89" s="36" t="s">
        <v>66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96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97"/>
      <c r="N90" s="180" t="s">
        <v>67</v>
      </c>
      <c r="O90" s="181"/>
      <c r="P90" s="181"/>
      <c r="Q90" s="181"/>
      <c r="R90" s="181"/>
      <c r="S90" s="181"/>
      <c r="T90" s="182"/>
      <c r="U90" s="38" t="s">
        <v>66</v>
      </c>
      <c r="V90" s="167">
        <f>IFERROR(SUM(V87:V89),"0")</f>
        <v>5</v>
      </c>
      <c r="W90" s="167">
        <f>IFERROR(SUM(W87:W89),"0")</f>
        <v>5</v>
      </c>
      <c r="X90" s="167">
        <f>IFERROR(IF(X87="",0,X87),"0")+IFERROR(IF(X88="",0,X88),"0")+IFERROR(IF(X89="",0,X89),"0")</f>
        <v>4.6800000000000001E-2</v>
      </c>
      <c r="Y90" s="168"/>
      <c r="Z90" s="168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97"/>
      <c r="N91" s="180" t="s">
        <v>67</v>
      </c>
      <c r="O91" s="181"/>
      <c r="P91" s="181"/>
      <c r="Q91" s="181"/>
      <c r="R91" s="181"/>
      <c r="S91" s="181"/>
      <c r="T91" s="182"/>
      <c r="U91" s="38" t="s">
        <v>68</v>
      </c>
      <c r="V91" s="167">
        <f>IFERROR(SUMPRODUCT(V87:V89*H87:H89),"0")</f>
        <v>10.8</v>
      </c>
      <c r="W91" s="167">
        <f>IFERROR(SUMPRODUCT(W87:W89*H87:H89),"0")</f>
        <v>10.8</v>
      </c>
      <c r="X91" s="38"/>
      <c r="Y91" s="168"/>
      <c r="Z91" s="168"/>
    </row>
    <row r="92" spans="1:53" ht="16.5" hidden="1" customHeight="1" x14ac:dyDescent="0.25">
      <c r="A92" s="190" t="s">
        <v>148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61"/>
      <c r="Z92" s="161"/>
    </row>
    <row r="93" spans="1:53" ht="14.25" hidden="1" customHeight="1" x14ac:dyDescent="0.25">
      <c r="A93" s="176" t="s">
        <v>61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0"/>
      <c r="Z93" s="160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8">
        <v>4607111033970</v>
      </c>
      <c r="E94" s="179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2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79"/>
      <c r="S94" s="35"/>
      <c r="T94" s="35"/>
      <c r="U94" s="36" t="s">
        <v>66</v>
      </c>
      <c r="V94" s="165">
        <v>55</v>
      </c>
      <c r="W94" s="166">
        <f>IFERROR(IF(V94="","",V94),"")</f>
        <v>55</v>
      </c>
      <c r="X94" s="37">
        <f>IFERROR(IF(V94="","",V94*0.0155),"")</f>
        <v>0.85250000000000004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8">
        <v>4607111034144</v>
      </c>
      <c r="E95" s="179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79"/>
      <c r="S95" s="35"/>
      <c r="T95" s="35"/>
      <c r="U95" s="36" t="s">
        <v>66</v>
      </c>
      <c r="V95" s="165">
        <v>100</v>
      </c>
      <c r="W95" s="166">
        <f>IFERROR(IF(V95="","",V95),"")</f>
        <v>100</v>
      </c>
      <c r="X95" s="37">
        <f>IFERROR(IF(V95="","",V95*0.0155),"")</f>
        <v>1.55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8">
        <v>4607111033987</v>
      </c>
      <c r="E96" s="179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4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79"/>
      <c r="S96" s="35"/>
      <c r="T96" s="35"/>
      <c r="U96" s="36" t="s">
        <v>66</v>
      </c>
      <c r="V96" s="165">
        <v>50</v>
      </c>
      <c r="W96" s="166">
        <f>IFERROR(IF(V96="","",V96),"")</f>
        <v>50</v>
      </c>
      <c r="X96" s="37">
        <f>IFERROR(IF(V96="","",V96*0.0155),"")</f>
        <v>0.77500000000000002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8">
        <v>4607111034151</v>
      </c>
      <c r="E97" s="179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4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79"/>
      <c r="S97" s="35"/>
      <c r="T97" s="35"/>
      <c r="U97" s="36" t="s">
        <v>66</v>
      </c>
      <c r="V97" s="165">
        <v>125</v>
      </c>
      <c r="W97" s="166">
        <f>IFERROR(IF(V97="","",V97),"")</f>
        <v>125</v>
      </c>
      <c r="X97" s="37">
        <f>IFERROR(IF(V97="","",V97*0.0155),"")</f>
        <v>1.9375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157</v>
      </c>
      <c r="B98" s="55" t="s">
        <v>158</v>
      </c>
      <c r="C98" s="32">
        <v>4301070958</v>
      </c>
      <c r="D98" s="178">
        <v>4607111038098</v>
      </c>
      <c r="E98" s="179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5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84"/>
      <c r="P98" s="184"/>
      <c r="Q98" s="184"/>
      <c r="R98" s="179"/>
      <c r="S98" s="35"/>
      <c r="T98" s="35"/>
      <c r="U98" s="36" t="s">
        <v>66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96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97"/>
      <c r="N99" s="180" t="s">
        <v>67</v>
      </c>
      <c r="O99" s="181"/>
      <c r="P99" s="181"/>
      <c r="Q99" s="181"/>
      <c r="R99" s="181"/>
      <c r="S99" s="181"/>
      <c r="T99" s="182"/>
      <c r="U99" s="38" t="s">
        <v>66</v>
      </c>
      <c r="V99" s="167">
        <f>IFERROR(SUM(V94:V98),"0")</f>
        <v>330</v>
      </c>
      <c r="W99" s="167">
        <f>IFERROR(SUM(W94:W98),"0")</f>
        <v>330</v>
      </c>
      <c r="X99" s="167">
        <f>IFERROR(IF(X94="",0,X94),"0")+IFERROR(IF(X95="",0,X95),"0")+IFERROR(IF(X96="",0,X96),"0")+IFERROR(IF(X97="",0,X97),"0")+IFERROR(IF(X98="",0,X98),"0")</f>
        <v>5.1150000000000002</v>
      </c>
      <c r="Y99" s="168"/>
      <c r="Z99" s="168"/>
    </row>
    <row r="100" spans="1:53" x14ac:dyDescent="0.2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97"/>
      <c r="N100" s="180" t="s">
        <v>67</v>
      </c>
      <c r="O100" s="181"/>
      <c r="P100" s="181"/>
      <c r="Q100" s="181"/>
      <c r="R100" s="181"/>
      <c r="S100" s="181"/>
      <c r="T100" s="182"/>
      <c r="U100" s="38" t="s">
        <v>68</v>
      </c>
      <c r="V100" s="167">
        <f>IFERROR(SUMPRODUCT(V94:V98*H94:H98),"0")</f>
        <v>2342.4</v>
      </c>
      <c r="W100" s="167">
        <f>IFERROR(SUMPRODUCT(W94:W98*H94:H98),"0")</f>
        <v>2342.4</v>
      </c>
      <c r="X100" s="38"/>
      <c r="Y100" s="168"/>
      <c r="Z100" s="168"/>
    </row>
    <row r="101" spans="1:53" ht="16.5" hidden="1" customHeight="1" x14ac:dyDescent="0.25">
      <c r="A101" s="190" t="s">
        <v>159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1"/>
      <c r="Z101" s="161"/>
    </row>
    <row r="102" spans="1:53" ht="14.25" hidden="1" customHeight="1" x14ac:dyDescent="0.25">
      <c r="A102" s="176" t="s">
        <v>119</v>
      </c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60"/>
      <c r="Z102" s="160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8">
        <v>4607111034014</v>
      </c>
      <c r="E103" s="179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3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4"/>
      <c r="P103" s="184"/>
      <c r="Q103" s="184"/>
      <c r="R103" s="179"/>
      <c r="S103" s="35"/>
      <c r="T103" s="35"/>
      <c r="U103" s="36" t="s">
        <v>66</v>
      </c>
      <c r="V103" s="165">
        <v>95</v>
      </c>
      <c r="W103" s="166">
        <f>IFERROR(IF(V103="","",V103),"")</f>
        <v>95</v>
      </c>
      <c r="X103" s="37">
        <f>IFERROR(IF(V103="","",V103*0.01788),"")</f>
        <v>1.6986000000000001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8">
        <v>4607111033994</v>
      </c>
      <c r="E104" s="179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34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4"/>
      <c r="P104" s="184"/>
      <c r="Q104" s="184"/>
      <c r="R104" s="179"/>
      <c r="S104" s="35"/>
      <c r="T104" s="35"/>
      <c r="U104" s="36" t="s">
        <v>66</v>
      </c>
      <c r="V104" s="165">
        <v>80</v>
      </c>
      <c r="W104" s="166">
        <f>IFERROR(IF(V104="","",V104),"")</f>
        <v>80</v>
      </c>
      <c r="X104" s="37">
        <f>IFERROR(IF(V104="","",V104*0.01788),"")</f>
        <v>1.4304000000000001</v>
      </c>
      <c r="Y104" s="57"/>
      <c r="Z104" s="58"/>
      <c r="AD104" s="62"/>
      <c r="BA104" s="100" t="s">
        <v>75</v>
      </c>
    </row>
    <row r="105" spans="1:53" x14ac:dyDescent="0.2">
      <c r="A105" s="196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97"/>
      <c r="N105" s="180" t="s">
        <v>67</v>
      </c>
      <c r="O105" s="181"/>
      <c r="P105" s="181"/>
      <c r="Q105" s="181"/>
      <c r="R105" s="181"/>
      <c r="S105" s="181"/>
      <c r="T105" s="182"/>
      <c r="U105" s="38" t="s">
        <v>66</v>
      </c>
      <c r="V105" s="167">
        <f>IFERROR(SUM(V103:V104),"0")</f>
        <v>175</v>
      </c>
      <c r="W105" s="167">
        <f>IFERROR(SUM(W103:W104),"0")</f>
        <v>175</v>
      </c>
      <c r="X105" s="167">
        <f>IFERROR(IF(X103="",0,X103),"0")+IFERROR(IF(X104="",0,X104),"0")</f>
        <v>3.1290000000000004</v>
      </c>
      <c r="Y105" s="168"/>
      <c r="Z105" s="168"/>
    </row>
    <row r="106" spans="1:53" x14ac:dyDescent="0.2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97"/>
      <c r="N106" s="180" t="s">
        <v>67</v>
      </c>
      <c r="O106" s="181"/>
      <c r="P106" s="181"/>
      <c r="Q106" s="181"/>
      <c r="R106" s="181"/>
      <c r="S106" s="181"/>
      <c r="T106" s="182"/>
      <c r="U106" s="38" t="s">
        <v>68</v>
      </c>
      <c r="V106" s="167">
        <f>IFERROR(SUMPRODUCT(V103:V104*H103:H104),"0")</f>
        <v>525</v>
      </c>
      <c r="W106" s="167">
        <f>IFERROR(SUMPRODUCT(W103:W104*H103:H104),"0")</f>
        <v>525</v>
      </c>
      <c r="X106" s="38"/>
      <c r="Y106" s="168"/>
      <c r="Z106" s="168"/>
    </row>
    <row r="107" spans="1:53" ht="16.5" hidden="1" customHeight="1" x14ac:dyDescent="0.25">
      <c r="A107" s="190" t="s">
        <v>164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1"/>
      <c r="Z107" s="161"/>
    </row>
    <row r="108" spans="1:53" ht="14.25" hidden="1" customHeight="1" x14ac:dyDescent="0.25">
      <c r="A108" s="176" t="s">
        <v>119</v>
      </c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60"/>
      <c r="Z108" s="160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8">
        <v>4607111034199</v>
      </c>
      <c r="E109" s="179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26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4"/>
      <c r="P109" s="184"/>
      <c r="Q109" s="184"/>
      <c r="R109" s="179"/>
      <c r="S109" s="35"/>
      <c r="T109" s="35"/>
      <c r="U109" s="36" t="s">
        <v>66</v>
      </c>
      <c r="V109" s="165">
        <v>20</v>
      </c>
      <c r="W109" s="166">
        <f>IFERROR(IF(V109="","",V109),"")</f>
        <v>20</v>
      </c>
      <c r="X109" s="37">
        <f>IFERROR(IF(V109="","",V109*0.01788),"")</f>
        <v>0.35760000000000003</v>
      </c>
      <c r="Y109" s="57"/>
      <c r="Z109" s="58"/>
      <c r="AD109" s="62"/>
      <c r="BA109" s="101" t="s">
        <v>75</v>
      </c>
    </row>
    <row r="110" spans="1:53" x14ac:dyDescent="0.2">
      <c r="A110" s="196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97"/>
      <c r="N110" s="180" t="s">
        <v>67</v>
      </c>
      <c r="O110" s="181"/>
      <c r="P110" s="181"/>
      <c r="Q110" s="181"/>
      <c r="R110" s="181"/>
      <c r="S110" s="181"/>
      <c r="T110" s="182"/>
      <c r="U110" s="38" t="s">
        <v>66</v>
      </c>
      <c r="V110" s="167">
        <f>IFERROR(SUM(V109:V109),"0")</f>
        <v>20</v>
      </c>
      <c r="W110" s="167">
        <f>IFERROR(SUM(W109:W109),"0")</f>
        <v>20</v>
      </c>
      <c r="X110" s="167">
        <f>IFERROR(IF(X109="",0,X109),"0")</f>
        <v>0.35760000000000003</v>
      </c>
      <c r="Y110" s="168"/>
      <c r="Z110" s="168"/>
    </row>
    <row r="111" spans="1:53" x14ac:dyDescent="0.2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97"/>
      <c r="N111" s="180" t="s">
        <v>67</v>
      </c>
      <c r="O111" s="181"/>
      <c r="P111" s="181"/>
      <c r="Q111" s="181"/>
      <c r="R111" s="181"/>
      <c r="S111" s="181"/>
      <c r="T111" s="182"/>
      <c r="U111" s="38" t="s">
        <v>68</v>
      </c>
      <c r="V111" s="167">
        <f>IFERROR(SUMPRODUCT(V109:V109*H109:H109),"0")</f>
        <v>60</v>
      </c>
      <c r="W111" s="167">
        <f>IFERROR(SUMPRODUCT(W109:W109*H109:H109),"0")</f>
        <v>60</v>
      </c>
      <c r="X111" s="38"/>
      <c r="Y111" s="168"/>
      <c r="Z111" s="168"/>
    </row>
    <row r="112" spans="1:53" ht="16.5" hidden="1" customHeight="1" x14ac:dyDescent="0.25">
      <c r="A112" s="190" t="s">
        <v>167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1"/>
      <c r="Z112" s="161"/>
    </row>
    <row r="113" spans="1:53" ht="14.25" hidden="1" customHeight="1" x14ac:dyDescent="0.25">
      <c r="A113" s="176" t="s">
        <v>119</v>
      </c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60"/>
      <c r="Z113" s="160"/>
    </row>
    <row r="114" spans="1:53" ht="27" hidden="1" customHeight="1" x14ac:dyDescent="0.25">
      <c r="A114" s="55" t="s">
        <v>168</v>
      </c>
      <c r="B114" s="55" t="s">
        <v>169</v>
      </c>
      <c r="C114" s="32">
        <v>4301130006</v>
      </c>
      <c r="D114" s="178">
        <v>4607111034670</v>
      </c>
      <c r="E114" s="179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2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4"/>
      <c r="P114" s="184"/>
      <c r="Q114" s="184"/>
      <c r="R114" s="179"/>
      <c r="S114" s="35"/>
      <c r="T114" s="35"/>
      <c r="U114" s="36" t="s">
        <v>66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4301130003</v>
      </c>
      <c r="D115" s="178">
        <v>4607111034687</v>
      </c>
      <c r="E115" s="179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5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84"/>
      <c r="P115" s="184"/>
      <c r="Q115" s="184"/>
      <c r="R115" s="179"/>
      <c r="S115" s="35"/>
      <c r="T115" s="35"/>
      <c r="U115" s="36" t="s">
        <v>66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8">
        <v>4607111034380</v>
      </c>
      <c r="E116" s="179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2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84"/>
      <c r="P116" s="184"/>
      <c r="Q116" s="184"/>
      <c r="R116" s="179"/>
      <c r="S116" s="35"/>
      <c r="T116" s="35"/>
      <c r="U116" s="36" t="s">
        <v>66</v>
      </c>
      <c r="V116" s="165">
        <v>10</v>
      </c>
      <c r="W116" s="166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8">
        <v>4607111034397</v>
      </c>
      <c r="E117" s="179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21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84"/>
      <c r="P117" s="184"/>
      <c r="Q117" s="184"/>
      <c r="R117" s="179"/>
      <c r="S117" s="35"/>
      <c r="T117" s="35"/>
      <c r="U117" s="36" t="s">
        <v>66</v>
      </c>
      <c r="V117" s="165">
        <v>20</v>
      </c>
      <c r="W117" s="166">
        <f>IFERROR(IF(V117="","",V117),"")</f>
        <v>20</v>
      </c>
      <c r="X117" s="37">
        <f>IFERROR(IF(V117="","",V117*0.01788),"")</f>
        <v>0.35760000000000003</v>
      </c>
      <c r="Y117" s="57"/>
      <c r="Z117" s="58"/>
      <c r="AD117" s="62"/>
      <c r="BA117" s="105" t="s">
        <v>75</v>
      </c>
    </row>
    <row r="118" spans="1:53" x14ac:dyDescent="0.2">
      <c r="A118" s="196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97"/>
      <c r="N118" s="180" t="s">
        <v>67</v>
      </c>
      <c r="O118" s="181"/>
      <c r="P118" s="181"/>
      <c r="Q118" s="181"/>
      <c r="R118" s="181"/>
      <c r="S118" s="181"/>
      <c r="T118" s="182"/>
      <c r="U118" s="38" t="s">
        <v>66</v>
      </c>
      <c r="V118" s="167">
        <f>IFERROR(SUM(V114:V117),"0")</f>
        <v>30</v>
      </c>
      <c r="W118" s="167">
        <f>IFERROR(SUM(W114:W117),"0")</f>
        <v>30</v>
      </c>
      <c r="X118" s="167">
        <f>IFERROR(IF(X114="",0,X114),"0")+IFERROR(IF(X115="",0,X115),"0")+IFERROR(IF(X116="",0,X116),"0")+IFERROR(IF(X117="",0,X117),"0")</f>
        <v>0.53639999999999999</v>
      </c>
      <c r="Y118" s="168"/>
      <c r="Z118" s="168"/>
    </row>
    <row r="119" spans="1:53" x14ac:dyDescent="0.2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97"/>
      <c r="N119" s="180" t="s">
        <v>67</v>
      </c>
      <c r="O119" s="181"/>
      <c r="P119" s="181"/>
      <c r="Q119" s="181"/>
      <c r="R119" s="181"/>
      <c r="S119" s="181"/>
      <c r="T119" s="182"/>
      <c r="U119" s="38" t="s">
        <v>68</v>
      </c>
      <c r="V119" s="167">
        <f>IFERROR(SUMPRODUCT(V114:V117*H114:H117),"0")</f>
        <v>90</v>
      </c>
      <c r="W119" s="167">
        <f>IFERROR(SUMPRODUCT(W114:W117*H114:H117),"0")</f>
        <v>90</v>
      </c>
      <c r="X119" s="38"/>
      <c r="Y119" s="168"/>
      <c r="Z119" s="168"/>
    </row>
    <row r="120" spans="1:53" ht="16.5" hidden="1" customHeight="1" x14ac:dyDescent="0.25">
      <c r="A120" s="190" t="s">
        <v>177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1"/>
      <c r="Z120" s="161"/>
    </row>
    <row r="121" spans="1:53" ht="14.25" hidden="1" customHeight="1" x14ac:dyDescent="0.25">
      <c r="A121" s="176" t="s">
        <v>119</v>
      </c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60"/>
      <c r="Z121" s="160"/>
    </row>
    <row r="122" spans="1:53" ht="27" hidden="1" customHeight="1" x14ac:dyDescent="0.25">
      <c r="A122" s="55" t="s">
        <v>178</v>
      </c>
      <c r="B122" s="55" t="s">
        <v>179</v>
      </c>
      <c r="C122" s="32">
        <v>4301135134</v>
      </c>
      <c r="D122" s="178">
        <v>4607111035806</v>
      </c>
      <c r="E122" s="179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23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4"/>
      <c r="P122" s="184"/>
      <c r="Q122" s="184"/>
      <c r="R122" s="179"/>
      <c r="S122" s="35"/>
      <c r="T122" s="35"/>
      <c r="U122" s="36" t="s">
        <v>66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96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97"/>
      <c r="N123" s="180" t="s">
        <v>67</v>
      </c>
      <c r="O123" s="181"/>
      <c r="P123" s="181"/>
      <c r="Q123" s="181"/>
      <c r="R123" s="181"/>
      <c r="S123" s="181"/>
      <c r="T123" s="182"/>
      <c r="U123" s="38" t="s">
        <v>66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hidden="1" x14ac:dyDescent="0.2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97"/>
      <c r="N124" s="180" t="s">
        <v>67</v>
      </c>
      <c r="O124" s="181"/>
      <c r="P124" s="181"/>
      <c r="Q124" s="181"/>
      <c r="R124" s="181"/>
      <c r="S124" s="181"/>
      <c r="T124" s="182"/>
      <c r="U124" s="38" t="s">
        <v>68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hidden="1" customHeight="1" x14ac:dyDescent="0.25">
      <c r="A125" s="190" t="s">
        <v>180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1"/>
      <c r="Z125" s="161"/>
    </row>
    <row r="126" spans="1:53" ht="14.25" hidden="1" customHeight="1" x14ac:dyDescent="0.25">
      <c r="A126" s="176" t="s">
        <v>181</v>
      </c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60"/>
      <c r="Z126" s="160"/>
    </row>
    <row r="127" spans="1:53" ht="27" hidden="1" customHeight="1" x14ac:dyDescent="0.25">
      <c r="A127" s="55" t="s">
        <v>182</v>
      </c>
      <c r="B127" s="55" t="s">
        <v>183</v>
      </c>
      <c r="C127" s="32">
        <v>4301070768</v>
      </c>
      <c r="D127" s="178">
        <v>4607111035639</v>
      </c>
      <c r="E127" s="179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33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4"/>
      <c r="P127" s="184"/>
      <c r="Q127" s="184"/>
      <c r="R127" s="179"/>
      <c r="S127" s="35"/>
      <c r="T127" s="35"/>
      <c r="U127" s="36" t="s">
        <v>66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185</v>
      </c>
      <c r="B128" s="55" t="s">
        <v>186</v>
      </c>
      <c r="C128" s="32">
        <v>4301070797</v>
      </c>
      <c r="D128" s="178">
        <v>4607111035646</v>
      </c>
      <c r="E128" s="179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33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4"/>
      <c r="P128" s="184"/>
      <c r="Q128" s="184"/>
      <c r="R128" s="179"/>
      <c r="S128" s="35"/>
      <c r="T128" s="35"/>
      <c r="U128" s="36" t="s">
        <v>66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96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97"/>
      <c r="N129" s="180" t="s">
        <v>67</v>
      </c>
      <c r="O129" s="181"/>
      <c r="P129" s="181"/>
      <c r="Q129" s="181"/>
      <c r="R129" s="181"/>
      <c r="S129" s="181"/>
      <c r="T129" s="182"/>
      <c r="U129" s="38" t="s">
        <v>66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97"/>
      <c r="N130" s="180" t="s">
        <v>67</v>
      </c>
      <c r="O130" s="181"/>
      <c r="P130" s="181"/>
      <c r="Q130" s="181"/>
      <c r="R130" s="181"/>
      <c r="S130" s="181"/>
      <c r="T130" s="182"/>
      <c r="U130" s="38" t="s">
        <v>68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90" t="s">
        <v>188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1"/>
      <c r="Z131" s="161"/>
    </row>
    <row r="132" spans="1:53" ht="14.25" hidden="1" customHeight="1" x14ac:dyDescent="0.25">
      <c r="A132" s="176" t="s">
        <v>119</v>
      </c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60"/>
      <c r="Z132" s="160"/>
    </row>
    <row r="133" spans="1:53" ht="27" hidden="1" customHeight="1" x14ac:dyDescent="0.25">
      <c r="A133" s="55" t="s">
        <v>189</v>
      </c>
      <c r="B133" s="55" t="s">
        <v>190</v>
      </c>
      <c r="C133" s="32">
        <v>4301135133</v>
      </c>
      <c r="D133" s="178">
        <v>4607111036568</v>
      </c>
      <c r="E133" s="179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21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4"/>
      <c r="P133" s="184"/>
      <c r="Q133" s="184"/>
      <c r="R133" s="179"/>
      <c r="S133" s="35"/>
      <c r="T133" s="35"/>
      <c r="U133" s="36" t="s">
        <v>66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96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97"/>
      <c r="N134" s="180" t="s">
        <v>67</v>
      </c>
      <c r="O134" s="181"/>
      <c r="P134" s="181"/>
      <c r="Q134" s="181"/>
      <c r="R134" s="181"/>
      <c r="S134" s="181"/>
      <c r="T134" s="182"/>
      <c r="U134" s="38" t="s">
        <v>66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97"/>
      <c r="N135" s="180" t="s">
        <v>67</v>
      </c>
      <c r="O135" s="181"/>
      <c r="P135" s="181"/>
      <c r="Q135" s="181"/>
      <c r="R135" s="181"/>
      <c r="S135" s="181"/>
      <c r="T135" s="182"/>
      <c r="U135" s="38" t="s">
        <v>68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203" t="s">
        <v>191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49"/>
      <c r="Z136" s="49"/>
    </row>
    <row r="137" spans="1:53" ht="16.5" hidden="1" customHeight="1" x14ac:dyDescent="0.25">
      <c r="A137" s="190" t="s">
        <v>192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1"/>
      <c r="Z137" s="161"/>
    </row>
    <row r="138" spans="1:53" ht="14.25" hidden="1" customHeight="1" x14ac:dyDescent="0.25">
      <c r="A138" s="176" t="s">
        <v>119</v>
      </c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60"/>
      <c r="Z138" s="160"/>
    </row>
    <row r="139" spans="1:53" ht="16.5" hidden="1" customHeight="1" x14ac:dyDescent="0.25">
      <c r="A139" s="55" t="s">
        <v>193</v>
      </c>
      <c r="B139" s="55" t="s">
        <v>194</v>
      </c>
      <c r="C139" s="32">
        <v>4301135317</v>
      </c>
      <c r="D139" s="178">
        <v>4607111039057</v>
      </c>
      <c r="E139" s="179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115</v>
      </c>
      <c r="L139" s="34" t="s">
        <v>65</v>
      </c>
      <c r="M139" s="33">
        <v>180</v>
      </c>
      <c r="N139" s="222" t="s">
        <v>195</v>
      </c>
      <c r="O139" s="184"/>
      <c r="P139" s="184"/>
      <c r="Q139" s="184"/>
      <c r="R139" s="179"/>
      <c r="S139" s="35"/>
      <c r="T139" s="35"/>
      <c r="U139" s="36" t="s">
        <v>66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75</v>
      </c>
    </row>
    <row r="140" spans="1:53" hidden="1" x14ac:dyDescent="0.2">
      <c r="A140" s="196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97"/>
      <c r="N140" s="180" t="s">
        <v>67</v>
      </c>
      <c r="O140" s="181"/>
      <c r="P140" s="181"/>
      <c r="Q140" s="181"/>
      <c r="R140" s="181"/>
      <c r="S140" s="181"/>
      <c r="T140" s="182"/>
      <c r="U140" s="38" t="s">
        <v>66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97"/>
      <c r="N141" s="180" t="s">
        <v>67</v>
      </c>
      <c r="O141" s="181"/>
      <c r="P141" s="181"/>
      <c r="Q141" s="181"/>
      <c r="R141" s="181"/>
      <c r="S141" s="181"/>
      <c r="T141" s="182"/>
      <c r="U141" s="38" t="s">
        <v>68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90" t="s">
        <v>196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1"/>
      <c r="Z142" s="161"/>
    </row>
    <row r="143" spans="1:53" ht="14.25" hidden="1" customHeight="1" x14ac:dyDescent="0.25">
      <c r="A143" s="176" t="s">
        <v>181</v>
      </c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60"/>
      <c r="Z143" s="160"/>
    </row>
    <row r="144" spans="1:53" ht="16.5" hidden="1" customHeight="1" x14ac:dyDescent="0.25">
      <c r="A144" s="55" t="s">
        <v>197</v>
      </c>
      <c r="B144" s="55" t="s">
        <v>198</v>
      </c>
      <c r="C144" s="32">
        <v>4301071010</v>
      </c>
      <c r="D144" s="178">
        <v>4607111037701</v>
      </c>
      <c r="E144" s="179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64</v>
      </c>
      <c r="L144" s="34" t="s">
        <v>65</v>
      </c>
      <c r="M144" s="33">
        <v>180</v>
      </c>
      <c r="N144" s="35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84"/>
      <c r="P144" s="184"/>
      <c r="Q144" s="184"/>
      <c r="R144" s="179"/>
      <c r="S144" s="35"/>
      <c r="T144" s="35"/>
      <c r="U144" s="36" t="s">
        <v>66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75</v>
      </c>
    </row>
    <row r="145" spans="1:53" hidden="1" x14ac:dyDescent="0.2">
      <c r="A145" s="196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97"/>
      <c r="N145" s="180" t="s">
        <v>67</v>
      </c>
      <c r="O145" s="181"/>
      <c r="P145" s="181"/>
      <c r="Q145" s="181"/>
      <c r="R145" s="181"/>
      <c r="S145" s="181"/>
      <c r="T145" s="182"/>
      <c r="U145" s="38" t="s">
        <v>66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7"/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97"/>
      <c r="N146" s="180" t="s">
        <v>67</v>
      </c>
      <c r="O146" s="181"/>
      <c r="P146" s="181"/>
      <c r="Q146" s="181"/>
      <c r="R146" s="181"/>
      <c r="S146" s="181"/>
      <c r="T146" s="182"/>
      <c r="U146" s="38" t="s">
        <v>68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90" t="s">
        <v>199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61"/>
      <c r="Z147" s="161"/>
    </row>
    <row r="148" spans="1:53" ht="14.25" hidden="1" customHeight="1" x14ac:dyDescent="0.25">
      <c r="A148" s="176" t="s">
        <v>61</v>
      </c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60"/>
      <c r="Z148" s="160"/>
    </row>
    <row r="149" spans="1:53" ht="16.5" hidden="1" customHeight="1" x14ac:dyDescent="0.25">
      <c r="A149" s="55" t="s">
        <v>200</v>
      </c>
      <c r="B149" s="55" t="s">
        <v>201</v>
      </c>
      <c r="C149" s="32">
        <v>4301071026</v>
      </c>
      <c r="D149" s="178">
        <v>4607111036384</v>
      </c>
      <c r="E149" s="179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64</v>
      </c>
      <c r="L149" s="34" t="s">
        <v>65</v>
      </c>
      <c r="M149" s="33">
        <v>180</v>
      </c>
      <c r="N149" s="305" t="s">
        <v>202</v>
      </c>
      <c r="O149" s="184"/>
      <c r="P149" s="184"/>
      <c r="Q149" s="184"/>
      <c r="R149" s="179"/>
      <c r="S149" s="35"/>
      <c r="T149" s="35"/>
      <c r="U149" s="36" t="s">
        <v>66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203</v>
      </c>
      <c r="B150" s="55" t="s">
        <v>204</v>
      </c>
      <c r="C150" s="32">
        <v>4301070956</v>
      </c>
      <c r="D150" s="178">
        <v>4640242180250</v>
      </c>
      <c r="E150" s="179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64</v>
      </c>
      <c r="L150" s="34" t="s">
        <v>65</v>
      </c>
      <c r="M150" s="33">
        <v>180</v>
      </c>
      <c r="N150" s="275" t="s">
        <v>205</v>
      </c>
      <c r="O150" s="184"/>
      <c r="P150" s="184"/>
      <c r="Q150" s="184"/>
      <c r="R150" s="179"/>
      <c r="S150" s="35"/>
      <c r="T150" s="35"/>
      <c r="U150" s="36" t="s">
        <v>66</v>
      </c>
      <c r="V150" s="165">
        <v>18</v>
      </c>
      <c r="W150" s="166">
        <f>IFERROR(IF(V150="","",V150),"")</f>
        <v>18</v>
      </c>
      <c r="X150" s="37">
        <f>IFERROR(IF(V150="","",V150*0.00866),"")</f>
        <v>0.15587999999999999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4301071028</v>
      </c>
      <c r="D151" s="178">
        <v>4607111036216</v>
      </c>
      <c r="E151" s="179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64</v>
      </c>
      <c r="L151" s="34" t="s">
        <v>65</v>
      </c>
      <c r="M151" s="33">
        <v>180</v>
      </c>
      <c r="N151" s="19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84"/>
      <c r="P151" s="184"/>
      <c r="Q151" s="184"/>
      <c r="R151" s="179"/>
      <c r="S151" s="35"/>
      <c r="T151" s="35"/>
      <c r="U151" s="36" t="s">
        <v>66</v>
      </c>
      <c r="V151" s="165">
        <v>28</v>
      </c>
      <c r="W151" s="166">
        <f>IFERROR(IF(V151="","",V151),"")</f>
        <v>28</v>
      </c>
      <c r="X151" s="37">
        <f>IFERROR(IF(V151="","",V151*0.00866),"")</f>
        <v>0.24247999999999997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208</v>
      </c>
      <c r="B152" s="55" t="s">
        <v>209</v>
      </c>
      <c r="C152" s="32">
        <v>4301071027</v>
      </c>
      <c r="D152" s="178">
        <v>4607111036278</v>
      </c>
      <c r="E152" s="179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64</v>
      </c>
      <c r="L152" s="34" t="s">
        <v>65</v>
      </c>
      <c r="M152" s="33">
        <v>180</v>
      </c>
      <c r="N152" s="277" t="s">
        <v>210</v>
      </c>
      <c r="O152" s="184"/>
      <c r="P152" s="184"/>
      <c r="Q152" s="184"/>
      <c r="R152" s="179"/>
      <c r="S152" s="35"/>
      <c r="T152" s="35"/>
      <c r="U152" s="36" t="s">
        <v>66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96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97"/>
      <c r="N153" s="180" t="s">
        <v>67</v>
      </c>
      <c r="O153" s="181"/>
      <c r="P153" s="181"/>
      <c r="Q153" s="181"/>
      <c r="R153" s="181"/>
      <c r="S153" s="181"/>
      <c r="T153" s="182"/>
      <c r="U153" s="38" t="s">
        <v>66</v>
      </c>
      <c r="V153" s="167">
        <f>IFERROR(SUM(V149:V152),"0")</f>
        <v>46</v>
      </c>
      <c r="W153" s="167">
        <f>IFERROR(SUM(W149:W152),"0")</f>
        <v>46</v>
      </c>
      <c r="X153" s="167">
        <f>IFERROR(IF(X149="",0,X149),"0")+IFERROR(IF(X150="",0,X150),"0")+IFERROR(IF(X151="",0,X151),"0")+IFERROR(IF(X152="",0,X152),"0")</f>
        <v>0.39835999999999994</v>
      </c>
      <c r="Y153" s="168"/>
      <c r="Z153" s="168"/>
    </row>
    <row r="154" spans="1:53" x14ac:dyDescent="0.2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97"/>
      <c r="N154" s="180" t="s">
        <v>67</v>
      </c>
      <c r="O154" s="181"/>
      <c r="P154" s="181"/>
      <c r="Q154" s="181"/>
      <c r="R154" s="181"/>
      <c r="S154" s="181"/>
      <c r="T154" s="182"/>
      <c r="U154" s="38" t="s">
        <v>68</v>
      </c>
      <c r="V154" s="167">
        <f>IFERROR(SUMPRODUCT(V149:V152*H149:H152),"0")</f>
        <v>230</v>
      </c>
      <c r="W154" s="167">
        <f>IFERROR(SUMPRODUCT(W149:W152*H149:H152),"0")</f>
        <v>230</v>
      </c>
      <c r="X154" s="38"/>
      <c r="Y154" s="168"/>
      <c r="Z154" s="168"/>
    </row>
    <row r="155" spans="1:53" ht="14.25" hidden="1" customHeight="1" x14ac:dyDescent="0.25">
      <c r="A155" s="176" t="s">
        <v>211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60"/>
      <c r="Z155" s="160"/>
    </row>
    <row r="156" spans="1:53" ht="27" hidden="1" customHeight="1" x14ac:dyDescent="0.25">
      <c r="A156" s="55" t="s">
        <v>212</v>
      </c>
      <c r="B156" s="55" t="s">
        <v>213</v>
      </c>
      <c r="C156" s="32">
        <v>4301080153</v>
      </c>
      <c r="D156" s="178">
        <v>4607111036827</v>
      </c>
      <c r="E156" s="179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64</v>
      </c>
      <c r="L156" s="34" t="s">
        <v>65</v>
      </c>
      <c r="M156" s="33">
        <v>90</v>
      </c>
      <c r="N156" s="1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84"/>
      <c r="P156" s="184"/>
      <c r="Q156" s="184"/>
      <c r="R156" s="179"/>
      <c r="S156" s="35"/>
      <c r="T156" s="35"/>
      <c r="U156" s="36" t="s">
        <v>66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214</v>
      </c>
      <c r="B157" s="55" t="s">
        <v>215</v>
      </c>
      <c r="C157" s="32">
        <v>4301080154</v>
      </c>
      <c r="D157" s="178">
        <v>4607111036834</v>
      </c>
      <c r="E157" s="179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64</v>
      </c>
      <c r="L157" s="34" t="s">
        <v>65</v>
      </c>
      <c r="M157" s="33">
        <v>90</v>
      </c>
      <c r="N157" s="3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84"/>
      <c r="P157" s="184"/>
      <c r="Q157" s="184"/>
      <c r="R157" s="179"/>
      <c r="S157" s="35"/>
      <c r="T157" s="35"/>
      <c r="U157" s="36" t="s">
        <v>66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96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97"/>
      <c r="N158" s="180" t="s">
        <v>67</v>
      </c>
      <c r="O158" s="181"/>
      <c r="P158" s="181"/>
      <c r="Q158" s="181"/>
      <c r="R158" s="181"/>
      <c r="S158" s="181"/>
      <c r="T158" s="182"/>
      <c r="U158" s="38" t="s">
        <v>66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7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97"/>
      <c r="N159" s="180" t="s">
        <v>67</v>
      </c>
      <c r="O159" s="181"/>
      <c r="P159" s="181"/>
      <c r="Q159" s="181"/>
      <c r="R159" s="181"/>
      <c r="S159" s="181"/>
      <c r="T159" s="182"/>
      <c r="U159" s="38" t="s">
        <v>68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203" t="s">
        <v>216</v>
      </c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49"/>
      <c r="Z160" s="49"/>
    </row>
    <row r="161" spans="1:53" ht="16.5" hidden="1" customHeight="1" x14ac:dyDescent="0.25">
      <c r="A161" s="190" t="s">
        <v>217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61"/>
      <c r="Z161" s="161"/>
    </row>
    <row r="162" spans="1:53" ht="14.25" hidden="1" customHeight="1" x14ac:dyDescent="0.25">
      <c r="A162" s="176" t="s">
        <v>71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60"/>
      <c r="Z162" s="160"/>
    </row>
    <row r="163" spans="1:53" ht="16.5" customHeight="1" x14ac:dyDescent="0.25">
      <c r="A163" s="55" t="s">
        <v>218</v>
      </c>
      <c r="B163" s="55" t="s">
        <v>219</v>
      </c>
      <c r="C163" s="32">
        <v>4301132048</v>
      </c>
      <c r="D163" s="178">
        <v>4607111035721</v>
      </c>
      <c r="E163" s="179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84"/>
      <c r="P163" s="184"/>
      <c r="Q163" s="184"/>
      <c r="R163" s="179"/>
      <c r="S163" s="35"/>
      <c r="T163" s="35"/>
      <c r="U163" s="36" t="s">
        <v>66</v>
      </c>
      <c r="V163" s="165">
        <v>70</v>
      </c>
      <c r="W163" s="166">
        <f>IFERROR(IF(V163="","",V163),"")</f>
        <v>70</v>
      </c>
      <c r="X163" s="37">
        <f>IFERROR(IF(V163="","",V163*0.01788),"")</f>
        <v>1.2516</v>
      </c>
      <c r="Y163" s="57"/>
      <c r="Z163" s="58"/>
      <c r="AD163" s="62"/>
      <c r="BA163" s="118" t="s">
        <v>75</v>
      </c>
    </row>
    <row r="164" spans="1:53" ht="27" customHeight="1" x14ac:dyDescent="0.25">
      <c r="A164" s="55" t="s">
        <v>220</v>
      </c>
      <c r="B164" s="55" t="s">
        <v>221</v>
      </c>
      <c r="C164" s="32">
        <v>4301132046</v>
      </c>
      <c r="D164" s="178">
        <v>4607111035691</v>
      </c>
      <c r="E164" s="179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74</v>
      </c>
      <c r="L164" s="34" t="s">
        <v>65</v>
      </c>
      <c r="M164" s="33">
        <v>180</v>
      </c>
      <c r="N164" s="21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84"/>
      <c r="P164" s="184"/>
      <c r="Q164" s="184"/>
      <c r="R164" s="179"/>
      <c r="S164" s="35"/>
      <c r="T164" s="35"/>
      <c r="U164" s="36" t="s">
        <v>66</v>
      </c>
      <c r="V164" s="165">
        <v>100</v>
      </c>
      <c r="W164" s="166">
        <f>IFERROR(IF(V164="","",V164),"")</f>
        <v>100</v>
      </c>
      <c r="X164" s="37">
        <f>IFERROR(IF(V164="","",V164*0.01788),"")</f>
        <v>1.788</v>
      </c>
      <c r="Y164" s="57"/>
      <c r="Z164" s="58"/>
      <c r="AD164" s="62"/>
      <c r="BA164" s="119" t="s">
        <v>75</v>
      </c>
    </row>
    <row r="165" spans="1:53" x14ac:dyDescent="0.2">
      <c r="A165" s="196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97"/>
      <c r="N165" s="180" t="s">
        <v>67</v>
      </c>
      <c r="O165" s="181"/>
      <c r="P165" s="181"/>
      <c r="Q165" s="181"/>
      <c r="R165" s="181"/>
      <c r="S165" s="181"/>
      <c r="T165" s="182"/>
      <c r="U165" s="38" t="s">
        <v>66</v>
      </c>
      <c r="V165" s="167">
        <f>IFERROR(SUM(V163:V164),"0")</f>
        <v>170</v>
      </c>
      <c r="W165" s="167">
        <f>IFERROR(SUM(W163:W164),"0")</f>
        <v>170</v>
      </c>
      <c r="X165" s="167">
        <f>IFERROR(IF(X163="",0,X163),"0")+IFERROR(IF(X164="",0,X164),"0")</f>
        <v>3.0396000000000001</v>
      </c>
      <c r="Y165" s="168"/>
      <c r="Z165" s="168"/>
    </row>
    <row r="166" spans="1:53" x14ac:dyDescent="0.2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97"/>
      <c r="N166" s="180" t="s">
        <v>67</v>
      </c>
      <c r="O166" s="181"/>
      <c r="P166" s="181"/>
      <c r="Q166" s="181"/>
      <c r="R166" s="181"/>
      <c r="S166" s="181"/>
      <c r="T166" s="182"/>
      <c r="U166" s="38" t="s">
        <v>68</v>
      </c>
      <c r="V166" s="167">
        <f>IFERROR(SUMPRODUCT(V163:V164*H163:H164),"0")</f>
        <v>510</v>
      </c>
      <c r="W166" s="167">
        <f>IFERROR(SUMPRODUCT(W163:W164*H163:H164),"0")</f>
        <v>510</v>
      </c>
      <c r="X166" s="38"/>
      <c r="Y166" s="168"/>
      <c r="Z166" s="168"/>
    </row>
    <row r="167" spans="1:53" ht="16.5" hidden="1" customHeight="1" x14ac:dyDescent="0.25">
      <c r="A167" s="190" t="s">
        <v>222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1"/>
      <c r="Z167" s="161"/>
    </row>
    <row r="168" spans="1:53" ht="14.25" hidden="1" customHeight="1" x14ac:dyDescent="0.25">
      <c r="A168" s="176" t="s">
        <v>222</v>
      </c>
      <c r="B168" s="177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60"/>
      <c r="Z168" s="160"/>
    </row>
    <row r="169" spans="1:53" ht="27" hidden="1" customHeight="1" x14ac:dyDescent="0.25">
      <c r="A169" s="55" t="s">
        <v>223</v>
      </c>
      <c r="B169" s="55" t="s">
        <v>224</v>
      </c>
      <c r="C169" s="32">
        <v>4301133002</v>
      </c>
      <c r="D169" s="178">
        <v>4607111035783</v>
      </c>
      <c r="E169" s="179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187</v>
      </c>
      <c r="L169" s="34" t="s">
        <v>65</v>
      </c>
      <c r="M169" s="33">
        <v>180</v>
      </c>
      <c r="N169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84"/>
      <c r="P169" s="184"/>
      <c r="Q169" s="184"/>
      <c r="R169" s="179"/>
      <c r="S169" s="35"/>
      <c r="T169" s="35"/>
      <c r="U169" s="36" t="s">
        <v>66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75</v>
      </c>
    </row>
    <row r="170" spans="1:53" hidden="1" x14ac:dyDescent="0.2">
      <c r="A170" s="196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97"/>
      <c r="N170" s="180" t="s">
        <v>67</v>
      </c>
      <c r="O170" s="181"/>
      <c r="P170" s="181"/>
      <c r="Q170" s="181"/>
      <c r="R170" s="181"/>
      <c r="S170" s="181"/>
      <c r="T170" s="182"/>
      <c r="U170" s="38" t="s">
        <v>66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97"/>
      <c r="N171" s="180" t="s">
        <v>67</v>
      </c>
      <c r="O171" s="181"/>
      <c r="P171" s="181"/>
      <c r="Q171" s="181"/>
      <c r="R171" s="181"/>
      <c r="S171" s="181"/>
      <c r="T171" s="182"/>
      <c r="U171" s="38" t="s">
        <v>68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90" t="s">
        <v>216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1"/>
      <c r="Z172" s="161"/>
    </row>
    <row r="173" spans="1:53" ht="14.25" hidden="1" customHeight="1" x14ac:dyDescent="0.25">
      <c r="A173" s="176" t="s">
        <v>225</v>
      </c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60"/>
      <c r="Z173" s="160"/>
    </row>
    <row r="174" spans="1:53" ht="27" hidden="1" customHeight="1" x14ac:dyDescent="0.25">
      <c r="A174" s="55" t="s">
        <v>226</v>
      </c>
      <c r="B174" s="55" t="s">
        <v>227</v>
      </c>
      <c r="C174" s="32">
        <v>4301051319</v>
      </c>
      <c r="D174" s="178">
        <v>4680115881204</v>
      </c>
      <c r="E174" s="179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64</v>
      </c>
      <c r="L174" s="34" t="s">
        <v>228</v>
      </c>
      <c r="M174" s="33">
        <v>365</v>
      </c>
      <c r="N174" s="2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84"/>
      <c r="P174" s="184"/>
      <c r="Q174" s="184"/>
      <c r="R174" s="179"/>
      <c r="S174" s="35"/>
      <c r="T174" s="35"/>
      <c r="U174" s="36" t="s">
        <v>66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229</v>
      </c>
    </row>
    <row r="175" spans="1:53" hidden="1" x14ac:dyDescent="0.2">
      <c r="A175" s="196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97"/>
      <c r="N175" s="180" t="s">
        <v>67</v>
      </c>
      <c r="O175" s="181"/>
      <c r="P175" s="181"/>
      <c r="Q175" s="181"/>
      <c r="R175" s="181"/>
      <c r="S175" s="181"/>
      <c r="T175" s="182"/>
      <c r="U175" s="38" t="s">
        <v>66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7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97"/>
      <c r="N176" s="180" t="s">
        <v>67</v>
      </c>
      <c r="O176" s="181"/>
      <c r="P176" s="181"/>
      <c r="Q176" s="181"/>
      <c r="R176" s="181"/>
      <c r="S176" s="181"/>
      <c r="T176" s="182"/>
      <c r="U176" s="38" t="s">
        <v>68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90" t="s">
        <v>230</v>
      </c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61"/>
      <c r="Z177" s="161"/>
    </row>
    <row r="178" spans="1:53" ht="14.25" hidden="1" customHeight="1" x14ac:dyDescent="0.25">
      <c r="A178" s="176" t="s">
        <v>71</v>
      </c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60"/>
      <c r="Z178" s="160"/>
    </row>
    <row r="179" spans="1:53" ht="16.5" hidden="1" customHeight="1" x14ac:dyDescent="0.25">
      <c r="A179" s="55" t="s">
        <v>231</v>
      </c>
      <c r="B179" s="55" t="s">
        <v>232</v>
      </c>
      <c r="C179" s="32">
        <v>4301132076</v>
      </c>
      <c r="D179" s="178">
        <v>4607111035721</v>
      </c>
      <c r="E179" s="179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74</v>
      </c>
      <c r="L179" s="34" t="s">
        <v>65</v>
      </c>
      <c r="M179" s="33">
        <v>180</v>
      </c>
      <c r="N179" s="25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84"/>
      <c r="P179" s="184"/>
      <c r="Q179" s="184"/>
      <c r="R179" s="179"/>
      <c r="S179" s="35"/>
      <c r="T179" s="35"/>
      <c r="U179" s="36" t="s">
        <v>66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t="27" hidden="1" customHeight="1" x14ac:dyDescent="0.25">
      <c r="A180" s="55" t="s">
        <v>233</v>
      </c>
      <c r="B180" s="55" t="s">
        <v>234</v>
      </c>
      <c r="C180" s="32">
        <v>4301132077</v>
      </c>
      <c r="D180" s="178">
        <v>4607111035691</v>
      </c>
      <c r="E180" s="179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74</v>
      </c>
      <c r="L180" s="34" t="s">
        <v>65</v>
      </c>
      <c r="M180" s="33">
        <v>180</v>
      </c>
      <c r="N180" s="19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84"/>
      <c r="P180" s="184"/>
      <c r="Q180" s="184"/>
      <c r="R180" s="179"/>
      <c r="S180" s="35"/>
      <c r="T180" s="35"/>
      <c r="U180" s="36" t="s">
        <v>66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75</v>
      </c>
    </row>
    <row r="181" spans="1:53" ht="27" customHeight="1" x14ac:dyDescent="0.25">
      <c r="A181" s="55" t="s">
        <v>235</v>
      </c>
      <c r="B181" s="55" t="s">
        <v>236</v>
      </c>
      <c r="C181" s="32">
        <v>4301132079</v>
      </c>
      <c r="D181" s="178">
        <v>4607111038487</v>
      </c>
      <c r="E181" s="179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74</v>
      </c>
      <c r="L181" s="34" t="s">
        <v>65</v>
      </c>
      <c r="M181" s="33">
        <v>180</v>
      </c>
      <c r="N181" s="34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84"/>
      <c r="P181" s="184"/>
      <c r="Q181" s="184"/>
      <c r="R181" s="179"/>
      <c r="S181" s="35"/>
      <c r="T181" s="35"/>
      <c r="U181" s="36" t="s">
        <v>66</v>
      </c>
      <c r="V181" s="165">
        <v>30</v>
      </c>
      <c r="W181" s="166">
        <f>IFERROR(IF(V181="","",V181),"")</f>
        <v>30</v>
      </c>
      <c r="X181" s="37">
        <f>IFERROR(IF(V181="","",V181*0.01788),"")</f>
        <v>0.53639999999999999</v>
      </c>
      <c r="Y181" s="57"/>
      <c r="Z181" s="58"/>
      <c r="AD181" s="62"/>
      <c r="BA181" s="124" t="s">
        <v>75</v>
      </c>
    </row>
    <row r="182" spans="1:53" x14ac:dyDescent="0.2">
      <c r="A182" s="196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97"/>
      <c r="N182" s="180" t="s">
        <v>67</v>
      </c>
      <c r="O182" s="181"/>
      <c r="P182" s="181"/>
      <c r="Q182" s="181"/>
      <c r="R182" s="181"/>
      <c r="S182" s="181"/>
      <c r="T182" s="182"/>
      <c r="U182" s="38" t="s">
        <v>66</v>
      </c>
      <c r="V182" s="167">
        <f>IFERROR(SUM(V179:V181),"0")</f>
        <v>30</v>
      </c>
      <c r="W182" s="167">
        <f>IFERROR(SUM(W179:W181),"0")</f>
        <v>30</v>
      </c>
      <c r="X182" s="167">
        <f>IFERROR(IF(X179="",0,X179),"0")+IFERROR(IF(X180="",0,X180),"0")+IFERROR(IF(X181="",0,X181),"0")</f>
        <v>0.53639999999999999</v>
      </c>
      <c r="Y182" s="168"/>
      <c r="Z182" s="168"/>
    </row>
    <row r="183" spans="1:53" x14ac:dyDescent="0.2">
      <c r="A183" s="177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97"/>
      <c r="N183" s="180" t="s">
        <v>67</v>
      </c>
      <c r="O183" s="181"/>
      <c r="P183" s="181"/>
      <c r="Q183" s="181"/>
      <c r="R183" s="181"/>
      <c r="S183" s="181"/>
      <c r="T183" s="182"/>
      <c r="U183" s="38" t="s">
        <v>68</v>
      </c>
      <c r="V183" s="167">
        <f>IFERROR(SUMPRODUCT(V179:V181*H179:H181),"0")</f>
        <v>90</v>
      </c>
      <c r="W183" s="167">
        <f>IFERROR(SUMPRODUCT(W179:W181*H179:H181),"0")</f>
        <v>90</v>
      </c>
      <c r="X183" s="38"/>
      <c r="Y183" s="168"/>
      <c r="Z183" s="168"/>
    </row>
    <row r="184" spans="1:53" ht="27.75" hidden="1" customHeight="1" x14ac:dyDescent="0.2">
      <c r="A184" s="203" t="s">
        <v>237</v>
      </c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49"/>
      <c r="Z184" s="49"/>
    </row>
    <row r="185" spans="1:53" ht="16.5" hidden="1" customHeight="1" x14ac:dyDescent="0.25">
      <c r="A185" s="190" t="s">
        <v>238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61"/>
      <c r="Z185" s="161"/>
    </row>
    <row r="186" spans="1:53" ht="14.25" hidden="1" customHeight="1" x14ac:dyDescent="0.25">
      <c r="A186" s="176" t="s">
        <v>61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60"/>
      <c r="Z186" s="160"/>
    </row>
    <row r="187" spans="1:53" ht="16.5" hidden="1" customHeight="1" x14ac:dyDescent="0.25">
      <c r="A187" s="55" t="s">
        <v>239</v>
      </c>
      <c r="B187" s="55" t="s">
        <v>240</v>
      </c>
      <c r="C187" s="32">
        <v>4301070913</v>
      </c>
      <c r="D187" s="178">
        <v>4607111036957</v>
      </c>
      <c r="E187" s="179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64</v>
      </c>
      <c r="L187" s="34" t="s">
        <v>65</v>
      </c>
      <c r="M187" s="33">
        <v>180</v>
      </c>
      <c r="N187" s="25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84"/>
      <c r="P187" s="184"/>
      <c r="Q187" s="184"/>
      <c r="R187" s="179"/>
      <c r="S187" s="35"/>
      <c r="T187" s="35"/>
      <c r="U187" s="36" t="s">
        <v>66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241</v>
      </c>
      <c r="B188" s="55" t="s">
        <v>242</v>
      </c>
      <c r="C188" s="32">
        <v>4301070912</v>
      </c>
      <c r="D188" s="178">
        <v>4607111037213</v>
      </c>
      <c r="E188" s="179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64</v>
      </c>
      <c r="L188" s="34" t="s">
        <v>65</v>
      </c>
      <c r="M188" s="33">
        <v>180</v>
      </c>
      <c r="N188" s="230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84"/>
      <c r="P188" s="184"/>
      <c r="Q188" s="184"/>
      <c r="R188" s="179"/>
      <c r="S188" s="35"/>
      <c r="T188" s="35"/>
      <c r="U188" s="36" t="s">
        <v>66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96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97"/>
      <c r="N189" s="180" t="s">
        <v>67</v>
      </c>
      <c r="O189" s="181"/>
      <c r="P189" s="181"/>
      <c r="Q189" s="181"/>
      <c r="R189" s="181"/>
      <c r="S189" s="181"/>
      <c r="T189" s="182"/>
      <c r="U189" s="38" t="s">
        <v>66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7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97"/>
      <c r="N190" s="180" t="s">
        <v>67</v>
      </c>
      <c r="O190" s="181"/>
      <c r="P190" s="181"/>
      <c r="Q190" s="181"/>
      <c r="R190" s="181"/>
      <c r="S190" s="181"/>
      <c r="T190" s="182"/>
      <c r="U190" s="38" t="s">
        <v>68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90" t="s">
        <v>243</v>
      </c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61"/>
      <c r="Z191" s="161"/>
    </row>
    <row r="192" spans="1:53" ht="14.25" hidden="1" customHeight="1" x14ac:dyDescent="0.25">
      <c r="A192" s="176" t="s">
        <v>61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60"/>
      <c r="Z192" s="160"/>
    </row>
    <row r="193" spans="1:53" ht="16.5" customHeight="1" x14ac:dyDescent="0.25">
      <c r="A193" s="55" t="s">
        <v>244</v>
      </c>
      <c r="B193" s="55" t="s">
        <v>245</v>
      </c>
      <c r="C193" s="32">
        <v>4301070948</v>
      </c>
      <c r="D193" s="178">
        <v>4607111037022</v>
      </c>
      <c r="E193" s="179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23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84"/>
      <c r="P193" s="184"/>
      <c r="Q193" s="184"/>
      <c r="R193" s="179"/>
      <c r="S193" s="35"/>
      <c r="T193" s="35"/>
      <c r="U193" s="36" t="s">
        <v>66</v>
      </c>
      <c r="V193" s="165">
        <v>75</v>
      </c>
      <c r="W193" s="166">
        <f>IFERROR(IF(V193="","",V193),"")</f>
        <v>75</v>
      </c>
      <c r="X193" s="37">
        <f>IFERROR(IF(V193="","",V193*0.0155),"")</f>
        <v>1.1625000000000001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246</v>
      </c>
      <c r="B194" s="55" t="s">
        <v>247</v>
      </c>
      <c r="C194" s="32">
        <v>4301070990</v>
      </c>
      <c r="D194" s="178">
        <v>4607111038494</v>
      </c>
      <c r="E194" s="179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64</v>
      </c>
      <c r="L194" s="34" t="s">
        <v>65</v>
      </c>
      <c r="M194" s="33">
        <v>180</v>
      </c>
      <c r="N194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84"/>
      <c r="P194" s="184"/>
      <c r="Q194" s="184"/>
      <c r="R194" s="179"/>
      <c r="S194" s="35"/>
      <c r="T194" s="35"/>
      <c r="U194" s="36" t="s">
        <v>66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248</v>
      </c>
      <c r="B195" s="55" t="s">
        <v>249</v>
      </c>
      <c r="C195" s="32">
        <v>4301070966</v>
      </c>
      <c r="D195" s="178">
        <v>4607111038135</v>
      </c>
      <c r="E195" s="179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64</v>
      </c>
      <c r="L195" s="34" t="s">
        <v>65</v>
      </c>
      <c r="M195" s="33">
        <v>180</v>
      </c>
      <c r="N195" s="3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84"/>
      <c r="P195" s="184"/>
      <c r="Q195" s="184"/>
      <c r="R195" s="179"/>
      <c r="S195" s="35"/>
      <c r="T195" s="35"/>
      <c r="U195" s="36" t="s">
        <v>66</v>
      </c>
      <c r="V195" s="165">
        <v>10</v>
      </c>
      <c r="W195" s="166">
        <f>IFERROR(IF(V195="","",V195),"")</f>
        <v>10</v>
      </c>
      <c r="X195" s="37">
        <f>IFERROR(IF(V195="","",V195*0.0155),"")</f>
        <v>0.155</v>
      </c>
      <c r="Y195" s="57"/>
      <c r="Z195" s="58"/>
      <c r="AD195" s="62"/>
      <c r="BA195" s="129" t="s">
        <v>1</v>
      </c>
    </row>
    <row r="196" spans="1:53" x14ac:dyDescent="0.2">
      <c r="A196" s="196"/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97"/>
      <c r="N196" s="180" t="s">
        <v>67</v>
      </c>
      <c r="O196" s="181"/>
      <c r="P196" s="181"/>
      <c r="Q196" s="181"/>
      <c r="R196" s="181"/>
      <c r="S196" s="181"/>
      <c r="T196" s="182"/>
      <c r="U196" s="38" t="s">
        <v>66</v>
      </c>
      <c r="V196" s="167">
        <f>IFERROR(SUM(V193:V195),"0")</f>
        <v>85</v>
      </c>
      <c r="W196" s="167">
        <f>IFERROR(SUM(W193:W195),"0")</f>
        <v>85</v>
      </c>
      <c r="X196" s="167">
        <f>IFERROR(IF(X193="",0,X193),"0")+IFERROR(IF(X194="",0,X194),"0")+IFERROR(IF(X195="",0,X195),"0")</f>
        <v>1.3175000000000001</v>
      </c>
      <c r="Y196" s="168"/>
      <c r="Z196" s="168"/>
    </row>
    <row r="197" spans="1:53" x14ac:dyDescent="0.2">
      <c r="A197" s="177"/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97"/>
      <c r="N197" s="180" t="s">
        <v>67</v>
      </c>
      <c r="O197" s="181"/>
      <c r="P197" s="181"/>
      <c r="Q197" s="181"/>
      <c r="R197" s="181"/>
      <c r="S197" s="181"/>
      <c r="T197" s="182"/>
      <c r="U197" s="38" t="s">
        <v>68</v>
      </c>
      <c r="V197" s="167">
        <f>IFERROR(SUMPRODUCT(V193:V195*H193:H195),"0")</f>
        <v>476</v>
      </c>
      <c r="W197" s="167">
        <f>IFERROR(SUMPRODUCT(W193:W195*H193:H195),"0")</f>
        <v>476</v>
      </c>
      <c r="X197" s="38"/>
      <c r="Y197" s="168"/>
      <c r="Z197" s="168"/>
    </row>
    <row r="198" spans="1:53" ht="16.5" hidden="1" customHeight="1" x14ac:dyDescent="0.25">
      <c r="A198" s="190" t="s">
        <v>250</v>
      </c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61"/>
      <c r="Z198" s="161"/>
    </row>
    <row r="199" spans="1:53" ht="14.25" hidden="1" customHeight="1" x14ac:dyDescent="0.25">
      <c r="A199" s="176" t="s">
        <v>61</v>
      </c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60"/>
      <c r="Z199" s="160"/>
    </row>
    <row r="200" spans="1:53" ht="27" hidden="1" customHeight="1" x14ac:dyDescent="0.25">
      <c r="A200" s="55" t="s">
        <v>251</v>
      </c>
      <c r="B200" s="55" t="s">
        <v>252</v>
      </c>
      <c r="C200" s="32">
        <v>4301070915</v>
      </c>
      <c r="D200" s="178">
        <v>4607111035882</v>
      </c>
      <c r="E200" s="179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64</v>
      </c>
      <c r="L200" s="34" t="s">
        <v>65</v>
      </c>
      <c r="M200" s="33">
        <v>180</v>
      </c>
      <c r="N200" s="25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84"/>
      <c r="P200" s="184"/>
      <c r="Q200" s="184"/>
      <c r="R200" s="179"/>
      <c r="S200" s="35"/>
      <c r="T200" s="35"/>
      <c r="U200" s="36" t="s">
        <v>66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hidden="1" customHeight="1" x14ac:dyDescent="0.25">
      <c r="A201" s="55" t="s">
        <v>253</v>
      </c>
      <c r="B201" s="55" t="s">
        <v>254</v>
      </c>
      <c r="C201" s="32">
        <v>4301070921</v>
      </c>
      <c r="D201" s="178">
        <v>4607111035905</v>
      </c>
      <c r="E201" s="179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64</v>
      </c>
      <c r="L201" s="34" t="s">
        <v>65</v>
      </c>
      <c r="M201" s="33">
        <v>180</v>
      </c>
      <c r="N201" s="2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84"/>
      <c r="P201" s="184"/>
      <c r="Q201" s="184"/>
      <c r="R201" s="179"/>
      <c r="S201" s="35"/>
      <c r="T201" s="35"/>
      <c r="U201" s="36" t="s">
        <v>66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255</v>
      </c>
      <c r="B202" s="55" t="s">
        <v>256</v>
      </c>
      <c r="C202" s="32">
        <v>4301070917</v>
      </c>
      <c r="D202" s="178">
        <v>4607111035912</v>
      </c>
      <c r="E202" s="179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64</v>
      </c>
      <c r="L202" s="34" t="s">
        <v>65</v>
      </c>
      <c r="M202" s="33">
        <v>180</v>
      </c>
      <c r="N202" s="2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84"/>
      <c r="P202" s="184"/>
      <c r="Q202" s="184"/>
      <c r="R202" s="179"/>
      <c r="S202" s="35"/>
      <c r="T202" s="35"/>
      <c r="U202" s="36" t="s">
        <v>66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257</v>
      </c>
      <c r="B203" s="55" t="s">
        <v>258</v>
      </c>
      <c r="C203" s="32">
        <v>4301070920</v>
      </c>
      <c r="D203" s="178">
        <v>4607111035929</v>
      </c>
      <c r="E203" s="179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64</v>
      </c>
      <c r="L203" s="34" t="s">
        <v>65</v>
      </c>
      <c r="M203" s="33">
        <v>180</v>
      </c>
      <c r="N203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84"/>
      <c r="P203" s="184"/>
      <c r="Q203" s="184"/>
      <c r="R203" s="179"/>
      <c r="S203" s="35"/>
      <c r="T203" s="35"/>
      <c r="U203" s="36" t="s">
        <v>66</v>
      </c>
      <c r="V203" s="165">
        <v>45</v>
      </c>
      <c r="W203" s="166">
        <f>IFERROR(IF(V203="","",V203),"")</f>
        <v>45</v>
      </c>
      <c r="X203" s="37">
        <f>IFERROR(IF(V203="","",V203*0.0155),"")</f>
        <v>0.69750000000000001</v>
      </c>
      <c r="Y203" s="57"/>
      <c r="Z203" s="58"/>
      <c r="AD203" s="62"/>
      <c r="BA203" s="133" t="s">
        <v>1</v>
      </c>
    </row>
    <row r="204" spans="1:53" x14ac:dyDescent="0.2">
      <c r="A204" s="196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97"/>
      <c r="N204" s="180" t="s">
        <v>67</v>
      </c>
      <c r="O204" s="181"/>
      <c r="P204" s="181"/>
      <c r="Q204" s="181"/>
      <c r="R204" s="181"/>
      <c r="S204" s="181"/>
      <c r="T204" s="182"/>
      <c r="U204" s="38" t="s">
        <v>66</v>
      </c>
      <c r="V204" s="167">
        <f>IFERROR(SUM(V200:V203),"0")</f>
        <v>45</v>
      </c>
      <c r="W204" s="167">
        <f>IFERROR(SUM(W200:W203),"0")</f>
        <v>45</v>
      </c>
      <c r="X204" s="167">
        <f>IFERROR(IF(X200="",0,X200),"0")+IFERROR(IF(X201="",0,X201),"0")+IFERROR(IF(X202="",0,X202),"0")+IFERROR(IF(X203="",0,X203),"0")</f>
        <v>0.69750000000000001</v>
      </c>
      <c r="Y204" s="168"/>
      <c r="Z204" s="168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97"/>
      <c r="N205" s="180" t="s">
        <v>67</v>
      </c>
      <c r="O205" s="181"/>
      <c r="P205" s="181"/>
      <c r="Q205" s="181"/>
      <c r="R205" s="181"/>
      <c r="S205" s="181"/>
      <c r="T205" s="182"/>
      <c r="U205" s="38" t="s">
        <v>68</v>
      </c>
      <c r="V205" s="167">
        <f>IFERROR(SUMPRODUCT(V200:V203*H200:H203),"0")</f>
        <v>324</v>
      </c>
      <c r="W205" s="167">
        <f>IFERROR(SUMPRODUCT(W200:W203*H200:H203),"0")</f>
        <v>324</v>
      </c>
      <c r="X205" s="38"/>
      <c r="Y205" s="168"/>
      <c r="Z205" s="168"/>
    </row>
    <row r="206" spans="1:53" ht="16.5" hidden="1" customHeight="1" x14ac:dyDescent="0.25">
      <c r="A206" s="190" t="s">
        <v>259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1"/>
      <c r="Z206" s="161"/>
    </row>
    <row r="207" spans="1:53" ht="14.25" hidden="1" customHeight="1" x14ac:dyDescent="0.25">
      <c r="A207" s="176" t="s">
        <v>225</v>
      </c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60"/>
      <c r="Z207" s="160"/>
    </row>
    <row r="208" spans="1:53" ht="27" hidden="1" customHeight="1" x14ac:dyDescent="0.25">
      <c r="A208" s="55" t="s">
        <v>260</v>
      </c>
      <c r="B208" s="55" t="s">
        <v>261</v>
      </c>
      <c r="C208" s="32">
        <v>4301051320</v>
      </c>
      <c r="D208" s="178">
        <v>4680115881334</v>
      </c>
      <c r="E208" s="179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64</v>
      </c>
      <c r="L208" s="34" t="s">
        <v>228</v>
      </c>
      <c r="M208" s="33">
        <v>365</v>
      </c>
      <c r="N208" s="2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84"/>
      <c r="P208" s="184"/>
      <c r="Q208" s="184"/>
      <c r="R208" s="179"/>
      <c r="S208" s="35"/>
      <c r="T208" s="35"/>
      <c r="U208" s="36" t="s">
        <v>66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229</v>
      </c>
    </row>
    <row r="209" spans="1:53" hidden="1" x14ac:dyDescent="0.2">
      <c r="A209" s="196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97"/>
      <c r="N209" s="180" t="s">
        <v>67</v>
      </c>
      <c r="O209" s="181"/>
      <c r="P209" s="181"/>
      <c r="Q209" s="181"/>
      <c r="R209" s="181"/>
      <c r="S209" s="181"/>
      <c r="T209" s="182"/>
      <c r="U209" s="38" t="s">
        <v>66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97"/>
      <c r="N210" s="180" t="s">
        <v>67</v>
      </c>
      <c r="O210" s="181"/>
      <c r="P210" s="181"/>
      <c r="Q210" s="181"/>
      <c r="R210" s="181"/>
      <c r="S210" s="181"/>
      <c r="T210" s="182"/>
      <c r="U210" s="38" t="s">
        <v>68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90" t="s">
        <v>262</v>
      </c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61"/>
      <c r="Z211" s="161"/>
    </row>
    <row r="212" spans="1:53" ht="14.25" hidden="1" customHeight="1" x14ac:dyDescent="0.25">
      <c r="A212" s="176" t="s">
        <v>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60"/>
      <c r="Z212" s="160"/>
    </row>
    <row r="213" spans="1:53" ht="16.5" hidden="1" customHeight="1" x14ac:dyDescent="0.25">
      <c r="A213" s="55" t="s">
        <v>263</v>
      </c>
      <c r="B213" s="55" t="s">
        <v>264</v>
      </c>
      <c r="C213" s="32">
        <v>4301070874</v>
      </c>
      <c r="D213" s="178">
        <v>4607111035332</v>
      </c>
      <c r="E213" s="179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64</v>
      </c>
      <c r="L213" s="34" t="s">
        <v>65</v>
      </c>
      <c r="M213" s="33">
        <v>180</v>
      </c>
      <c r="N213" s="27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84"/>
      <c r="P213" s="184"/>
      <c r="Q213" s="184"/>
      <c r="R213" s="179"/>
      <c r="S213" s="35"/>
      <c r="T213" s="35"/>
      <c r="U213" s="36" t="s">
        <v>66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hidden="1" customHeight="1" x14ac:dyDescent="0.25">
      <c r="A214" s="55" t="s">
        <v>265</v>
      </c>
      <c r="B214" s="55" t="s">
        <v>266</v>
      </c>
      <c r="C214" s="32">
        <v>4301070873</v>
      </c>
      <c r="D214" s="178">
        <v>4607111035080</v>
      </c>
      <c r="E214" s="179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64</v>
      </c>
      <c r="L214" s="34" t="s">
        <v>65</v>
      </c>
      <c r="M214" s="33">
        <v>180</v>
      </c>
      <c r="N214" s="21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84"/>
      <c r="P214" s="184"/>
      <c r="Q214" s="184"/>
      <c r="R214" s="179"/>
      <c r="S214" s="35"/>
      <c r="T214" s="35"/>
      <c r="U214" s="36" t="s">
        <v>66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hidden="1" x14ac:dyDescent="0.2">
      <c r="A215" s="196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97"/>
      <c r="N215" s="180" t="s">
        <v>67</v>
      </c>
      <c r="O215" s="181"/>
      <c r="P215" s="181"/>
      <c r="Q215" s="181"/>
      <c r="R215" s="181"/>
      <c r="S215" s="181"/>
      <c r="T215" s="182"/>
      <c r="U215" s="38" t="s">
        <v>66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97"/>
      <c r="N216" s="180" t="s">
        <v>67</v>
      </c>
      <c r="O216" s="181"/>
      <c r="P216" s="181"/>
      <c r="Q216" s="181"/>
      <c r="R216" s="181"/>
      <c r="S216" s="181"/>
      <c r="T216" s="182"/>
      <c r="U216" s="38" t="s">
        <v>68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hidden="1" customHeight="1" x14ac:dyDescent="0.2">
      <c r="A217" s="203" t="s">
        <v>267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49"/>
      <c r="Z217" s="49"/>
    </row>
    <row r="218" spans="1:53" ht="16.5" hidden="1" customHeight="1" x14ac:dyDescent="0.25">
      <c r="A218" s="190" t="s">
        <v>268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61"/>
      <c r="Z218" s="161"/>
    </row>
    <row r="219" spans="1:53" ht="14.25" hidden="1" customHeight="1" x14ac:dyDescent="0.25">
      <c r="A219" s="176" t="s">
        <v>61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0"/>
      <c r="Z219" s="160"/>
    </row>
    <row r="220" spans="1:53" ht="27" hidden="1" customHeight="1" x14ac:dyDescent="0.25">
      <c r="A220" s="55" t="s">
        <v>269</v>
      </c>
      <c r="B220" s="55" t="s">
        <v>270</v>
      </c>
      <c r="C220" s="32">
        <v>4301070941</v>
      </c>
      <c r="D220" s="178">
        <v>4607111036162</v>
      </c>
      <c r="E220" s="179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64</v>
      </c>
      <c r="L220" s="34" t="s">
        <v>65</v>
      </c>
      <c r="M220" s="33">
        <v>90</v>
      </c>
      <c r="N220" s="31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84"/>
      <c r="P220" s="184"/>
      <c r="Q220" s="184"/>
      <c r="R220" s="179"/>
      <c r="S220" s="35"/>
      <c r="T220" s="35"/>
      <c r="U220" s="36" t="s">
        <v>66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96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97"/>
      <c r="N221" s="180" t="s">
        <v>67</v>
      </c>
      <c r="O221" s="181"/>
      <c r="P221" s="181"/>
      <c r="Q221" s="181"/>
      <c r="R221" s="181"/>
      <c r="S221" s="181"/>
      <c r="T221" s="182"/>
      <c r="U221" s="38" t="s">
        <v>66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97"/>
      <c r="N222" s="180" t="s">
        <v>67</v>
      </c>
      <c r="O222" s="181"/>
      <c r="P222" s="181"/>
      <c r="Q222" s="181"/>
      <c r="R222" s="181"/>
      <c r="S222" s="181"/>
      <c r="T222" s="182"/>
      <c r="U222" s="38" t="s">
        <v>68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203" t="s">
        <v>271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49"/>
      <c r="Z223" s="49"/>
    </row>
    <row r="224" spans="1:53" ht="16.5" hidden="1" customHeight="1" x14ac:dyDescent="0.25">
      <c r="A224" s="190" t="s">
        <v>272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61"/>
      <c r="Z224" s="161"/>
    </row>
    <row r="225" spans="1:53" ht="14.25" hidden="1" customHeight="1" x14ac:dyDescent="0.25">
      <c r="A225" s="176" t="s">
        <v>61</v>
      </c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60"/>
      <c r="Z225" s="160"/>
    </row>
    <row r="226" spans="1:53" ht="27" customHeight="1" x14ac:dyDescent="0.25">
      <c r="A226" s="55" t="s">
        <v>273</v>
      </c>
      <c r="B226" s="55" t="s">
        <v>274</v>
      </c>
      <c r="C226" s="32">
        <v>4301070965</v>
      </c>
      <c r="D226" s="178">
        <v>4607111035899</v>
      </c>
      <c r="E226" s="179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64</v>
      </c>
      <c r="L226" s="34" t="s">
        <v>65</v>
      </c>
      <c r="M226" s="33">
        <v>180</v>
      </c>
      <c r="N226" s="29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84"/>
      <c r="P226" s="184"/>
      <c r="Q226" s="184"/>
      <c r="R226" s="179"/>
      <c r="S226" s="35"/>
      <c r="T226" s="35"/>
      <c r="U226" s="36" t="s">
        <v>66</v>
      </c>
      <c r="V226" s="165">
        <v>80</v>
      </c>
      <c r="W226" s="166">
        <f>IFERROR(IF(V226="","",V226),"")</f>
        <v>80</v>
      </c>
      <c r="X226" s="37">
        <f>IFERROR(IF(V226="","",V226*0.0155),"")</f>
        <v>1.24</v>
      </c>
      <c r="Y226" s="57"/>
      <c r="Z226" s="58"/>
      <c r="AD226" s="62"/>
      <c r="BA226" s="138" t="s">
        <v>1</v>
      </c>
    </row>
    <row r="227" spans="1:53" x14ac:dyDescent="0.2">
      <c r="A227" s="196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97"/>
      <c r="N227" s="180" t="s">
        <v>67</v>
      </c>
      <c r="O227" s="181"/>
      <c r="P227" s="181"/>
      <c r="Q227" s="181"/>
      <c r="R227" s="181"/>
      <c r="S227" s="181"/>
      <c r="T227" s="182"/>
      <c r="U227" s="38" t="s">
        <v>66</v>
      </c>
      <c r="V227" s="167">
        <f>IFERROR(SUM(V226:V226),"0")</f>
        <v>80</v>
      </c>
      <c r="W227" s="167">
        <f>IFERROR(SUM(W226:W226),"0")</f>
        <v>80</v>
      </c>
      <c r="X227" s="167">
        <f>IFERROR(IF(X226="",0,X226),"0")</f>
        <v>1.24</v>
      </c>
      <c r="Y227" s="168"/>
      <c r="Z227" s="168"/>
    </row>
    <row r="228" spans="1:53" x14ac:dyDescent="0.2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97"/>
      <c r="N228" s="180" t="s">
        <v>67</v>
      </c>
      <c r="O228" s="181"/>
      <c r="P228" s="181"/>
      <c r="Q228" s="181"/>
      <c r="R228" s="181"/>
      <c r="S228" s="181"/>
      <c r="T228" s="182"/>
      <c r="U228" s="38" t="s">
        <v>68</v>
      </c>
      <c r="V228" s="167">
        <f>IFERROR(SUMPRODUCT(V226:V226*H226:H226),"0")</f>
        <v>400</v>
      </c>
      <c r="W228" s="167">
        <f>IFERROR(SUMPRODUCT(W226:W226*H226:H226),"0")</f>
        <v>400</v>
      </c>
      <c r="X228" s="38"/>
      <c r="Y228" s="168"/>
      <c r="Z228" s="168"/>
    </row>
    <row r="229" spans="1:53" ht="16.5" hidden="1" customHeight="1" x14ac:dyDescent="0.25">
      <c r="A229" s="190" t="s">
        <v>275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61"/>
      <c r="Z229" s="161"/>
    </row>
    <row r="230" spans="1:53" ht="14.25" hidden="1" customHeight="1" x14ac:dyDescent="0.25">
      <c r="A230" s="176" t="s">
        <v>61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60"/>
      <c r="Z230" s="160"/>
    </row>
    <row r="231" spans="1:53" ht="27" hidden="1" customHeight="1" x14ac:dyDescent="0.25">
      <c r="A231" s="55" t="s">
        <v>276</v>
      </c>
      <c r="B231" s="55" t="s">
        <v>277</v>
      </c>
      <c r="C231" s="32">
        <v>4301070870</v>
      </c>
      <c r="D231" s="178">
        <v>4607111036711</v>
      </c>
      <c r="E231" s="179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64</v>
      </c>
      <c r="L231" s="34" t="s">
        <v>65</v>
      </c>
      <c r="M231" s="33">
        <v>90</v>
      </c>
      <c r="N231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84"/>
      <c r="P231" s="184"/>
      <c r="Q231" s="184"/>
      <c r="R231" s="179"/>
      <c r="S231" s="35"/>
      <c r="T231" s="35"/>
      <c r="U231" s="36" t="s">
        <v>66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96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97"/>
      <c r="N232" s="180" t="s">
        <v>67</v>
      </c>
      <c r="O232" s="181"/>
      <c r="P232" s="181"/>
      <c r="Q232" s="181"/>
      <c r="R232" s="181"/>
      <c r="S232" s="181"/>
      <c r="T232" s="182"/>
      <c r="U232" s="38" t="s">
        <v>66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97"/>
      <c r="N233" s="180" t="s">
        <v>67</v>
      </c>
      <c r="O233" s="181"/>
      <c r="P233" s="181"/>
      <c r="Q233" s="181"/>
      <c r="R233" s="181"/>
      <c r="S233" s="181"/>
      <c r="T233" s="182"/>
      <c r="U233" s="38" t="s">
        <v>68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203" t="s">
        <v>278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49"/>
      <c r="Z234" s="49"/>
    </row>
    <row r="235" spans="1:53" ht="16.5" hidden="1" customHeight="1" x14ac:dyDescent="0.25">
      <c r="A235" s="190" t="s">
        <v>279</v>
      </c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61"/>
      <c r="Z235" s="161"/>
    </row>
    <row r="236" spans="1:53" ht="14.25" hidden="1" customHeight="1" x14ac:dyDescent="0.25">
      <c r="A236" s="176" t="s">
        <v>123</v>
      </c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60"/>
      <c r="Z236" s="160"/>
    </row>
    <row r="237" spans="1:53" ht="27" hidden="1" customHeight="1" x14ac:dyDescent="0.25">
      <c r="A237" s="55" t="s">
        <v>280</v>
      </c>
      <c r="B237" s="55" t="s">
        <v>281</v>
      </c>
      <c r="C237" s="32">
        <v>4301131019</v>
      </c>
      <c r="D237" s="178">
        <v>4640242180427</v>
      </c>
      <c r="E237" s="179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115</v>
      </c>
      <c r="L237" s="34" t="s">
        <v>65</v>
      </c>
      <c r="M237" s="33">
        <v>180</v>
      </c>
      <c r="N237" s="223" t="s">
        <v>282</v>
      </c>
      <c r="O237" s="184"/>
      <c r="P237" s="184"/>
      <c r="Q237" s="184"/>
      <c r="R237" s="179"/>
      <c r="S237" s="35"/>
      <c r="T237" s="35"/>
      <c r="U237" s="36" t="s">
        <v>66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75</v>
      </c>
    </row>
    <row r="238" spans="1:53" hidden="1" x14ac:dyDescent="0.2">
      <c r="A238" s="196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97"/>
      <c r="N238" s="180" t="s">
        <v>67</v>
      </c>
      <c r="O238" s="181"/>
      <c r="P238" s="181"/>
      <c r="Q238" s="181"/>
      <c r="R238" s="181"/>
      <c r="S238" s="181"/>
      <c r="T238" s="182"/>
      <c r="U238" s="38" t="s">
        <v>66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hidden="1" x14ac:dyDescent="0.2">
      <c r="A239" s="177"/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97"/>
      <c r="N239" s="180" t="s">
        <v>67</v>
      </c>
      <c r="O239" s="181"/>
      <c r="P239" s="181"/>
      <c r="Q239" s="181"/>
      <c r="R239" s="181"/>
      <c r="S239" s="181"/>
      <c r="T239" s="182"/>
      <c r="U239" s="38" t="s">
        <v>68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hidden="1" customHeight="1" x14ac:dyDescent="0.25">
      <c r="A240" s="176" t="s">
        <v>71</v>
      </c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60"/>
      <c r="Z240" s="160"/>
    </row>
    <row r="241" spans="1:53" ht="27" customHeight="1" x14ac:dyDescent="0.25">
      <c r="A241" s="55" t="s">
        <v>283</v>
      </c>
      <c r="B241" s="55" t="s">
        <v>284</v>
      </c>
      <c r="C241" s="32">
        <v>4301132080</v>
      </c>
      <c r="D241" s="178">
        <v>4640242180397</v>
      </c>
      <c r="E241" s="179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64</v>
      </c>
      <c r="L241" s="34" t="s">
        <v>65</v>
      </c>
      <c r="M241" s="33">
        <v>180</v>
      </c>
      <c r="N241" s="283" t="s">
        <v>285</v>
      </c>
      <c r="O241" s="184"/>
      <c r="P241" s="184"/>
      <c r="Q241" s="184"/>
      <c r="R241" s="179"/>
      <c r="S241" s="35"/>
      <c r="T241" s="35"/>
      <c r="U241" s="36" t="s">
        <v>66</v>
      </c>
      <c r="V241" s="165">
        <v>55</v>
      </c>
      <c r="W241" s="166">
        <f>IFERROR(IF(V241="","",V241),"")</f>
        <v>55</v>
      </c>
      <c r="X241" s="37">
        <f>IFERROR(IF(V241="","",V241*0.0155),"")</f>
        <v>0.85250000000000004</v>
      </c>
      <c r="Y241" s="57"/>
      <c r="Z241" s="58"/>
      <c r="AD241" s="62"/>
      <c r="BA241" s="141" t="s">
        <v>75</v>
      </c>
    </row>
    <row r="242" spans="1:53" x14ac:dyDescent="0.2">
      <c r="A242" s="196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97"/>
      <c r="N242" s="180" t="s">
        <v>67</v>
      </c>
      <c r="O242" s="181"/>
      <c r="P242" s="181"/>
      <c r="Q242" s="181"/>
      <c r="R242" s="181"/>
      <c r="S242" s="181"/>
      <c r="T242" s="182"/>
      <c r="U242" s="38" t="s">
        <v>66</v>
      </c>
      <c r="V242" s="167">
        <f>IFERROR(SUM(V241:V241),"0")</f>
        <v>55</v>
      </c>
      <c r="W242" s="167">
        <f>IFERROR(SUM(W241:W241),"0")</f>
        <v>55</v>
      </c>
      <c r="X242" s="167">
        <f>IFERROR(IF(X241="",0,X241),"0")</f>
        <v>0.85250000000000004</v>
      </c>
      <c r="Y242" s="168"/>
      <c r="Z242" s="168"/>
    </row>
    <row r="243" spans="1:53" x14ac:dyDescent="0.2">
      <c r="A243" s="177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97"/>
      <c r="N243" s="180" t="s">
        <v>67</v>
      </c>
      <c r="O243" s="181"/>
      <c r="P243" s="181"/>
      <c r="Q243" s="181"/>
      <c r="R243" s="181"/>
      <c r="S243" s="181"/>
      <c r="T243" s="182"/>
      <c r="U243" s="38" t="s">
        <v>68</v>
      </c>
      <c r="V243" s="167">
        <f>IFERROR(SUMPRODUCT(V241:V241*H241:H241),"0")</f>
        <v>330</v>
      </c>
      <c r="W243" s="167">
        <f>IFERROR(SUMPRODUCT(W241:W241*H241:H241),"0")</f>
        <v>330</v>
      </c>
      <c r="X243" s="38"/>
      <c r="Y243" s="168"/>
      <c r="Z243" s="168"/>
    </row>
    <row r="244" spans="1:53" ht="14.25" hidden="1" customHeight="1" x14ac:dyDescent="0.25">
      <c r="A244" s="176" t="s">
        <v>141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60"/>
      <c r="Z244" s="160"/>
    </row>
    <row r="245" spans="1:53" ht="27" hidden="1" customHeight="1" x14ac:dyDescent="0.25">
      <c r="A245" s="55" t="s">
        <v>286</v>
      </c>
      <c r="B245" s="55" t="s">
        <v>287</v>
      </c>
      <c r="C245" s="32">
        <v>4301136028</v>
      </c>
      <c r="D245" s="178">
        <v>4640242180304</v>
      </c>
      <c r="E245" s="179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74</v>
      </c>
      <c r="L245" s="34" t="s">
        <v>65</v>
      </c>
      <c r="M245" s="33">
        <v>180</v>
      </c>
      <c r="N245" s="264" t="s">
        <v>288</v>
      </c>
      <c r="O245" s="184"/>
      <c r="P245" s="184"/>
      <c r="Q245" s="184"/>
      <c r="R245" s="179"/>
      <c r="S245" s="35"/>
      <c r="T245" s="35"/>
      <c r="U245" s="36" t="s">
        <v>66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75</v>
      </c>
    </row>
    <row r="246" spans="1:53" ht="37.5" hidden="1" customHeight="1" x14ac:dyDescent="0.25">
      <c r="A246" s="55" t="s">
        <v>289</v>
      </c>
      <c r="B246" s="55" t="s">
        <v>290</v>
      </c>
      <c r="C246" s="32">
        <v>4301136027</v>
      </c>
      <c r="D246" s="178">
        <v>4640242180298</v>
      </c>
      <c r="E246" s="179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74</v>
      </c>
      <c r="L246" s="34" t="s">
        <v>65</v>
      </c>
      <c r="M246" s="33">
        <v>180</v>
      </c>
      <c r="N246" s="211" t="s">
        <v>291</v>
      </c>
      <c r="O246" s="184"/>
      <c r="P246" s="184"/>
      <c r="Q246" s="184"/>
      <c r="R246" s="179"/>
      <c r="S246" s="35"/>
      <c r="T246" s="35"/>
      <c r="U246" s="36" t="s">
        <v>66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75</v>
      </c>
    </row>
    <row r="247" spans="1:53" ht="27" customHeight="1" x14ac:dyDescent="0.25">
      <c r="A247" s="55" t="s">
        <v>292</v>
      </c>
      <c r="B247" s="55" t="s">
        <v>293</v>
      </c>
      <c r="C247" s="32">
        <v>4301136026</v>
      </c>
      <c r="D247" s="178">
        <v>4640242180236</v>
      </c>
      <c r="E247" s="179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64</v>
      </c>
      <c r="L247" s="34" t="s">
        <v>65</v>
      </c>
      <c r="M247" s="33">
        <v>180</v>
      </c>
      <c r="N247" s="199" t="s">
        <v>294</v>
      </c>
      <c r="O247" s="184"/>
      <c r="P247" s="184"/>
      <c r="Q247" s="184"/>
      <c r="R247" s="179"/>
      <c r="S247" s="35"/>
      <c r="T247" s="35"/>
      <c r="U247" s="36" t="s">
        <v>66</v>
      </c>
      <c r="V247" s="165">
        <v>16</v>
      </c>
      <c r="W247" s="166">
        <f>IFERROR(IF(V247="","",V247),"")</f>
        <v>16</v>
      </c>
      <c r="X247" s="37">
        <f>IFERROR(IF(V247="","",V247*0.0155),"")</f>
        <v>0.248</v>
      </c>
      <c r="Y247" s="57"/>
      <c r="Z247" s="58"/>
      <c r="AD247" s="62"/>
      <c r="BA247" s="144" t="s">
        <v>75</v>
      </c>
    </row>
    <row r="248" spans="1:53" ht="27" customHeight="1" x14ac:dyDescent="0.25">
      <c r="A248" s="55" t="s">
        <v>295</v>
      </c>
      <c r="B248" s="55" t="s">
        <v>296</v>
      </c>
      <c r="C248" s="32">
        <v>4301136029</v>
      </c>
      <c r="D248" s="178">
        <v>4640242180410</v>
      </c>
      <c r="E248" s="179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214" t="s">
        <v>297</v>
      </c>
      <c r="O248" s="184"/>
      <c r="P248" s="184"/>
      <c r="Q248" s="184"/>
      <c r="R248" s="179"/>
      <c r="S248" s="35"/>
      <c r="T248" s="35"/>
      <c r="U248" s="36" t="s">
        <v>66</v>
      </c>
      <c r="V248" s="165">
        <v>45</v>
      </c>
      <c r="W248" s="166">
        <f>IFERROR(IF(V248="","",V248),"")</f>
        <v>45</v>
      </c>
      <c r="X248" s="37">
        <f>IFERROR(IF(V248="","",V248*0.00936),"")</f>
        <v>0.42120000000000002</v>
      </c>
      <c r="Y248" s="57"/>
      <c r="Z248" s="58"/>
      <c r="AD248" s="62"/>
      <c r="BA248" s="145" t="s">
        <v>75</v>
      </c>
    </row>
    <row r="249" spans="1:53" x14ac:dyDescent="0.2">
      <c r="A249" s="196"/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97"/>
      <c r="N249" s="180" t="s">
        <v>67</v>
      </c>
      <c r="O249" s="181"/>
      <c r="P249" s="181"/>
      <c r="Q249" s="181"/>
      <c r="R249" s="181"/>
      <c r="S249" s="181"/>
      <c r="T249" s="182"/>
      <c r="U249" s="38" t="s">
        <v>66</v>
      </c>
      <c r="V249" s="167">
        <f>IFERROR(SUM(V245:V248),"0")</f>
        <v>61</v>
      </c>
      <c r="W249" s="167">
        <f>IFERROR(SUM(W245:W248),"0")</f>
        <v>61</v>
      </c>
      <c r="X249" s="167">
        <f>IFERROR(IF(X245="",0,X245),"0")+IFERROR(IF(X246="",0,X246),"0")+IFERROR(IF(X247="",0,X247),"0")+IFERROR(IF(X248="",0,X248),"0")</f>
        <v>0.66920000000000002</v>
      </c>
      <c r="Y249" s="168"/>
      <c r="Z249" s="168"/>
    </row>
    <row r="250" spans="1:53" x14ac:dyDescent="0.2">
      <c r="A250" s="177"/>
      <c r="B250" s="177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197"/>
      <c r="N250" s="180" t="s">
        <v>67</v>
      </c>
      <c r="O250" s="181"/>
      <c r="P250" s="181"/>
      <c r="Q250" s="181"/>
      <c r="R250" s="181"/>
      <c r="S250" s="181"/>
      <c r="T250" s="182"/>
      <c r="U250" s="38" t="s">
        <v>68</v>
      </c>
      <c r="V250" s="167">
        <f>IFERROR(SUMPRODUCT(V245:V248*H245:H248),"0")</f>
        <v>180.8</v>
      </c>
      <c r="W250" s="167">
        <f>IFERROR(SUMPRODUCT(W245:W248*H245:H248),"0")</f>
        <v>180.8</v>
      </c>
      <c r="X250" s="38"/>
      <c r="Y250" s="168"/>
      <c r="Z250" s="168"/>
    </row>
    <row r="251" spans="1:53" ht="14.25" hidden="1" customHeight="1" x14ac:dyDescent="0.25">
      <c r="A251" s="176" t="s">
        <v>119</v>
      </c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60"/>
      <c r="Z251" s="160"/>
    </row>
    <row r="252" spans="1:53" ht="27" customHeight="1" x14ac:dyDescent="0.25">
      <c r="A252" s="55" t="s">
        <v>298</v>
      </c>
      <c r="B252" s="55" t="s">
        <v>299</v>
      </c>
      <c r="C252" s="32">
        <v>4301135191</v>
      </c>
      <c r="D252" s="178">
        <v>4640242180373</v>
      </c>
      <c r="E252" s="179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74</v>
      </c>
      <c r="L252" s="34" t="s">
        <v>65</v>
      </c>
      <c r="M252" s="33">
        <v>180</v>
      </c>
      <c r="N252" s="343" t="s">
        <v>300</v>
      </c>
      <c r="O252" s="184"/>
      <c r="P252" s="184"/>
      <c r="Q252" s="184"/>
      <c r="R252" s="179"/>
      <c r="S252" s="35"/>
      <c r="T252" s="35"/>
      <c r="U252" s="36" t="s">
        <v>66</v>
      </c>
      <c r="V252" s="165">
        <v>30</v>
      </c>
      <c r="W252" s="166">
        <f t="shared" ref="W252:W264" si="4">IFERROR(IF(V252="","",V252),"")</f>
        <v>30</v>
      </c>
      <c r="X252" s="37">
        <f>IFERROR(IF(V252="","",V252*0.00936),"")</f>
        <v>0.28079999999999999</v>
      </c>
      <c r="Y252" s="57"/>
      <c r="Z252" s="58"/>
      <c r="AD252" s="62"/>
      <c r="BA252" s="146" t="s">
        <v>75</v>
      </c>
    </row>
    <row r="253" spans="1:53" ht="27" hidden="1" customHeight="1" x14ac:dyDescent="0.25">
      <c r="A253" s="55" t="s">
        <v>301</v>
      </c>
      <c r="B253" s="55" t="s">
        <v>302</v>
      </c>
      <c r="C253" s="32">
        <v>4301135195</v>
      </c>
      <c r="D253" s="178">
        <v>4640242180366</v>
      </c>
      <c r="E253" s="179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235" t="s">
        <v>303</v>
      </c>
      <c r="O253" s="184"/>
      <c r="P253" s="184"/>
      <c r="Q253" s="184"/>
      <c r="R253" s="179"/>
      <c r="S253" s="35"/>
      <c r="T253" s="35"/>
      <c r="U253" s="36" t="s">
        <v>66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75</v>
      </c>
    </row>
    <row r="254" spans="1:53" ht="27" customHeight="1" x14ac:dyDescent="0.25">
      <c r="A254" s="55" t="s">
        <v>304</v>
      </c>
      <c r="B254" s="55" t="s">
        <v>305</v>
      </c>
      <c r="C254" s="32">
        <v>4301135188</v>
      </c>
      <c r="D254" s="178">
        <v>4640242180335</v>
      </c>
      <c r="E254" s="179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74</v>
      </c>
      <c r="L254" s="34" t="s">
        <v>65</v>
      </c>
      <c r="M254" s="33">
        <v>180</v>
      </c>
      <c r="N254" s="252" t="s">
        <v>306</v>
      </c>
      <c r="O254" s="184"/>
      <c r="P254" s="184"/>
      <c r="Q254" s="184"/>
      <c r="R254" s="179"/>
      <c r="S254" s="35"/>
      <c r="T254" s="35"/>
      <c r="U254" s="36" t="s">
        <v>66</v>
      </c>
      <c r="V254" s="165">
        <v>41</v>
      </c>
      <c r="W254" s="166">
        <f t="shared" si="4"/>
        <v>41</v>
      </c>
      <c r="X254" s="37">
        <f>IFERROR(IF(V254="","",V254*0.00936),"")</f>
        <v>0.38375999999999999</v>
      </c>
      <c r="Y254" s="57"/>
      <c r="Z254" s="58"/>
      <c r="AD254" s="62"/>
      <c r="BA254" s="148" t="s">
        <v>75</v>
      </c>
    </row>
    <row r="255" spans="1:53" ht="37.5" hidden="1" customHeight="1" x14ac:dyDescent="0.25">
      <c r="A255" s="55" t="s">
        <v>307</v>
      </c>
      <c r="B255" s="55" t="s">
        <v>308</v>
      </c>
      <c r="C255" s="32">
        <v>4301135189</v>
      </c>
      <c r="D255" s="178">
        <v>4640242180342</v>
      </c>
      <c r="E255" s="179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76" t="s">
        <v>309</v>
      </c>
      <c r="O255" s="184"/>
      <c r="P255" s="184"/>
      <c r="Q255" s="184"/>
      <c r="R255" s="179"/>
      <c r="S255" s="35"/>
      <c r="T255" s="35"/>
      <c r="U255" s="36" t="s">
        <v>66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75</v>
      </c>
    </row>
    <row r="256" spans="1:53" ht="27" hidden="1" customHeight="1" x14ac:dyDescent="0.25">
      <c r="A256" s="55" t="s">
        <v>310</v>
      </c>
      <c r="B256" s="55" t="s">
        <v>311</v>
      </c>
      <c r="C256" s="32">
        <v>4301135190</v>
      </c>
      <c r="D256" s="178">
        <v>4640242180359</v>
      </c>
      <c r="E256" s="179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74</v>
      </c>
      <c r="L256" s="34" t="s">
        <v>65</v>
      </c>
      <c r="M256" s="33">
        <v>180</v>
      </c>
      <c r="N256" s="265" t="s">
        <v>312</v>
      </c>
      <c r="O256" s="184"/>
      <c r="P256" s="184"/>
      <c r="Q256" s="184"/>
      <c r="R256" s="179"/>
      <c r="S256" s="35"/>
      <c r="T256" s="35"/>
      <c r="U256" s="36" t="s">
        <v>66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75</v>
      </c>
    </row>
    <row r="257" spans="1:53" ht="27" hidden="1" customHeight="1" x14ac:dyDescent="0.25">
      <c r="A257" s="55" t="s">
        <v>313</v>
      </c>
      <c r="B257" s="55" t="s">
        <v>314</v>
      </c>
      <c r="C257" s="32">
        <v>4301135194</v>
      </c>
      <c r="D257" s="178">
        <v>4640242180380</v>
      </c>
      <c r="E257" s="179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115</v>
      </c>
      <c r="L257" s="34" t="s">
        <v>65</v>
      </c>
      <c r="M257" s="33">
        <v>180</v>
      </c>
      <c r="N257" s="339" t="s">
        <v>315</v>
      </c>
      <c r="O257" s="184"/>
      <c r="P257" s="184"/>
      <c r="Q257" s="184"/>
      <c r="R257" s="179"/>
      <c r="S257" s="35"/>
      <c r="T257" s="35"/>
      <c r="U257" s="36" t="s">
        <v>66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75</v>
      </c>
    </row>
    <row r="258" spans="1:53" ht="27" customHeight="1" x14ac:dyDescent="0.25">
      <c r="A258" s="55" t="s">
        <v>316</v>
      </c>
      <c r="B258" s="55" t="s">
        <v>317</v>
      </c>
      <c r="C258" s="32">
        <v>4301135192</v>
      </c>
      <c r="D258" s="178">
        <v>4640242180380</v>
      </c>
      <c r="E258" s="179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74</v>
      </c>
      <c r="L258" s="34" t="s">
        <v>65</v>
      </c>
      <c r="M258" s="33">
        <v>180</v>
      </c>
      <c r="N258" s="263" t="s">
        <v>318</v>
      </c>
      <c r="O258" s="184"/>
      <c r="P258" s="184"/>
      <c r="Q258" s="184"/>
      <c r="R258" s="179"/>
      <c r="S258" s="35"/>
      <c r="T258" s="35"/>
      <c r="U258" s="36" t="s">
        <v>66</v>
      </c>
      <c r="V258" s="165">
        <v>14</v>
      </c>
      <c r="W258" s="166">
        <f t="shared" si="4"/>
        <v>14</v>
      </c>
      <c r="X258" s="37">
        <f>IFERROR(IF(V258="","",V258*0.00936),"")</f>
        <v>0.13103999999999999</v>
      </c>
      <c r="Y258" s="57"/>
      <c r="Z258" s="58"/>
      <c r="AD258" s="62"/>
      <c r="BA258" s="152" t="s">
        <v>75</v>
      </c>
    </row>
    <row r="259" spans="1:53" ht="27" customHeight="1" x14ac:dyDescent="0.25">
      <c r="A259" s="55" t="s">
        <v>319</v>
      </c>
      <c r="B259" s="55" t="s">
        <v>320</v>
      </c>
      <c r="C259" s="32">
        <v>4301135186</v>
      </c>
      <c r="D259" s="178">
        <v>4640242180311</v>
      </c>
      <c r="E259" s="179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64</v>
      </c>
      <c r="L259" s="34" t="s">
        <v>65</v>
      </c>
      <c r="M259" s="33">
        <v>180</v>
      </c>
      <c r="N259" s="206" t="s">
        <v>321</v>
      </c>
      <c r="O259" s="184"/>
      <c r="P259" s="184"/>
      <c r="Q259" s="184"/>
      <c r="R259" s="179"/>
      <c r="S259" s="35"/>
      <c r="T259" s="35"/>
      <c r="U259" s="36" t="s">
        <v>66</v>
      </c>
      <c r="V259" s="165">
        <v>18</v>
      </c>
      <c r="W259" s="166">
        <f t="shared" si="4"/>
        <v>18</v>
      </c>
      <c r="X259" s="37">
        <f>IFERROR(IF(V259="","",V259*0.0155),"")</f>
        <v>0.27900000000000003</v>
      </c>
      <c r="Y259" s="57"/>
      <c r="Z259" s="58"/>
      <c r="AD259" s="62"/>
      <c r="BA259" s="153" t="s">
        <v>75</v>
      </c>
    </row>
    <row r="260" spans="1:53" ht="37.5" hidden="1" customHeight="1" x14ac:dyDescent="0.25">
      <c r="A260" s="55" t="s">
        <v>322</v>
      </c>
      <c r="B260" s="55" t="s">
        <v>323</v>
      </c>
      <c r="C260" s="32">
        <v>4301135187</v>
      </c>
      <c r="D260" s="178">
        <v>4640242180328</v>
      </c>
      <c r="E260" s="179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74</v>
      </c>
      <c r="L260" s="34" t="s">
        <v>65</v>
      </c>
      <c r="M260" s="33">
        <v>180</v>
      </c>
      <c r="N260" s="255" t="s">
        <v>324</v>
      </c>
      <c r="O260" s="184"/>
      <c r="P260" s="184"/>
      <c r="Q260" s="184"/>
      <c r="R260" s="179"/>
      <c r="S260" s="35"/>
      <c r="T260" s="35"/>
      <c r="U260" s="36" t="s">
        <v>66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75</v>
      </c>
    </row>
    <row r="261" spans="1:53" ht="27" hidden="1" customHeight="1" x14ac:dyDescent="0.25">
      <c r="A261" s="55" t="s">
        <v>325</v>
      </c>
      <c r="B261" s="55" t="s">
        <v>326</v>
      </c>
      <c r="C261" s="32">
        <v>4301135193</v>
      </c>
      <c r="D261" s="178">
        <v>4640242180403</v>
      </c>
      <c r="E261" s="179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208" t="s">
        <v>327</v>
      </c>
      <c r="O261" s="184"/>
      <c r="P261" s="184"/>
      <c r="Q261" s="184"/>
      <c r="R261" s="179"/>
      <c r="S261" s="35"/>
      <c r="T261" s="35"/>
      <c r="U261" s="36" t="s">
        <v>66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75</v>
      </c>
    </row>
    <row r="262" spans="1:53" ht="27" hidden="1" customHeight="1" x14ac:dyDescent="0.25">
      <c r="A262" s="55" t="s">
        <v>328</v>
      </c>
      <c r="B262" s="55" t="s">
        <v>329</v>
      </c>
      <c r="C262" s="32">
        <v>4301135153</v>
      </c>
      <c r="D262" s="178">
        <v>4607111037480</v>
      </c>
      <c r="E262" s="179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64</v>
      </c>
      <c r="L262" s="34" t="s">
        <v>65</v>
      </c>
      <c r="M262" s="33">
        <v>180</v>
      </c>
      <c r="N262" s="35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84"/>
      <c r="P262" s="184"/>
      <c r="Q262" s="184"/>
      <c r="R262" s="179"/>
      <c r="S262" s="35"/>
      <c r="T262" s="35"/>
      <c r="U262" s="36" t="s">
        <v>66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75</v>
      </c>
    </row>
    <row r="263" spans="1:53" ht="27" customHeight="1" x14ac:dyDescent="0.25">
      <c r="A263" s="55" t="s">
        <v>330</v>
      </c>
      <c r="B263" s="55" t="s">
        <v>331</v>
      </c>
      <c r="C263" s="32">
        <v>4301135152</v>
      </c>
      <c r="D263" s="178">
        <v>4607111037473</v>
      </c>
      <c r="E263" s="179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64</v>
      </c>
      <c r="L263" s="34" t="s">
        <v>65</v>
      </c>
      <c r="M263" s="33">
        <v>180</v>
      </c>
      <c r="N263" s="27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84"/>
      <c r="P263" s="184"/>
      <c r="Q263" s="184"/>
      <c r="R263" s="179"/>
      <c r="S263" s="35"/>
      <c r="T263" s="35"/>
      <c r="U263" s="36" t="s">
        <v>66</v>
      </c>
      <c r="V263" s="165">
        <v>8</v>
      </c>
      <c r="W263" s="166">
        <f t="shared" si="4"/>
        <v>8</v>
      </c>
      <c r="X263" s="37">
        <f>IFERROR(IF(V263="","",V263*0.0155),"")</f>
        <v>0.124</v>
      </c>
      <c r="Y263" s="57"/>
      <c r="Z263" s="58"/>
      <c r="AD263" s="62"/>
      <c r="BA263" s="157" t="s">
        <v>75</v>
      </c>
    </row>
    <row r="264" spans="1:53" ht="27" hidden="1" customHeight="1" x14ac:dyDescent="0.25">
      <c r="A264" s="55" t="s">
        <v>332</v>
      </c>
      <c r="B264" s="55" t="s">
        <v>333</v>
      </c>
      <c r="C264" s="32">
        <v>4301135198</v>
      </c>
      <c r="D264" s="178">
        <v>4640242180663</v>
      </c>
      <c r="E264" s="179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64</v>
      </c>
      <c r="L264" s="34" t="s">
        <v>65</v>
      </c>
      <c r="M264" s="33">
        <v>180</v>
      </c>
      <c r="N264" s="348" t="s">
        <v>334</v>
      </c>
      <c r="O264" s="184"/>
      <c r="P264" s="184"/>
      <c r="Q264" s="184"/>
      <c r="R264" s="179"/>
      <c r="S264" s="35"/>
      <c r="T264" s="35"/>
      <c r="U264" s="36" t="s">
        <v>66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75</v>
      </c>
    </row>
    <row r="265" spans="1:53" x14ac:dyDescent="0.2">
      <c r="A265" s="196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7"/>
      <c r="N265" s="180" t="s">
        <v>67</v>
      </c>
      <c r="O265" s="181"/>
      <c r="P265" s="181"/>
      <c r="Q265" s="181"/>
      <c r="R265" s="181"/>
      <c r="S265" s="181"/>
      <c r="T265" s="182"/>
      <c r="U265" s="38" t="s">
        <v>66</v>
      </c>
      <c r="V265" s="167">
        <f>IFERROR(SUM(V252:V264),"0")</f>
        <v>111</v>
      </c>
      <c r="W265" s="167">
        <f>IFERROR(SUM(W252:W264),"0")</f>
        <v>111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1.1986000000000003</v>
      </c>
      <c r="Y265" s="168"/>
      <c r="Z265" s="168"/>
    </row>
    <row r="266" spans="1:53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7"/>
      <c r="N266" s="180" t="s">
        <v>67</v>
      </c>
      <c r="O266" s="181"/>
      <c r="P266" s="181"/>
      <c r="Q266" s="181"/>
      <c r="R266" s="181"/>
      <c r="S266" s="181"/>
      <c r="T266" s="182"/>
      <c r="U266" s="38" t="s">
        <v>68</v>
      </c>
      <c r="V266" s="167">
        <f>IFERROR(SUMPRODUCT(V252:V264*H252:H264),"0")</f>
        <v>424.5</v>
      </c>
      <c r="W266" s="167">
        <f>IFERROR(SUMPRODUCT(W252:W264*H252:H264),"0")</f>
        <v>424.5</v>
      </c>
      <c r="X266" s="38"/>
      <c r="Y266" s="168"/>
      <c r="Z266" s="168"/>
    </row>
    <row r="267" spans="1:53" ht="15" customHeight="1" x14ac:dyDescent="0.2">
      <c r="A267" s="26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186"/>
      <c r="N267" s="225" t="s">
        <v>335</v>
      </c>
      <c r="O267" s="202"/>
      <c r="P267" s="202"/>
      <c r="Q267" s="202"/>
      <c r="R267" s="202"/>
      <c r="S267" s="202"/>
      <c r="T267" s="192"/>
      <c r="U267" s="38" t="s">
        <v>68</v>
      </c>
      <c r="V267" s="167">
        <f>IFERROR(V24+V33+V41+V47+V57+V63+V68+V74+V84+V91+V100+V106+V111+V119+V124+V130+V135+V141+V146+V154+V159+V166+V171+V176+V183+V190+V197+V205+V210+V216+V222+V228+V233+V239+V243+V250+V266,"0")</f>
        <v>8009.5</v>
      </c>
      <c r="W267" s="167">
        <f>IFERROR(W24+W33+W41+W47+W57+W63+W68+W74+W84+W91+W100+W106+W111+W119+W124+W130+W135+W141+W146+W154+W159+W166+W171+W176+W183+W190+W197+W205+W210+W216+W222+W228+W233+W239+W243+W250+W266,"0")</f>
        <v>8009.5</v>
      </c>
      <c r="X267" s="38"/>
      <c r="Y267" s="168"/>
      <c r="Z267" s="168"/>
    </row>
    <row r="268" spans="1:53" x14ac:dyDescent="0.2">
      <c r="A268" s="177"/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186"/>
      <c r="N268" s="225" t="s">
        <v>336</v>
      </c>
      <c r="O268" s="202"/>
      <c r="P268" s="202"/>
      <c r="Q268" s="202"/>
      <c r="R268" s="202"/>
      <c r="S268" s="202"/>
      <c r="T268" s="192"/>
      <c r="U268" s="38" t="s">
        <v>68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8682.2924000000003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8682.2924000000003</v>
      </c>
      <c r="X268" s="38"/>
      <c r="Y268" s="168"/>
      <c r="Z268" s="168"/>
    </row>
    <row r="269" spans="1:53" x14ac:dyDescent="0.2">
      <c r="A269" s="177"/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186"/>
      <c r="N269" s="225" t="s">
        <v>337</v>
      </c>
      <c r="O269" s="202"/>
      <c r="P269" s="202"/>
      <c r="Q269" s="202"/>
      <c r="R269" s="202"/>
      <c r="S269" s="202"/>
      <c r="T269" s="192"/>
      <c r="U269" s="38" t="s">
        <v>338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21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21</v>
      </c>
      <c r="X269" s="38"/>
      <c r="Y269" s="168"/>
      <c r="Z269" s="168"/>
    </row>
    <row r="270" spans="1:53" x14ac:dyDescent="0.2">
      <c r="A270" s="177"/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186"/>
      <c r="N270" s="225" t="s">
        <v>339</v>
      </c>
      <c r="O270" s="202"/>
      <c r="P270" s="202"/>
      <c r="Q270" s="202"/>
      <c r="R270" s="202"/>
      <c r="S270" s="202"/>
      <c r="T270" s="192"/>
      <c r="U270" s="38" t="s">
        <v>68</v>
      </c>
      <c r="V270" s="167">
        <f>GrossWeightTotal+PalletQtyTotal*25</f>
        <v>9207.2924000000003</v>
      </c>
      <c r="W270" s="167">
        <f>GrossWeightTotalR+PalletQtyTotalR*25</f>
        <v>9207.2924000000003</v>
      </c>
      <c r="X270" s="38"/>
      <c r="Y270" s="168"/>
      <c r="Z270" s="168"/>
    </row>
    <row r="271" spans="1:53" x14ac:dyDescent="0.2">
      <c r="A271" s="177"/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186"/>
      <c r="N271" s="225" t="s">
        <v>340</v>
      </c>
      <c r="O271" s="202"/>
      <c r="P271" s="202"/>
      <c r="Q271" s="202"/>
      <c r="R271" s="202"/>
      <c r="S271" s="202"/>
      <c r="T271" s="192"/>
      <c r="U271" s="38" t="s">
        <v>338</v>
      </c>
      <c r="V271" s="167">
        <f>IFERROR(V23+V32+V40+V46+V56+V62+V67+V73+V83+V90+V99+V105+V110+V118+V123+V129+V134+V140+V145+V153+V158+V165+V170+V175+V182+V189+V196+V204+V209+V215+V221+V227+V232+V238+V242+V249+V265,"0")</f>
        <v>1771</v>
      </c>
      <c r="W271" s="167">
        <f>IFERROR(W23+W32+W40+W46+W56+W62+W67+W73+W83+W90+W99+W105+W110+W118+W123+W129+W134+W140+W145+W153+W158+W165+W170+W175+W182+W189+W196+W204+W209+W215+W221+W227+W232+W238+W242+W249+W265,"0")</f>
        <v>1771</v>
      </c>
      <c r="X271" s="38"/>
      <c r="Y271" s="168"/>
      <c r="Z271" s="168"/>
    </row>
    <row r="272" spans="1:53" ht="14.25" hidden="1" customHeight="1" x14ac:dyDescent="0.2">
      <c r="A272" s="177"/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186"/>
      <c r="N272" s="225" t="s">
        <v>341</v>
      </c>
      <c r="O272" s="202"/>
      <c r="P272" s="202"/>
      <c r="Q272" s="202"/>
      <c r="R272" s="202"/>
      <c r="S272" s="202"/>
      <c r="T272" s="192"/>
      <c r="U272" s="40" t="s">
        <v>342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25.727199999999996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343</v>
      </c>
      <c r="B274" s="159" t="s">
        <v>60</v>
      </c>
      <c r="C274" s="188" t="s">
        <v>69</v>
      </c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  <c r="Q274" s="227"/>
      <c r="R274" s="228"/>
      <c r="S274" s="188" t="s">
        <v>191</v>
      </c>
      <c r="T274" s="227"/>
      <c r="U274" s="228"/>
      <c r="V274" s="188" t="s">
        <v>216</v>
      </c>
      <c r="W274" s="227"/>
      <c r="X274" s="227"/>
      <c r="Y274" s="228"/>
      <c r="Z274" s="188" t="s">
        <v>237</v>
      </c>
      <c r="AA274" s="227"/>
      <c r="AB274" s="227"/>
      <c r="AC274" s="227"/>
      <c r="AD274" s="228"/>
      <c r="AE274" s="159" t="s">
        <v>267</v>
      </c>
      <c r="AF274" s="188" t="s">
        <v>271</v>
      </c>
      <c r="AG274" s="228"/>
      <c r="AH274" s="159" t="s">
        <v>278</v>
      </c>
    </row>
    <row r="275" spans="1:34" ht="14.25" customHeight="1" thickTop="1" x14ac:dyDescent="0.2">
      <c r="A275" s="269" t="s">
        <v>344</v>
      </c>
      <c r="B275" s="188" t="s">
        <v>60</v>
      </c>
      <c r="C275" s="188" t="s">
        <v>70</v>
      </c>
      <c r="D275" s="188" t="s">
        <v>82</v>
      </c>
      <c r="E275" s="188" t="s">
        <v>92</v>
      </c>
      <c r="F275" s="188" t="s">
        <v>99</v>
      </c>
      <c r="G275" s="188" t="s">
        <v>112</v>
      </c>
      <c r="H275" s="188" t="s">
        <v>118</v>
      </c>
      <c r="I275" s="188" t="s">
        <v>122</v>
      </c>
      <c r="J275" s="188" t="s">
        <v>128</v>
      </c>
      <c r="K275" s="188" t="s">
        <v>141</v>
      </c>
      <c r="L275" s="188" t="s">
        <v>148</v>
      </c>
      <c r="M275" s="188" t="s">
        <v>159</v>
      </c>
      <c r="N275" s="188" t="s">
        <v>164</v>
      </c>
      <c r="O275" s="188" t="s">
        <v>167</v>
      </c>
      <c r="P275" s="188" t="s">
        <v>177</v>
      </c>
      <c r="Q275" s="188" t="s">
        <v>180</v>
      </c>
      <c r="R275" s="188" t="s">
        <v>188</v>
      </c>
      <c r="S275" s="188" t="s">
        <v>192</v>
      </c>
      <c r="T275" s="188" t="s">
        <v>196</v>
      </c>
      <c r="U275" s="188" t="s">
        <v>199</v>
      </c>
      <c r="V275" s="188" t="s">
        <v>217</v>
      </c>
      <c r="W275" s="188" t="s">
        <v>222</v>
      </c>
      <c r="X275" s="188" t="s">
        <v>216</v>
      </c>
      <c r="Y275" s="188" t="s">
        <v>230</v>
      </c>
      <c r="Z275" s="188" t="s">
        <v>238</v>
      </c>
      <c r="AA275" s="188" t="s">
        <v>243</v>
      </c>
      <c r="AB275" s="188" t="s">
        <v>250</v>
      </c>
      <c r="AC275" s="188" t="s">
        <v>259</v>
      </c>
      <c r="AD275" s="188" t="s">
        <v>262</v>
      </c>
      <c r="AE275" s="188" t="s">
        <v>268</v>
      </c>
      <c r="AF275" s="188" t="s">
        <v>272</v>
      </c>
      <c r="AG275" s="188" t="s">
        <v>275</v>
      </c>
      <c r="AH275" s="188" t="s">
        <v>279</v>
      </c>
    </row>
    <row r="276" spans="1:34" ht="13.5" customHeight="1" thickBot="1" x14ac:dyDescent="0.25">
      <c r="A276" s="270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89"/>
      <c r="AH276" s="189"/>
    </row>
    <row r="277" spans="1:34" ht="18" customHeight="1" thickTop="1" thickBot="1" x14ac:dyDescent="0.25">
      <c r="A277" s="41" t="s">
        <v>345</v>
      </c>
      <c r="B277" s="47">
        <f>IFERROR(V22*H22,"0")</f>
        <v>0</v>
      </c>
      <c r="C277" s="47">
        <f>IFERROR(V28*H28,"0")+IFERROR(V29*H29,"0")+IFERROR(V30*H30,"0")+IFERROR(V31*H31,"0")</f>
        <v>240</v>
      </c>
      <c r="D277" s="47">
        <f>IFERROR(V36*H36,"0")+IFERROR(V37*H37,"0")+IFERROR(V38*H38,"0")+IFERROR(V39*H39,"0")</f>
        <v>0</v>
      </c>
      <c r="E277" s="47">
        <f>IFERROR(V44*H44,"0")+IFERROR(V45*H45,"0")</f>
        <v>12</v>
      </c>
      <c r="F277" s="47">
        <f>IFERROR(V50*H50,"0")+IFERROR(V51*H51,"0")+IFERROR(V52*H52,"0")+IFERROR(V53*H53,"0")+IFERROR(V54*H54,"0")+IFERROR(V55*H55,"0")</f>
        <v>599.20000000000005</v>
      </c>
      <c r="G277" s="47">
        <f>IFERROR(V60*H60,"0")+IFERROR(V61*H61,"0")</f>
        <v>650</v>
      </c>
      <c r="H277" s="47">
        <f>IFERROR(V66*H66,"0")</f>
        <v>0</v>
      </c>
      <c r="I277" s="47">
        <f>IFERROR(V71*H71,"0")+IFERROR(V72*H72,"0")</f>
        <v>46.800000000000004</v>
      </c>
      <c r="J277" s="47">
        <f>IFERROR(V77*H77,"0")+IFERROR(V78*H78,"0")+IFERROR(V79*H79,"0")+IFERROR(V80*H80,"0")+IFERROR(V81*H81,"0")+IFERROR(V82*H82,"0")</f>
        <v>468</v>
      </c>
      <c r="K277" s="47">
        <f>IFERROR(V87*H87,"0")+IFERROR(V88*H88,"0")+IFERROR(V89*H89,"0")</f>
        <v>10.8</v>
      </c>
      <c r="L277" s="47">
        <f>IFERROR(V94*H94,"0")+IFERROR(V95*H95,"0")+IFERROR(V96*H96,"0")+IFERROR(V97*H97,"0")+IFERROR(V98*H98,"0")</f>
        <v>2342.4</v>
      </c>
      <c r="M277" s="47">
        <f>IFERROR(V103*H103,"0")+IFERROR(V104*H104,"0")</f>
        <v>525</v>
      </c>
      <c r="N277" s="47">
        <f>IFERROR(V109*H109,"0")</f>
        <v>60</v>
      </c>
      <c r="O277" s="47">
        <f>IFERROR(V114*H114,"0")+IFERROR(V115*H115,"0")+IFERROR(V116*H116,"0")+IFERROR(V117*H117,"0")</f>
        <v>90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230</v>
      </c>
      <c r="V277" s="47">
        <f>IFERROR(V163*H163,"0")+IFERROR(V164*H164,"0")</f>
        <v>510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90</v>
      </c>
      <c r="Z277" s="47">
        <f>IFERROR(V187*H187,"0")+IFERROR(V188*H188,"0")</f>
        <v>0</v>
      </c>
      <c r="AA277" s="47">
        <f>IFERROR(V193*H193,"0")+IFERROR(V194*H194,"0")+IFERROR(V195*H195,"0")</f>
        <v>476</v>
      </c>
      <c r="AB277" s="47">
        <f>IFERROR(V200*H200,"0")+IFERROR(V201*H201,"0")+IFERROR(V202*H202,"0")+IFERROR(V203*H203,"0")</f>
        <v>324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400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935.3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346</v>
      </c>
      <c r="B279" s="59" t="s">
        <v>347</v>
      </c>
      <c r="C279" s="59" t="s">
        <v>348</v>
      </c>
    </row>
    <row r="280" spans="1:34" x14ac:dyDescent="0.2">
      <c r="A280" s="60">
        <f>SUMPRODUCT(--(BA:BA="ЗПФ"),--(U:U="кор"),H:H,W:W)+SUMPRODUCT(--(BA:BA="ЗПФ"),--(U:U="кг"),W:W)</f>
        <v>5021.6000000000004</v>
      </c>
      <c r="B280" s="61">
        <f>SUMPRODUCT(--(BA:BA="ПГП"),--(U:U="кор"),H:H,W:W)+SUMPRODUCT(--(BA:BA="ПГП"),--(U:U="кг"),W:W)</f>
        <v>2987.9</v>
      </c>
      <c r="C280" s="61">
        <f>SUMPRODUCT(--(BA:BA="КИЗ"),--(U:U="кор"),H:H,W:W)+SUMPRODUCT(--(BA:BA="КИЗ"),--(U:U="кг"),W:W)</f>
        <v>0</v>
      </c>
    </row>
  </sheetData>
  <sheetProtection algorithmName="SHA-512" hashValue="ujN0dDKBvIkkcODuzJ6Ek12TGUepxWwRa0BhMtVA0lTI1DGiPk6fQ/rQpaOmK25Lqa8uoGZVlyNO55YNhKCRlg==" saltValue="RnM2BbJqxHWYztEfSJyqIg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71,00"/>
        <filter val="10,00"/>
        <filter val="10,80"/>
        <filter val="100,00"/>
        <filter val="111,00"/>
        <filter val="12,00"/>
        <filter val="125,00"/>
        <filter val="13,00"/>
        <filter val="130,00"/>
        <filter val="14,00"/>
        <filter val="15,00"/>
        <filter val="16,00"/>
        <filter val="160,00"/>
        <filter val="170,00"/>
        <filter val="175,00"/>
        <filter val="18,00"/>
        <filter val="180,80"/>
        <filter val="2 342,40"/>
        <filter val="20,00"/>
        <filter val="21"/>
        <filter val="230,00"/>
        <filter val="240,00"/>
        <filter val="25,00"/>
        <filter val="28,00"/>
        <filter val="30,00"/>
        <filter val="324,00"/>
        <filter val="330,00"/>
        <filter val="400,00"/>
        <filter val="41,00"/>
        <filter val="424,50"/>
        <filter val="45,00"/>
        <filter val="46,00"/>
        <filter val="46,80"/>
        <filter val="468,00"/>
        <filter val="476,00"/>
        <filter val="5,00"/>
        <filter val="50,00"/>
        <filter val="510,00"/>
        <filter val="525,00"/>
        <filter val="55,00"/>
        <filter val="599,20"/>
        <filter val="60,00"/>
        <filter val="61,00"/>
        <filter val="650,00"/>
        <filter val="70,00"/>
        <filter val="75,00"/>
        <filter val="8 009,50"/>
        <filter val="8 682,29"/>
        <filter val="8,00"/>
        <filter val="80,00"/>
        <filter val="85,00"/>
        <filter val="9 207,29"/>
        <filter val="90,00"/>
        <filter val="95,00"/>
      </filters>
    </filterColumn>
  </autoFilter>
  <mergeCells count="492"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349</v>
      </c>
      <c r="H1" s="53"/>
    </row>
    <row r="3" spans="2:8" x14ac:dyDescent="0.2">
      <c r="B3" s="48" t="s">
        <v>350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351</v>
      </c>
      <c r="D6" s="48" t="s">
        <v>352</v>
      </c>
      <c r="E6" s="48"/>
    </row>
    <row r="8" spans="2:8" x14ac:dyDescent="0.2">
      <c r="B8" s="48" t="s">
        <v>19</v>
      </c>
      <c r="C8" s="48" t="s">
        <v>351</v>
      </c>
      <c r="D8" s="48"/>
      <c r="E8" s="48"/>
    </row>
    <row r="10" spans="2:8" x14ac:dyDescent="0.2">
      <c r="B10" s="48" t="s">
        <v>353</v>
      </c>
      <c r="C10" s="48"/>
      <c r="D10" s="48"/>
      <c r="E10" s="48"/>
    </row>
    <row r="11" spans="2:8" x14ac:dyDescent="0.2">
      <c r="B11" s="48" t="s">
        <v>354</v>
      </c>
      <c r="C11" s="48"/>
      <c r="D11" s="48"/>
      <c r="E11" s="48"/>
    </row>
    <row r="12" spans="2:8" x14ac:dyDescent="0.2">
      <c r="B12" s="48" t="s">
        <v>355</v>
      </c>
      <c r="C12" s="48"/>
      <c r="D12" s="48"/>
      <c r="E12" s="48"/>
    </row>
    <row r="13" spans="2:8" x14ac:dyDescent="0.2">
      <c r="B13" s="48" t="s">
        <v>356</v>
      </c>
      <c r="C13" s="48"/>
      <c r="D13" s="48"/>
      <c r="E13" s="48"/>
    </row>
    <row r="14" spans="2:8" x14ac:dyDescent="0.2">
      <c r="B14" s="48" t="s">
        <v>357</v>
      </c>
      <c r="C14" s="48"/>
      <c r="D14" s="48"/>
      <c r="E14" s="48"/>
    </row>
    <row r="15" spans="2:8" x14ac:dyDescent="0.2">
      <c r="B15" s="48" t="s">
        <v>358</v>
      </c>
      <c r="C15" s="48"/>
      <c r="D15" s="48"/>
      <c r="E15" s="48"/>
    </row>
    <row r="16" spans="2:8" x14ac:dyDescent="0.2">
      <c r="B16" s="48" t="s">
        <v>359</v>
      </c>
      <c r="C16" s="48"/>
      <c r="D16" s="48"/>
      <c r="E16" s="48"/>
    </row>
    <row r="17" spans="2:5" x14ac:dyDescent="0.2">
      <c r="B17" s="48" t="s">
        <v>360</v>
      </c>
      <c r="C17" s="48"/>
      <c r="D17" s="48"/>
      <c r="E17" s="48"/>
    </row>
    <row r="18" spans="2:5" x14ac:dyDescent="0.2">
      <c r="B18" s="48" t="s">
        <v>361</v>
      </c>
      <c r="C18" s="48"/>
      <c r="D18" s="48"/>
      <c r="E18" s="48"/>
    </row>
    <row r="19" spans="2:5" x14ac:dyDescent="0.2">
      <c r="B19" s="48" t="s">
        <v>362</v>
      </c>
      <c r="C19" s="48"/>
      <c r="D19" s="48"/>
      <c r="E19" s="48"/>
    </row>
    <row r="20" spans="2:5" x14ac:dyDescent="0.2">
      <c r="B20" s="48" t="s">
        <v>363</v>
      </c>
      <c r="C20" s="48"/>
      <c r="D20" s="48"/>
      <c r="E20" s="48"/>
    </row>
  </sheetData>
  <sheetProtection algorithmName="SHA-512" hashValue="q1R8kk3FgyNSNNTvCGFBeeyT/3ZjlGcpYXtDDbko6CVtd0P0yecb4mQouKGBZM+iOHaaW6NKKwJrZcPQ7q5ofQ==" saltValue="r0brd3pdiYLsGmmQJWP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425</vt:i4>
      </vt:variant>
    </vt:vector>
  </HeadingPairs>
  <TitlesOfParts>
    <vt:vector size="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