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AB3FC2-A28B-499B-AE6E-365F8F4AEE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49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8" i="1" s="1"/>
  <c r="V233" i="1"/>
  <c r="V232" i="1"/>
  <c r="X231" i="1"/>
  <c r="X232" i="1" s="1"/>
  <c r="W231" i="1"/>
  <c r="W233" i="1" s="1"/>
  <c r="N231" i="1"/>
  <c r="V228" i="1"/>
  <c r="V227" i="1"/>
  <c r="X226" i="1"/>
  <c r="X227" i="1" s="1"/>
  <c r="W226" i="1"/>
  <c r="W228" i="1" s="1"/>
  <c r="N226" i="1"/>
  <c r="V222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W213" i="1"/>
  <c r="N213" i="1"/>
  <c r="V210" i="1"/>
  <c r="V209" i="1"/>
  <c r="X208" i="1"/>
  <c r="X209" i="1" s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5" i="1" s="1"/>
  <c r="N174" i="1"/>
  <c r="V171" i="1"/>
  <c r="V170" i="1"/>
  <c r="X169" i="1"/>
  <c r="X170" i="1" s="1"/>
  <c r="W169" i="1"/>
  <c r="W170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5" i="1" s="1"/>
  <c r="N144" i="1"/>
  <c r="V141" i="1"/>
  <c r="V140" i="1"/>
  <c r="X139" i="1"/>
  <c r="X140" i="1" s="1"/>
  <c r="W139" i="1"/>
  <c r="W140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X99" i="1" s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X215" i="1" l="1"/>
  <c r="W221" i="1"/>
  <c r="W227" i="1"/>
  <c r="W232" i="1"/>
  <c r="W124" i="1"/>
  <c r="X73" i="1"/>
  <c r="X83" i="1"/>
  <c r="W99" i="1"/>
  <c r="W110" i="1"/>
  <c r="X118" i="1"/>
  <c r="W119" i="1"/>
  <c r="W146" i="1"/>
  <c r="X153" i="1"/>
  <c r="W154" i="1"/>
  <c r="X158" i="1"/>
  <c r="X165" i="1"/>
  <c r="W166" i="1"/>
  <c r="W190" i="1"/>
  <c r="W197" i="1"/>
  <c r="X204" i="1"/>
  <c r="W205" i="1"/>
  <c r="W242" i="1"/>
  <c r="X40" i="1"/>
  <c r="W40" i="1"/>
  <c r="W57" i="1"/>
  <c r="W62" i="1"/>
  <c r="W63" i="1"/>
  <c r="W74" i="1"/>
  <c r="W83" i="1"/>
  <c r="W84" i="1"/>
  <c r="W90" i="1"/>
  <c r="X90" i="1"/>
  <c r="W100" i="1"/>
  <c r="W106" i="1"/>
  <c r="W134" i="1"/>
  <c r="W159" i="1"/>
  <c r="W165" i="1"/>
  <c r="W182" i="1"/>
  <c r="X182" i="1"/>
  <c r="X189" i="1"/>
  <c r="X196" i="1"/>
  <c r="W196" i="1"/>
  <c r="W204" i="1"/>
  <c r="W216" i="1"/>
  <c r="W266" i="1"/>
  <c r="V270" i="1"/>
  <c r="F10" i="1"/>
  <c r="J9" i="1"/>
  <c r="F9" i="1"/>
  <c r="A10" i="1"/>
  <c r="W32" i="1"/>
  <c r="W105" i="1"/>
  <c r="W129" i="1"/>
  <c r="H9" i="1"/>
  <c r="W269" i="1"/>
  <c r="W268" i="1"/>
  <c r="W23" i="1"/>
  <c r="V271" i="1"/>
  <c r="X32" i="1"/>
  <c r="V267" i="1"/>
  <c r="W41" i="1"/>
  <c r="W46" i="1"/>
  <c r="W56" i="1"/>
  <c r="W68" i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X272" i="1" l="1"/>
  <c r="W267" i="1"/>
  <c r="W270" i="1"/>
  <c r="B280" i="1"/>
  <c r="W271" i="1"/>
  <c r="A280" i="1"/>
  <c r="C280" i="1"/>
</calcChain>
</file>

<file path=xl/sharedStrings.xml><?xml version="1.0" encoding="utf-8"?>
<sst xmlns="http://schemas.openxmlformats.org/spreadsheetml/2006/main" count="979" uniqueCount="377">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</sst>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 t="s">
        <v>376</v>
      </c>
      <c r="I5" s="209"/>
      <c r="J5" s="209"/>
      <c r="K5" s="209"/>
      <c r="L5" s="210"/>
      <c r="N5" s="25" t="s">
        <v>10</v>
      </c>
      <c r="O5" s="247">
        <v>45376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353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2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/>
      <c r="E8" s="216"/>
      <c r="F8" s="216"/>
      <c r="G8" s="216"/>
      <c r="H8" s="216"/>
      <c r="I8" s="216"/>
      <c r="J8" s="216"/>
      <c r="K8" s="216"/>
      <c r="L8" s="217"/>
      <c r="N8" s="25" t="s">
        <v>19</v>
      </c>
      <c r="O8" s="227">
        <v>0.33333333333333331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20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21</v>
      </c>
      <c r="O10" s="227"/>
      <c r="P10" s="228"/>
      <c r="S10" s="25" t="s">
        <v>22</v>
      </c>
      <c r="T10" s="224" t="s">
        <v>23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7"/>
      <c r="P11" s="228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29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30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35</v>
      </c>
      <c r="B17" s="212" t="s">
        <v>36</v>
      </c>
      <c r="C17" s="273" t="s">
        <v>37</v>
      </c>
      <c r="D17" s="212" t="s">
        <v>38</v>
      </c>
      <c r="E17" s="249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48"/>
      <c r="P17" s="248"/>
      <c r="Q17" s="248"/>
      <c r="R17" s="249"/>
      <c r="S17" s="336" t="s">
        <v>48</v>
      </c>
      <c r="T17" s="180"/>
      <c r="U17" s="212" t="s">
        <v>49</v>
      </c>
      <c r="V17" s="212" t="s">
        <v>50</v>
      </c>
      <c r="W17" s="232" t="s">
        <v>51</v>
      </c>
      <c r="X17" s="212" t="s">
        <v>52</v>
      </c>
      <c r="Y17" s="199" t="s">
        <v>53</v>
      </c>
      <c r="Z17" s="199" t="s">
        <v>54</v>
      </c>
      <c r="AA17" s="199" t="s">
        <v>55</v>
      </c>
      <c r="AB17" s="200"/>
      <c r="AC17" s="201"/>
      <c r="AD17" s="259"/>
      <c r="BA17" s="197" t="s">
        <v>56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57</v>
      </c>
      <c r="T18" s="162" t="s">
        <v>58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59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66</v>
      </c>
      <c r="O23" s="170"/>
      <c r="P23" s="170"/>
      <c r="Q23" s="170"/>
      <c r="R23" s="170"/>
      <c r="S23" s="170"/>
      <c r="T23" s="17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66</v>
      </c>
      <c r="O24" s="170"/>
      <c r="P24" s="170"/>
      <c r="Q24" s="170"/>
      <c r="R24" s="170"/>
      <c r="S24" s="170"/>
      <c r="T24" s="17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69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70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65</v>
      </c>
      <c r="V28" s="165">
        <v>6</v>
      </c>
      <c r="W28" s="166">
        <f>IFERROR(IF(V28="","",V28),"")</f>
        <v>6</v>
      </c>
      <c r="X28" s="37">
        <f>IFERROR(IF(V28="","",V28*0.00936),"")</f>
        <v>5.6160000000000002E-2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65</v>
      </c>
      <c r="V29" s="165">
        <v>32</v>
      </c>
      <c r="W29" s="166">
        <f>IFERROR(IF(V29="","",V29),"")</f>
        <v>32</v>
      </c>
      <c r="X29" s="37">
        <f>IFERROR(IF(V29="","",V29*0.00936),"")</f>
        <v>0.29952000000000001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65</v>
      </c>
      <c r="V30" s="165">
        <v>115</v>
      </c>
      <c r="W30" s="166">
        <f>IFERROR(IF(V30="","",V30),"")</f>
        <v>115</v>
      </c>
      <c r="X30" s="37">
        <f>IFERROR(IF(V30="","",V30*0.00936),"")</f>
        <v>1.0764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65</v>
      </c>
      <c r="V31" s="165">
        <v>5</v>
      </c>
      <c r="W31" s="166">
        <f>IFERROR(IF(V31="","",V31),"")</f>
        <v>5</v>
      </c>
      <c r="X31" s="37">
        <f>IFERROR(IF(V31="","",V31*0.00936),"")</f>
        <v>4.6800000000000001E-2</v>
      </c>
      <c r="Y31" s="57"/>
      <c r="Z31" s="58"/>
      <c r="AD31" s="62"/>
      <c r="BA31" s="67" t="s">
        <v>74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66</v>
      </c>
      <c r="O32" s="170"/>
      <c r="P32" s="170"/>
      <c r="Q32" s="170"/>
      <c r="R32" s="170"/>
      <c r="S32" s="170"/>
      <c r="T32" s="171"/>
      <c r="U32" s="38" t="s">
        <v>65</v>
      </c>
      <c r="V32" s="167">
        <f>IFERROR(SUM(V28:V31),"0")</f>
        <v>158</v>
      </c>
      <c r="W32" s="167">
        <f>IFERROR(SUM(W28:W31),"0")</f>
        <v>158</v>
      </c>
      <c r="X32" s="167">
        <f>IFERROR(IF(X28="",0,X28),"0")+IFERROR(IF(X29="",0,X29),"0")+IFERROR(IF(X30="",0,X30),"0")+IFERROR(IF(X31="",0,X31),"0")</f>
        <v>1.47888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66</v>
      </c>
      <c r="O33" s="170"/>
      <c r="P33" s="170"/>
      <c r="Q33" s="170"/>
      <c r="R33" s="170"/>
      <c r="S33" s="170"/>
      <c r="T33" s="171"/>
      <c r="U33" s="38" t="s">
        <v>67</v>
      </c>
      <c r="V33" s="167">
        <f>IFERROR(SUMPRODUCT(V28:V31*H28:H31),"0")</f>
        <v>237</v>
      </c>
      <c r="W33" s="167">
        <f>IFERROR(SUMPRODUCT(W28:W31*H28:H31),"0")</f>
        <v>237</v>
      </c>
      <c r="X33" s="38"/>
      <c r="Y33" s="168"/>
      <c r="Z33" s="168"/>
    </row>
    <row r="34" spans="1:53" ht="16.5" hidden="1" customHeight="1" x14ac:dyDescent="0.25">
      <c r="A34" s="174" t="s">
        <v>81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5" t="s">
        <v>86</v>
      </c>
      <c r="O37" s="191"/>
      <c r="P37" s="191"/>
      <c r="Q37" s="191"/>
      <c r="R37" s="173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65</v>
      </c>
      <c r="V39" s="165">
        <v>32</v>
      </c>
      <c r="W39" s="166">
        <f>IFERROR(IF(V39="","",V39),"")</f>
        <v>32</v>
      </c>
      <c r="X39" s="37">
        <f>IFERROR(IF(V39="","",V39*0.0155),"")</f>
        <v>0.496</v>
      </c>
      <c r="Y39" s="57"/>
      <c r="Z39" s="58"/>
      <c r="AD39" s="62"/>
      <c r="BA39" s="71" t="s">
        <v>1</v>
      </c>
    </row>
    <row r="40" spans="1:53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66</v>
      </c>
      <c r="O40" s="170"/>
      <c r="P40" s="170"/>
      <c r="Q40" s="170"/>
      <c r="R40" s="170"/>
      <c r="S40" s="170"/>
      <c r="T40" s="171"/>
      <c r="U40" s="38" t="s">
        <v>65</v>
      </c>
      <c r="V40" s="167">
        <f>IFERROR(SUM(V36:V39),"0")</f>
        <v>32</v>
      </c>
      <c r="W40" s="167">
        <f>IFERROR(SUM(W36:W39),"0")</f>
        <v>32</v>
      </c>
      <c r="X40" s="167">
        <f>IFERROR(IF(X36="",0,X36),"0")+IFERROR(IF(X37="",0,X37),"0")+IFERROR(IF(X38="",0,X38),"0")+IFERROR(IF(X39="",0,X39),"0")</f>
        <v>0.496</v>
      </c>
      <c r="Y40" s="168"/>
      <c r="Z40" s="1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66</v>
      </c>
      <c r="O41" s="170"/>
      <c r="P41" s="170"/>
      <c r="Q41" s="170"/>
      <c r="R41" s="170"/>
      <c r="S41" s="170"/>
      <c r="T41" s="171"/>
      <c r="U41" s="38" t="s">
        <v>67</v>
      </c>
      <c r="V41" s="167">
        <f>IFERROR(SUMPRODUCT(V36:V39*H36:H39),"0")</f>
        <v>192</v>
      </c>
      <c r="W41" s="167">
        <f>IFERROR(SUMPRODUCT(W36:W39*H36:H39),"0")</f>
        <v>192</v>
      </c>
      <c r="X41" s="38"/>
      <c r="Y41" s="168"/>
      <c r="Z41" s="168"/>
    </row>
    <row r="42" spans="1:53" ht="16.5" hidden="1" customHeight="1" x14ac:dyDescent="0.25">
      <c r="A42" s="174" t="s">
        <v>91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66</v>
      </c>
      <c r="O46" s="170"/>
      <c r="P46" s="170"/>
      <c r="Q46" s="170"/>
      <c r="R46" s="170"/>
      <c r="S46" s="170"/>
      <c r="T46" s="17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hidden="1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66</v>
      </c>
      <c r="O47" s="170"/>
      <c r="P47" s="170"/>
      <c r="Q47" s="170"/>
      <c r="R47" s="170"/>
      <c r="S47" s="170"/>
      <c r="T47" s="17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hidden="1" customHeight="1" x14ac:dyDescent="0.25">
      <c r="A48" s="174" t="s">
        <v>98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60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65</v>
      </c>
      <c r="V55" s="165">
        <v>78</v>
      </c>
      <c r="W55" s="166">
        <f t="shared" si="0"/>
        <v>78</v>
      </c>
      <c r="X55" s="37">
        <f t="shared" si="1"/>
        <v>1.2090000000000001</v>
      </c>
      <c r="Y55" s="57"/>
      <c r="Z55" s="58"/>
      <c r="AD55" s="62"/>
      <c r="BA55" s="79" t="s">
        <v>1</v>
      </c>
    </row>
    <row r="56" spans="1:53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66</v>
      </c>
      <c r="O56" s="170"/>
      <c r="P56" s="170"/>
      <c r="Q56" s="170"/>
      <c r="R56" s="170"/>
      <c r="S56" s="170"/>
      <c r="T56" s="171"/>
      <c r="U56" s="38" t="s">
        <v>65</v>
      </c>
      <c r="V56" s="167">
        <f>IFERROR(SUM(V50:V55),"0")</f>
        <v>78</v>
      </c>
      <c r="W56" s="167">
        <f>IFERROR(SUM(W50:W55),"0")</f>
        <v>78</v>
      </c>
      <c r="X56" s="167">
        <f>IFERROR(IF(X50="",0,X50),"0")+IFERROR(IF(X51="",0,X51),"0")+IFERROR(IF(X52="",0,X52),"0")+IFERROR(IF(X53="",0,X53),"0")+IFERROR(IF(X54="",0,X54),"0")+IFERROR(IF(X55="",0,X55),"0")</f>
        <v>1.2090000000000001</v>
      </c>
      <c r="Y56" s="168"/>
      <c r="Z56" s="1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66</v>
      </c>
      <c r="O57" s="170"/>
      <c r="P57" s="170"/>
      <c r="Q57" s="170"/>
      <c r="R57" s="170"/>
      <c r="S57" s="170"/>
      <c r="T57" s="171"/>
      <c r="U57" s="38" t="s">
        <v>67</v>
      </c>
      <c r="V57" s="167">
        <f>IFERROR(SUMPRODUCT(V50:V55*H50:H55),"0")</f>
        <v>561.6</v>
      </c>
      <c r="W57" s="167">
        <f>IFERROR(SUMPRODUCT(W50:W55*H50:H55),"0")</f>
        <v>561.6</v>
      </c>
      <c r="X57" s="38"/>
      <c r="Y57" s="168"/>
      <c r="Z57" s="168"/>
    </row>
    <row r="58" spans="1:53" ht="16.5" hidden="1" customHeight="1" x14ac:dyDescent="0.25">
      <c r="A58" s="174" t="s">
        <v>111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65</v>
      </c>
      <c r="V61" s="165">
        <v>641</v>
      </c>
      <c r="W61" s="166">
        <f>IFERROR(IF(V61="","",V61),"")</f>
        <v>641</v>
      </c>
      <c r="X61" s="37">
        <f>IFERROR(IF(V61="","",V61*0.00866),"")</f>
        <v>5.5510599999999997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66</v>
      </c>
      <c r="O62" s="170"/>
      <c r="P62" s="170"/>
      <c r="Q62" s="170"/>
      <c r="R62" s="170"/>
      <c r="S62" s="170"/>
      <c r="T62" s="171"/>
      <c r="U62" s="38" t="s">
        <v>65</v>
      </c>
      <c r="V62" s="167">
        <f>IFERROR(SUM(V60:V61),"0")</f>
        <v>641</v>
      </c>
      <c r="W62" s="167">
        <f>IFERROR(SUM(W60:W61),"0")</f>
        <v>641</v>
      </c>
      <c r="X62" s="167">
        <f>IFERROR(IF(X60="",0,X60),"0")+IFERROR(IF(X61="",0,X61),"0")</f>
        <v>5.5510599999999997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66</v>
      </c>
      <c r="O63" s="170"/>
      <c r="P63" s="170"/>
      <c r="Q63" s="170"/>
      <c r="R63" s="170"/>
      <c r="S63" s="170"/>
      <c r="T63" s="171"/>
      <c r="U63" s="38" t="s">
        <v>67</v>
      </c>
      <c r="V63" s="167">
        <f>IFERROR(SUMPRODUCT(V60:V61*H60:H61),"0")</f>
        <v>3205</v>
      </c>
      <c r="W63" s="167">
        <f>IFERROR(SUMPRODUCT(W60:W61*H60:H61),"0")</f>
        <v>3205</v>
      </c>
      <c r="X63" s="38"/>
      <c r="Y63" s="168"/>
      <c r="Z63" s="168"/>
    </row>
    <row r="64" spans="1:53" ht="16.5" hidden="1" customHeight="1" x14ac:dyDescent="0.25">
      <c r="A64" s="174" t="s">
        <v>117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118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65</v>
      </c>
      <c r="V66" s="165">
        <v>6</v>
      </c>
      <c r="W66" s="166">
        <f>IFERROR(IF(V66="","",V66),"")</f>
        <v>6</v>
      </c>
      <c r="X66" s="37">
        <f>IFERROR(IF(V66="","",V66*0.01788),"")</f>
        <v>0.10728</v>
      </c>
      <c r="Y66" s="57"/>
      <c r="Z66" s="58"/>
      <c r="AD66" s="62"/>
      <c r="BA66" s="82" t="s">
        <v>74</v>
      </c>
    </row>
    <row r="67" spans="1:53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66</v>
      </c>
      <c r="O67" s="170"/>
      <c r="P67" s="170"/>
      <c r="Q67" s="170"/>
      <c r="R67" s="170"/>
      <c r="S67" s="170"/>
      <c r="T67" s="171"/>
      <c r="U67" s="38" t="s">
        <v>65</v>
      </c>
      <c r="V67" s="167">
        <f>IFERROR(SUM(V66:V66),"0")</f>
        <v>6</v>
      </c>
      <c r="W67" s="167">
        <f>IFERROR(SUM(W66:W66),"0")</f>
        <v>6</v>
      </c>
      <c r="X67" s="167">
        <f>IFERROR(IF(X66="",0,X66),"0")</f>
        <v>0.10728</v>
      </c>
      <c r="Y67" s="168"/>
      <c r="Z67" s="1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66</v>
      </c>
      <c r="O68" s="170"/>
      <c r="P68" s="170"/>
      <c r="Q68" s="170"/>
      <c r="R68" s="170"/>
      <c r="S68" s="170"/>
      <c r="T68" s="171"/>
      <c r="U68" s="38" t="s">
        <v>67</v>
      </c>
      <c r="V68" s="167">
        <f>IFERROR(SUMPRODUCT(V66:V66*H66:H66),"0")</f>
        <v>21.6</v>
      </c>
      <c r="W68" s="167">
        <f>IFERROR(SUMPRODUCT(W66:W66*H66:H66),"0")</f>
        <v>21.6</v>
      </c>
      <c r="X68" s="38"/>
      <c r="Y68" s="168"/>
      <c r="Z68" s="168"/>
    </row>
    <row r="69" spans="1:53" ht="16.5" hidden="1" customHeight="1" x14ac:dyDescent="0.25">
      <c r="A69" s="174" t="s">
        <v>121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122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65</v>
      </c>
      <c r="V71" s="165">
        <v>14</v>
      </c>
      <c r="W71" s="166">
        <f>IFERROR(IF(V71="","",V71),"")</f>
        <v>14</v>
      </c>
      <c r="X71" s="37">
        <f>IFERROR(IF(V71="","",V71*0.01788),"")</f>
        <v>0.25031999999999999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65</v>
      </c>
      <c r="V72" s="165">
        <v>20</v>
      </c>
      <c r="W72" s="166">
        <f>IFERROR(IF(V72="","",V72),"")</f>
        <v>20</v>
      </c>
      <c r="X72" s="37">
        <f>IFERROR(IF(V72="","",V72*0.01788),"")</f>
        <v>0.35760000000000003</v>
      </c>
      <c r="Y72" s="57"/>
      <c r="Z72" s="58"/>
      <c r="AD72" s="62"/>
      <c r="BA72" s="84" t="s">
        <v>74</v>
      </c>
    </row>
    <row r="73" spans="1:53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66</v>
      </c>
      <c r="O73" s="170"/>
      <c r="P73" s="170"/>
      <c r="Q73" s="170"/>
      <c r="R73" s="170"/>
      <c r="S73" s="170"/>
      <c r="T73" s="171"/>
      <c r="U73" s="38" t="s">
        <v>65</v>
      </c>
      <c r="V73" s="167">
        <f>IFERROR(SUM(V71:V72),"0")</f>
        <v>34</v>
      </c>
      <c r="W73" s="167">
        <f>IFERROR(SUM(W71:W72),"0")</f>
        <v>34</v>
      </c>
      <c r="X73" s="167">
        <f>IFERROR(IF(X71="",0,X71),"0")+IFERROR(IF(X72="",0,X72),"0")</f>
        <v>0.60792000000000002</v>
      </c>
      <c r="Y73" s="168"/>
      <c r="Z73" s="1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66</v>
      </c>
      <c r="O74" s="170"/>
      <c r="P74" s="170"/>
      <c r="Q74" s="170"/>
      <c r="R74" s="170"/>
      <c r="S74" s="170"/>
      <c r="T74" s="171"/>
      <c r="U74" s="38" t="s">
        <v>67</v>
      </c>
      <c r="V74" s="167">
        <f>IFERROR(SUMPRODUCT(V71:V72*H71:H72),"0")</f>
        <v>122.4</v>
      </c>
      <c r="W74" s="167">
        <f>IFERROR(SUMPRODUCT(W71:W72*H71:H72),"0")</f>
        <v>122.4</v>
      </c>
      <c r="X74" s="38"/>
      <c r="Y74" s="168"/>
      <c r="Z74" s="168"/>
    </row>
    <row r="75" spans="1:53" ht="16.5" hidden="1" customHeight="1" x14ac:dyDescent="0.25">
      <c r="A75" s="174" t="s">
        <v>127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118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65</v>
      </c>
      <c r="V78" s="165">
        <v>26</v>
      </c>
      <c r="W78" s="166">
        <f t="shared" si="2"/>
        <v>26</v>
      </c>
      <c r="X78" s="37">
        <f t="shared" si="3"/>
        <v>0.46488000000000002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65</v>
      </c>
      <c r="V79" s="165">
        <v>95</v>
      </c>
      <c r="W79" s="166">
        <f t="shared" si="2"/>
        <v>95</v>
      </c>
      <c r="X79" s="37">
        <f t="shared" si="3"/>
        <v>1.6986000000000001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65</v>
      </c>
      <c r="V80" s="165">
        <v>25</v>
      </c>
      <c r="W80" s="166">
        <f t="shared" si="2"/>
        <v>25</v>
      </c>
      <c r="X80" s="37">
        <f t="shared" si="3"/>
        <v>0.44700000000000001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65</v>
      </c>
      <c r="V81" s="165">
        <v>33</v>
      </c>
      <c r="W81" s="166">
        <f t="shared" si="2"/>
        <v>33</v>
      </c>
      <c r="X81" s="37">
        <f t="shared" si="3"/>
        <v>0.59004000000000001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65</v>
      </c>
      <c r="V82" s="165">
        <v>47</v>
      </c>
      <c r="W82" s="166">
        <f t="shared" si="2"/>
        <v>47</v>
      </c>
      <c r="X82" s="37">
        <f t="shared" si="3"/>
        <v>0.84036</v>
      </c>
      <c r="Y82" s="57"/>
      <c r="Z82" s="58"/>
      <c r="AD82" s="62"/>
      <c r="BA82" s="90" t="s">
        <v>74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66</v>
      </c>
      <c r="O83" s="170"/>
      <c r="P83" s="170"/>
      <c r="Q83" s="170"/>
      <c r="R83" s="170"/>
      <c r="S83" s="170"/>
      <c r="T83" s="171"/>
      <c r="U83" s="38" t="s">
        <v>65</v>
      </c>
      <c r="V83" s="167">
        <f>IFERROR(SUM(V77:V82),"0")</f>
        <v>226</v>
      </c>
      <c r="W83" s="167">
        <f>IFERROR(SUM(W77:W82),"0")</f>
        <v>226</v>
      </c>
      <c r="X83" s="167">
        <f>IFERROR(IF(X77="",0,X77),"0")+IFERROR(IF(X78="",0,X78),"0")+IFERROR(IF(X79="",0,X79),"0")+IFERROR(IF(X80="",0,X80),"0")+IFERROR(IF(X81="",0,X81),"0")+IFERROR(IF(X82="",0,X82),"0")</f>
        <v>4.0408800000000005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66</v>
      </c>
      <c r="O84" s="170"/>
      <c r="P84" s="170"/>
      <c r="Q84" s="170"/>
      <c r="R84" s="170"/>
      <c r="S84" s="170"/>
      <c r="T84" s="171"/>
      <c r="U84" s="38" t="s">
        <v>67</v>
      </c>
      <c r="V84" s="167">
        <f>IFERROR(SUMPRODUCT(V77:V82*H77:H82),"0")</f>
        <v>821.5200000000001</v>
      </c>
      <c r="W84" s="167">
        <f>IFERROR(SUMPRODUCT(W77:W82*H77:H82),"0")</f>
        <v>821.5200000000001</v>
      </c>
      <c r="X84" s="38"/>
      <c r="Y84" s="168"/>
      <c r="Z84" s="168"/>
    </row>
    <row r="85" spans="1:53" ht="16.5" hidden="1" customHeight="1" x14ac:dyDescent="0.25">
      <c r="A85" s="174" t="s">
        <v>140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140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65</v>
      </c>
      <c r="V88" s="165">
        <v>42</v>
      </c>
      <c r="W88" s="166">
        <f>IFERROR(IF(V88="","",V88),"")</f>
        <v>42</v>
      </c>
      <c r="X88" s="37">
        <f>IFERROR(IF(V88="","",V88*0.01788),"")</f>
        <v>0.75095999999999996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65</v>
      </c>
      <c r="V89" s="165">
        <v>7</v>
      </c>
      <c r="W89" s="166">
        <f>IFERROR(IF(V89="","",V89),"")</f>
        <v>7</v>
      </c>
      <c r="X89" s="37">
        <f>IFERROR(IF(V89="","",V89*0.0155),"")</f>
        <v>0.1085</v>
      </c>
      <c r="Y89" s="57"/>
      <c r="Z89" s="58"/>
      <c r="AD89" s="62"/>
      <c r="BA89" s="93" t="s">
        <v>74</v>
      </c>
    </row>
    <row r="90" spans="1:53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66</v>
      </c>
      <c r="O90" s="170"/>
      <c r="P90" s="170"/>
      <c r="Q90" s="170"/>
      <c r="R90" s="170"/>
      <c r="S90" s="170"/>
      <c r="T90" s="171"/>
      <c r="U90" s="38" t="s">
        <v>65</v>
      </c>
      <c r="V90" s="167">
        <f>IFERROR(SUM(V87:V89),"0")</f>
        <v>49</v>
      </c>
      <c r="W90" s="167">
        <f>IFERROR(SUM(W87:W89),"0")</f>
        <v>49</v>
      </c>
      <c r="X90" s="167">
        <f>IFERROR(IF(X87="",0,X87),"0")+IFERROR(IF(X88="",0,X88),"0")+IFERROR(IF(X89="",0,X89),"0")</f>
        <v>0.85946</v>
      </c>
      <c r="Y90" s="168"/>
      <c r="Z90" s="1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66</v>
      </c>
      <c r="O91" s="170"/>
      <c r="P91" s="170"/>
      <c r="Q91" s="170"/>
      <c r="R91" s="170"/>
      <c r="S91" s="170"/>
      <c r="T91" s="171"/>
      <c r="U91" s="38" t="s">
        <v>67</v>
      </c>
      <c r="V91" s="167">
        <f>IFERROR(SUMPRODUCT(V87:V89*H87:H89),"0")</f>
        <v>172.76000000000002</v>
      </c>
      <c r="W91" s="167">
        <f>IFERROR(SUMPRODUCT(W87:W89*H87:H89),"0")</f>
        <v>172.76000000000002</v>
      </c>
      <c r="X91" s="38"/>
      <c r="Y91" s="168"/>
      <c r="Z91" s="168"/>
    </row>
    <row r="92" spans="1:53" ht="16.5" hidden="1" customHeight="1" x14ac:dyDescent="0.25">
      <c r="A92" s="174" t="s">
        <v>147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60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65</v>
      </c>
      <c r="V94" s="165">
        <v>47</v>
      </c>
      <c r="W94" s="166">
        <f>IFERROR(IF(V94="","",V94),"")</f>
        <v>47</v>
      </c>
      <c r="X94" s="37">
        <f>IFERROR(IF(V94="","",V94*0.0155),"")</f>
        <v>0.72850000000000004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65</v>
      </c>
      <c r="V95" s="165">
        <v>78</v>
      </c>
      <c r="W95" s="166">
        <f>IFERROR(IF(V95="","",V95),"")</f>
        <v>78</v>
      </c>
      <c r="X95" s="37">
        <f>IFERROR(IF(V95="","",V95*0.0155),"")</f>
        <v>1.2090000000000001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65</v>
      </c>
      <c r="V96" s="165">
        <v>19</v>
      </c>
      <c r="W96" s="166">
        <f>IFERROR(IF(V96="","",V96),"")</f>
        <v>19</v>
      </c>
      <c r="X96" s="37">
        <f>IFERROR(IF(V96="","",V96*0.0155),"")</f>
        <v>0.29449999999999998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65</v>
      </c>
      <c r="V97" s="165">
        <v>176</v>
      </c>
      <c r="W97" s="166">
        <f>IFERROR(IF(V97="","",V97),"")</f>
        <v>176</v>
      </c>
      <c r="X97" s="37">
        <f>IFERROR(IF(V97="","",V97*0.0155),"")</f>
        <v>2.7279999999999998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66</v>
      </c>
      <c r="O99" s="170"/>
      <c r="P99" s="170"/>
      <c r="Q99" s="170"/>
      <c r="R99" s="170"/>
      <c r="S99" s="170"/>
      <c r="T99" s="171"/>
      <c r="U99" s="38" t="s">
        <v>65</v>
      </c>
      <c r="V99" s="167">
        <f>IFERROR(SUM(V94:V98),"0")</f>
        <v>320</v>
      </c>
      <c r="W99" s="167">
        <f>IFERROR(SUM(W94:W98),"0")</f>
        <v>320</v>
      </c>
      <c r="X99" s="167">
        <f>IFERROR(IF(X94="",0,X94),"0")+IFERROR(IF(X95="",0,X95),"0")+IFERROR(IF(X96="",0,X96),"0")+IFERROR(IF(X97="",0,X97),"0")+IFERROR(IF(X98="",0,X98),"0")</f>
        <v>4.96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66</v>
      </c>
      <c r="O100" s="170"/>
      <c r="P100" s="170"/>
      <c r="Q100" s="170"/>
      <c r="R100" s="170"/>
      <c r="S100" s="170"/>
      <c r="T100" s="171"/>
      <c r="U100" s="38" t="s">
        <v>67</v>
      </c>
      <c r="V100" s="167">
        <f>IFERROR(SUMPRODUCT(V94:V98*H94:H98),"0")</f>
        <v>2282.88</v>
      </c>
      <c r="W100" s="167">
        <f>IFERROR(SUMPRODUCT(W94:W98*H94:H98),"0")</f>
        <v>2282.88</v>
      </c>
      <c r="X100" s="38"/>
      <c r="Y100" s="168"/>
      <c r="Z100" s="168"/>
    </row>
    <row r="101" spans="1:53" ht="16.5" hidden="1" customHeight="1" x14ac:dyDescent="0.25">
      <c r="A101" s="174" t="s">
        <v>158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118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65</v>
      </c>
      <c r="V103" s="165">
        <v>75</v>
      </c>
      <c r="W103" s="166">
        <f>IFERROR(IF(V103="","",V103),"")</f>
        <v>75</v>
      </c>
      <c r="X103" s="37">
        <f>IFERROR(IF(V103="","",V103*0.01788),"")</f>
        <v>1.341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65</v>
      </c>
      <c r="V104" s="165">
        <v>83</v>
      </c>
      <c r="W104" s="166">
        <f>IFERROR(IF(V104="","",V104),"")</f>
        <v>83</v>
      </c>
      <c r="X104" s="37">
        <f>IFERROR(IF(V104="","",V104*0.01788),"")</f>
        <v>1.48404</v>
      </c>
      <c r="Y104" s="57"/>
      <c r="Z104" s="58"/>
      <c r="AD104" s="62"/>
      <c r="BA104" s="100" t="s">
        <v>74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66</v>
      </c>
      <c r="O105" s="170"/>
      <c r="P105" s="170"/>
      <c r="Q105" s="170"/>
      <c r="R105" s="170"/>
      <c r="S105" s="170"/>
      <c r="T105" s="171"/>
      <c r="U105" s="38" t="s">
        <v>65</v>
      </c>
      <c r="V105" s="167">
        <f>IFERROR(SUM(V103:V104),"0")</f>
        <v>158</v>
      </c>
      <c r="W105" s="167">
        <f>IFERROR(SUM(W103:W104),"0")</f>
        <v>158</v>
      </c>
      <c r="X105" s="167">
        <f>IFERROR(IF(X103="",0,X103),"0")+IFERROR(IF(X104="",0,X104),"0")</f>
        <v>2.82504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66</v>
      </c>
      <c r="O106" s="170"/>
      <c r="P106" s="170"/>
      <c r="Q106" s="170"/>
      <c r="R106" s="170"/>
      <c r="S106" s="170"/>
      <c r="T106" s="171"/>
      <c r="U106" s="38" t="s">
        <v>67</v>
      </c>
      <c r="V106" s="167">
        <f>IFERROR(SUMPRODUCT(V103:V104*H103:H104),"0")</f>
        <v>474</v>
      </c>
      <c r="W106" s="167">
        <f>IFERROR(SUMPRODUCT(W103:W104*H103:H104),"0")</f>
        <v>474</v>
      </c>
      <c r="X106" s="38"/>
      <c r="Y106" s="168"/>
      <c r="Z106" s="168"/>
    </row>
    <row r="107" spans="1:53" ht="16.5" hidden="1" customHeight="1" x14ac:dyDescent="0.25">
      <c r="A107" s="174" t="s">
        <v>163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118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65</v>
      </c>
      <c r="V109" s="165">
        <v>112</v>
      </c>
      <c r="W109" s="166">
        <f>IFERROR(IF(V109="","",V109),"")</f>
        <v>112</v>
      </c>
      <c r="X109" s="37">
        <f>IFERROR(IF(V109="","",V109*0.01788),"")</f>
        <v>2.0025599999999999</v>
      </c>
      <c r="Y109" s="57"/>
      <c r="Z109" s="58"/>
      <c r="AD109" s="62"/>
      <c r="BA109" s="101" t="s">
        <v>74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66</v>
      </c>
      <c r="O110" s="170"/>
      <c r="P110" s="170"/>
      <c r="Q110" s="170"/>
      <c r="R110" s="170"/>
      <c r="S110" s="170"/>
      <c r="T110" s="171"/>
      <c r="U110" s="38" t="s">
        <v>65</v>
      </c>
      <c r="V110" s="167">
        <f>IFERROR(SUM(V109:V109),"0")</f>
        <v>112</v>
      </c>
      <c r="W110" s="167">
        <f>IFERROR(SUM(W109:W109),"0")</f>
        <v>112</v>
      </c>
      <c r="X110" s="167">
        <f>IFERROR(IF(X109="",0,X109),"0")</f>
        <v>2.0025599999999999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66</v>
      </c>
      <c r="O111" s="170"/>
      <c r="P111" s="170"/>
      <c r="Q111" s="170"/>
      <c r="R111" s="170"/>
      <c r="S111" s="170"/>
      <c r="T111" s="171"/>
      <c r="U111" s="38" t="s">
        <v>67</v>
      </c>
      <c r="V111" s="167">
        <f>IFERROR(SUMPRODUCT(V109:V109*H109:H109),"0")</f>
        <v>336</v>
      </c>
      <c r="W111" s="167">
        <f>IFERROR(SUMPRODUCT(W109:W109*H109:H109),"0")</f>
        <v>336</v>
      </c>
      <c r="X111" s="38"/>
      <c r="Y111" s="168"/>
      <c r="Z111" s="168"/>
    </row>
    <row r="112" spans="1:53" ht="16.5" hidden="1" customHeight="1" x14ac:dyDescent="0.25">
      <c r="A112" s="174" t="s">
        <v>166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118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65</v>
      </c>
      <c r="V116" s="165">
        <v>34</v>
      </c>
      <c r="W116" s="166">
        <f>IFERROR(IF(V116="","",V116),"")</f>
        <v>34</v>
      </c>
      <c r="X116" s="37">
        <f>IFERROR(IF(V116="","",V116*0.01788),"")</f>
        <v>0.60792000000000002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65</v>
      </c>
      <c r="V117" s="165">
        <v>31</v>
      </c>
      <c r="W117" s="166">
        <f>IFERROR(IF(V117="","",V117),"")</f>
        <v>31</v>
      </c>
      <c r="X117" s="37">
        <f>IFERROR(IF(V117="","",V117*0.01788),"")</f>
        <v>0.55427999999999999</v>
      </c>
      <c r="Y117" s="57"/>
      <c r="Z117" s="58"/>
      <c r="AD117" s="62"/>
      <c r="BA117" s="105" t="s">
        <v>74</v>
      </c>
    </row>
    <row r="118" spans="1:53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66</v>
      </c>
      <c r="O118" s="170"/>
      <c r="P118" s="170"/>
      <c r="Q118" s="170"/>
      <c r="R118" s="170"/>
      <c r="S118" s="170"/>
      <c r="T118" s="171"/>
      <c r="U118" s="38" t="s">
        <v>65</v>
      </c>
      <c r="V118" s="167">
        <f>IFERROR(SUM(V114:V117),"0")</f>
        <v>65</v>
      </c>
      <c r="W118" s="167">
        <f>IFERROR(SUM(W114:W117),"0")</f>
        <v>65</v>
      </c>
      <c r="X118" s="167">
        <f>IFERROR(IF(X114="",0,X114),"0")+IFERROR(IF(X115="",0,X115),"0")+IFERROR(IF(X116="",0,X116),"0")+IFERROR(IF(X117="",0,X117),"0")</f>
        <v>1.1621999999999999</v>
      </c>
      <c r="Y118" s="168"/>
      <c r="Z118" s="1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66</v>
      </c>
      <c r="O119" s="170"/>
      <c r="P119" s="170"/>
      <c r="Q119" s="170"/>
      <c r="R119" s="170"/>
      <c r="S119" s="170"/>
      <c r="T119" s="171"/>
      <c r="U119" s="38" t="s">
        <v>67</v>
      </c>
      <c r="V119" s="167">
        <f>IFERROR(SUMPRODUCT(V114:V117*H114:H117),"0")</f>
        <v>195</v>
      </c>
      <c r="W119" s="167">
        <f>IFERROR(SUMPRODUCT(W114:W117*H114:H117),"0")</f>
        <v>195</v>
      </c>
      <c r="X119" s="38"/>
      <c r="Y119" s="168"/>
      <c r="Z119" s="168"/>
    </row>
    <row r="120" spans="1:53" ht="16.5" hidden="1" customHeight="1" x14ac:dyDescent="0.25">
      <c r="A120" s="174" t="s">
        <v>176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118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66</v>
      </c>
      <c r="O123" s="170"/>
      <c r="P123" s="170"/>
      <c r="Q123" s="170"/>
      <c r="R123" s="170"/>
      <c r="S123" s="170"/>
      <c r="T123" s="17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hidden="1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66</v>
      </c>
      <c r="O124" s="170"/>
      <c r="P124" s="170"/>
      <c r="Q124" s="170"/>
      <c r="R124" s="170"/>
      <c r="S124" s="170"/>
      <c r="T124" s="17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hidden="1" customHeight="1" x14ac:dyDescent="0.25">
      <c r="A125" s="174" t="s">
        <v>179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180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66</v>
      </c>
      <c r="O129" s="170"/>
      <c r="P129" s="170"/>
      <c r="Q129" s="170"/>
      <c r="R129" s="170"/>
      <c r="S129" s="170"/>
      <c r="T129" s="17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66</v>
      </c>
      <c r="O130" s="170"/>
      <c r="P130" s="170"/>
      <c r="Q130" s="170"/>
      <c r="R130" s="170"/>
      <c r="S130" s="170"/>
      <c r="T130" s="17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4" t="s">
        <v>187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118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66</v>
      </c>
      <c r="O134" s="170"/>
      <c r="P134" s="170"/>
      <c r="Q134" s="170"/>
      <c r="R134" s="170"/>
      <c r="S134" s="170"/>
      <c r="T134" s="17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66</v>
      </c>
      <c r="O135" s="170"/>
      <c r="P135" s="170"/>
      <c r="Q135" s="170"/>
      <c r="R135" s="170"/>
      <c r="S135" s="170"/>
      <c r="T135" s="17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190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191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118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91"/>
      <c r="P139" s="191"/>
      <c r="Q139" s="191"/>
      <c r="R139" s="173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66</v>
      </c>
      <c r="O140" s="170"/>
      <c r="P140" s="170"/>
      <c r="Q140" s="170"/>
      <c r="R140" s="170"/>
      <c r="S140" s="170"/>
      <c r="T140" s="17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66</v>
      </c>
      <c r="O141" s="170"/>
      <c r="P141" s="170"/>
      <c r="Q141" s="170"/>
      <c r="R141" s="170"/>
      <c r="S141" s="170"/>
      <c r="T141" s="17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4" t="s">
        <v>195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180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66</v>
      </c>
      <c r="O145" s="170"/>
      <c r="P145" s="170"/>
      <c r="Q145" s="170"/>
      <c r="R145" s="170"/>
      <c r="S145" s="170"/>
      <c r="T145" s="17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66</v>
      </c>
      <c r="O146" s="170"/>
      <c r="P146" s="170"/>
      <c r="Q146" s="170"/>
      <c r="R146" s="170"/>
      <c r="S146" s="170"/>
      <c r="T146" s="17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198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60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37" t="s">
        <v>201</v>
      </c>
      <c r="O149" s="191"/>
      <c r="P149" s="191"/>
      <c r="Q149" s="191"/>
      <c r="R149" s="173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6" t="s">
        <v>204</v>
      </c>
      <c r="O150" s="191"/>
      <c r="P150" s="191"/>
      <c r="Q150" s="191"/>
      <c r="R150" s="173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65</v>
      </c>
      <c r="V151" s="165">
        <v>318</v>
      </c>
      <c r="W151" s="166">
        <f>IFERROR(IF(V151="","",V151),"")</f>
        <v>318</v>
      </c>
      <c r="X151" s="37">
        <f>IFERROR(IF(V151="","",V151*0.00866),"")</f>
        <v>2.7538799999999997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8" t="s">
        <v>209</v>
      </c>
      <c r="O152" s="191"/>
      <c r="P152" s="191"/>
      <c r="Q152" s="191"/>
      <c r="R152" s="173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66</v>
      </c>
      <c r="O153" s="170"/>
      <c r="P153" s="170"/>
      <c r="Q153" s="170"/>
      <c r="R153" s="170"/>
      <c r="S153" s="170"/>
      <c r="T153" s="171"/>
      <c r="U153" s="38" t="s">
        <v>65</v>
      </c>
      <c r="V153" s="167">
        <f>IFERROR(SUM(V149:V152),"0")</f>
        <v>318</v>
      </c>
      <c r="W153" s="167">
        <f>IFERROR(SUM(W149:W152),"0")</f>
        <v>318</v>
      </c>
      <c r="X153" s="167">
        <f>IFERROR(IF(X149="",0,X149),"0")+IFERROR(IF(X150="",0,X150),"0")+IFERROR(IF(X151="",0,X151),"0")+IFERROR(IF(X152="",0,X152),"0")</f>
        <v>2.7538799999999997</v>
      </c>
      <c r="Y153" s="168"/>
      <c r="Z153" s="1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66</v>
      </c>
      <c r="O154" s="170"/>
      <c r="P154" s="170"/>
      <c r="Q154" s="170"/>
      <c r="R154" s="170"/>
      <c r="S154" s="170"/>
      <c r="T154" s="171"/>
      <c r="U154" s="38" t="s">
        <v>67</v>
      </c>
      <c r="V154" s="167">
        <f>IFERROR(SUMPRODUCT(V149:V152*H149:H152),"0")</f>
        <v>1590</v>
      </c>
      <c r="W154" s="167">
        <f>IFERROR(SUMPRODUCT(W149:W152*H149:H152),"0")</f>
        <v>1590</v>
      </c>
      <c r="X154" s="38"/>
      <c r="Y154" s="168"/>
      <c r="Z154" s="168"/>
    </row>
    <row r="155" spans="1:53" ht="14.25" hidden="1" customHeight="1" x14ac:dyDescent="0.25">
      <c r="A155" s="181" t="s">
        <v>210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66</v>
      </c>
      <c r="O158" s="170"/>
      <c r="P158" s="170"/>
      <c r="Q158" s="170"/>
      <c r="R158" s="170"/>
      <c r="S158" s="170"/>
      <c r="T158" s="17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66</v>
      </c>
      <c r="O159" s="170"/>
      <c r="P159" s="170"/>
      <c r="Q159" s="170"/>
      <c r="R159" s="170"/>
      <c r="S159" s="170"/>
      <c r="T159" s="17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215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216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70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65</v>
      </c>
      <c r="V163" s="165">
        <v>78</v>
      </c>
      <c r="W163" s="166">
        <f>IFERROR(IF(V163="","",V163),"")</f>
        <v>78</v>
      </c>
      <c r="X163" s="37">
        <f>IFERROR(IF(V163="","",V163*0.01788),"")</f>
        <v>1.3946400000000001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65</v>
      </c>
      <c r="V164" s="165">
        <v>31</v>
      </c>
      <c r="W164" s="166">
        <f>IFERROR(IF(V164="","",V164),"")</f>
        <v>31</v>
      </c>
      <c r="X164" s="37">
        <f>IFERROR(IF(V164="","",V164*0.01788),"")</f>
        <v>0.55427999999999999</v>
      </c>
      <c r="Y164" s="57"/>
      <c r="Z164" s="58"/>
      <c r="AD164" s="62"/>
      <c r="BA164" s="119" t="s">
        <v>74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66</v>
      </c>
      <c r="O165" s="170"/>
      <c r="P165" s="170"/>
      <c r="Q165" s="170"/>
      <c r="R165" s="170"/>
      <c r="S165" s="170"/>
      <c r="T165" s="171"/>
      <c r="U165" s="38" t="s">
        <v>65</v>
      </c>
      <c r="V165" s="167">
        <f>IFERROR(SUM(V163:V164),"0")</f>
        <v>109</v>
      </c>
      <c r="W165" s="167">
        <f>IFERROR(SUM(W163:W164),"0")</f>
        <v>109</v>
      </c>
      <c r="X165" s="167">
        <f>IFERROR(IF(X163="",0,X163),"0")+IFERROR(IF(X164="",0,X164),"0")</f>
        <v>1.9489200000000002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66</v>
      </c>
      <c r="O166" s="170"/>
      <c r="P166" s="170"/>
      <c r="Q166" s="170"/>
      <c r="R166" s="170"/>
      <c r="S166" s="170"/>
      <c r="T166" s="171"/>
      <c r="U166" s="38" t="s">
        <v>67</v>
      </c>
      <c r="V166" s="167">
        <f>IFERROR(SUMPRODUCT(V163:V164*H163:H164),"0")</f>
        <v>327</v>
      </c>
      <c r="W166" s="167">
        <f>IFERROR(SUMPRODUCT(W163:W164*H163:H164),"0")</f>
        <v>327</v>
      </c>
      <c r="X166" s="38"/>
      <c r="Y166" s="168"/>
      <c r="Z166" s="168"/>
    </row>
    <row r="167" spans="1:53" ht="16.5" hidden="1" customHeight="1" x14ac:dyDescent="0.25">
      <c r="A167" s="174" t="s">
        <v>221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221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66</v>
      </c>
      <c r="O170" s="170"/>
      <c r="P170" s="170"/>
      <c r="Q170" s="170"/>
      <c r="R170" s="170"/>
      <c r="S170" s="170"/>
      <c r="T170" s="17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66</v>
      </c>
      <c r="O171" s="170"/>
      <c r="P171" s="170"/>
      <c r="Q171" s="170"/>
      <c r="R171" s="170"/>
      <c r="S171" s="170"/>
      <c r="T171" s="17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215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224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66</v>
      </c>
      <c r="O175" s="170"/>
      <c r="P175" s="170"/>
      <c r="Q175" s="170"/>
      <c r="R175" s="170"/>
      <c r="S175" s="170"/>
      <c r="T175" s="17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66</v>
      </c>
      <c r="O176" s="170"/>
      <c r="P176" s="170"/>
      <c r="Q176" s="170"/>
      <c r="R176" s="170"/>
      <c r="S176" s="170"/>
      <c r="T176" s="17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229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70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65</v>
      </c>
      <c r="V181" s="165">
        <v>17</v>
      </c>
      <c r="W181" s="166">
        <f>IFERROR(IF(V181="","",V181),"")</f>
        <v>17</v>
      </c>
      <c r="X181" s="37">
        <f>IFERROR(IF(V181="","",V181*0.01788),"")</f>
        <v>0.30396000000000001</v>
      </c>
      <c r="Y181" s="57"/>
      <c r="Z181" s="58"/>
      <c r="AD181" s="62"/>
      <c r="BA181" s="124" t="s">
        <v>74</v>
      </c>
    </row>
    <row r="182" spans="1:53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66</v>
      </c>
      <c r="O182" s="170"/>
      <c r="P182" s="170"/>
      <c r="Q182" s="170"/>
      <c r="R182" s="170"/>
      <c r="S182" s="170"/>
      <c r="T182" s="171"/>
      <c r="U182" s="38" t="s">
        <v>65</v>
      </c>
      <c r="V182" s="167">
        <f>IFERROR(SUM(V179:V181),"0")</f>
        <v>17</v>
      </c>
      <c r="W182" s="167">
        <f>IFERROR(SUM(W179:W181),"0")</f>
        <v>17</v>
      </c>
      <c r="X182" s="167">
        <f>IFERROR(IF(X179="",0,X179),"0")+IFERROR(IF(X180="",0,X180),"0")+IFERROR(IF(X181="",0,X181),"0")</f>
        <v>0.30396000000000001</v>
      </c>
      <c r="Y182" s="168"/>
      <c r="Z182" s="168"/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66</v>
      </c>
      <c r="O183" s="170"/>
      <c r="P183" s="170"/>
      <c r="Q183" s="170"/>
      <c r="R183" s="170"/>
      <c r="S183" s="170"/>
      <c r="T183" s="171"/>
      <c r="U183" s="38" t="s">
        <v>67</v>
      </c>
      <c r="V183" s="167">
        <f>IFERROR(SUMPRODUCT(V179:V181*H179:H181),"0")</f>
        <v>51</v>
      </c>
      <c r="W183" s="167">
        <f>IFERROR(SUMPRODUCT(W179:W181*H179:H181),"0")</f>
        <v>51</v>
      </c>
      <c r="X183" s="38"/>
      <c r="Y183" s="168"/>
      <c r="Z183" s="168"/>
    </row>
    <row r="184" spans="1:53" ht="27.75" hidden="1" customHeight="1" x14ac:dyDescent="0.2">
      <c r="A184" s="182" t="s">
        <v>236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237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60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66</v>
      </c>
      <c r="O189" s="170"/>
      <c r="P189" s="170"/>
      <c r="Q189" s="170"/>
      <c r="R189" s="170"/>
      <c r="S189" s="170"/>
      <c r="T189" s="17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66</v>
      </c>
      <c r="O190" s="170"/>
      <c r="P190" s="170"/>
      <c r="Q190" s="170"/>
      <c r="R190" s="170"/>
      <c r="S190" s="170"/>
      <c r="T190" s="17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242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60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65</v>
      </c>
      <c r="V193" s="165">
        <v>103</v>
      </c>
      <c r="W193" s="166">
        <f>IFERROR(IF(V193="","",V193),"")</f>
        <v>103</v>
      </c>
      <c r="X193" s="37">
        <f>IFERROR(IF(V193="","",V193*0.0155),"")</f>
        <v>1.5965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66</v>
      </c>
      <c r="O196" s="170"/>
      <c r="P196" s="170"/>
      <c r="Q196" s="170"/>
      <c r="R196" s="170"/>
      <c r="S196" s="170"/>
      <c r="T196" s="171"/>
      <c r="U196" s="38" t="s">
        <v>65</v>
      </c>
      <c r="V196" s="167">
        <f>IFERROR(SUM(V193:V195),"0")</f>
        <v>103</v>
      </c>
      <c r="W196" s="167">
        <f>IFERROR(SUM(W193:W195),"0")</f>
        <v>103</v>
      </c>
      <c r="X196" s="167">
        <f>IFERROR(IF(X193="",0,X193),"0")+IFERROR(IF(X194="",0,X194),"0")+IFERROR(IF(X195="",0,X195),"0")</f>
        <v>1.5965</v>
      </c>
      <c r="Y196" s="168"/>
      <c r="Z196" s="168"/>
    </row>
    <row r="197" spans="1:53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66</v>
      </c>
      <c r="O197" s="170"/>
      <c r="P197" s="170"/>
      <c r="Q197" s="170"/>
      <c r="R197" s="170"/>
      <c r="S197" s="170"/>
      <c r="T197" s="171"/>
      <c r="U197" s="38" t="s">
        <v>67</v>
      </c>
      <c r="V197" s="167">
        <f>IFERROR(SUMPRODUCT(V193:V195*H193:H195),"0")</f>
        <v>576.79999999999995</v>
      </c>
      <c r="W197" s="167">
        <f>IFERROR(SUMPRODUCT(W193:W195*H193:H195),"0")</f>
        <v>576.79999999999995</v>
      </c>
      <c r="X197" s="38"/>
      <c r="Y197" s="168"/>
      <c r="Z197" s="168"/>
    </row>
    <row r="198" spans="1:53" ht="16.5" hidden="1" customHeight="1" x14ac:dyDescent="0.25">
      <c r="A198" s="174" t="s">
        <v>249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60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65</v>
      </c>
      <c r="V201" s="165">
        <v>10</v>
      </c>
      <c r="W201" s="166">
        <f>IFERROR(IF(V201="","",V201),"")</f>
        <v>10</v>
      </c>
      <c r="X201" s="37">
        <f>IFERROR(IF(V201="","",V201*0.0155),"")</f>
        <v>0.155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65</v>
      </c>
      <c r="V203" s="165">
        <v>26</v>
      </c>
      <c r="W203" s="166">
        <f>IFERROR(IF(V203="","",V203),"")</f>
        <v>26</v>
      </c>
      <c r="X203" s="37">
        <f>IFERROR(IF(V203="","",V203*0.0155),"")</f>
        <v>0.40300000000000002</v>
      </c>
      <c r="Y203" s="57"/>
      <c r="Z203" s="58"/>
      <c r="AD203" s="62"/>
      <c r="BA203" s="133" t="s">
        <v>1</v>
      </c>
    </row>
    <row r="204" spans="1:53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66</v>
      </c>
      <c r="O204" s="170"/>
      <c r="P204" s="170"/>
      <c r="Q204" s="170"/>
      <c r="R204" s="170"/>
      <c r="S204" s="170"/>
      <c r="T204" s="171"/>
      <c r="U204" s="38" t="s">
        <v>65</v>
      </c>
      <c r="V204" s="167">
        <f>IFERROR(SUM(V200:V203),"0")</f>
        <v>36</v>
      </c>
      <c r="W204" s="167">
        <f>IFERROR(SUM(W200:W203),"0")</f>
        <v>36</v>
      </c>
      <c r="X204" s="167">
        <f>IFERROR(IF(X200="",0,X200),"0")+IFERROR(IF(X201="",0,X201),"0")+IFERROR(IF(X202="",0,X202),"0")+IFERROR(IF(X203="",0,X203),"0")</f>
        <v>0.55800000000000005</v>
      </c>
      <c r="Y204" s="168"/>
      <c r="Z204" s="168"/>
    </row>
    <row r="205" spans="1:53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66</v>
      </c>
      <c r="O205" s="170"/>
      <c r="P205" s="170"/>
      <c r="Q205" s="170"/>
      <c r="R205" s="170"/>
      <c r="S205" s="170"/>
      <c r="T205" s="171"/>
      <c r="U205" s="38" t="s">
        <v>67</v>
      </c>
      <c r="V205" s="167">
        <f>IFERROR(SUMPRODUCT(V200:V203*H200:H203),"0")</f>
        <v>259.20000000000005</v>
      </c>
      <c r="W205" s="167">
        <f>IFERROR(SUMPRODUCT(W200:W203*H200:H203),"0")</f>
        <v>259.20000000000005</v>
      </c>
      <c r="X205" s="38"/>
      <c r="Y205" s="168"/>
      <c r="Z205" s="168"/>
    </row>
    <row r="206" spans="1:53" ht="16.5" hidden="1" customHeight="1" x14ac:dyDescent="0.25">
      <c r="A206" s="174" t="s">
        <v>258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224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66</v>
      </c>
      <c r="O209" s="170"/>
      <c r="P209" s="170"/>
      <c r="Q209" s="170"/>
      <c r="R209" s="170"/>
      <c r="S209" s="170"/>
      <c r="T209" s="17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66</v>
      </c>
      <c r="O210" s="170"/>
      <c r="P210" s="170"/>
      <c r="Q210" s="170"/>
      <c r="R210" s="170"/>
      <c r="S210" s="170"/>
      <c r="T210" s="17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261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60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66</v>
      </c>
      <c r="O215" s="170"/>
      <c r="P215" s="170"/>
      <c r="Q215" s="170"/>
      <c r="R215" s="170"/>
      <c r="S215" s="170"/>
      <c r="T215" s="17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66</v>
      </c>
      <c r="O216" s="170"/>
      <c r="P216" s="170"/>
      <c r="Q216" s="170"/>
      <c r="R216" s="170"/>
      <c r="S216" s="170"/>
      <c r="T216" s="17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182" t="s">
        <v>266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267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60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66</v>
      </c>
      <c r="O221" s="170"/>
      <c r="P221" s="170"/>
      <c r="Q221" s="170"/>
      <c r="R221" s="170"/>
      <c r="S221" s="170"/>
      <c r="T221" s="17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66</v>
      </c>
      <c r="O222" s="170"/>
      <c r="P222" s="170"/>
      <c r="Q222" s="170"/>
      <c r="R222" s="170"/>
      <c r="S222" s="170"/>
      <c r="T222" s="17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270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271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60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65</v>
      </c>
      <c r="V226" s="165">
        <v>49</v>
      </c>
      <c r="W226" s="166">
        <f>IFERROR(IF(V226="","",V226),"")</f>
        <v>49</v>
      </c>
      <c r="X226" s="37">
        <f>IFERROR(IF(V226="","",V226*0.0155),"")</f>
        <v>0.75949999999999995</v>
      </c>
      <c r="Y226" s="57"/>
      <c r="Z226" s="58"/>
      <c r="AD226" s="62"/>
      <c r="BA226" s="138" t="s">
        <v>1</v>
      </c>
    </row>
    <row r="227" spans="1:53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66</v>
      </c>
      <c r="O227" s="170"/>
      <c r="P227" s="170"/>
      <c r="Q227" s="170"/>
      <c r="R227" s="170"/>
      <c r="S227" s="170"/>
      <c r="T227" s="171"/>
      <c r="U227" s="38" t="s">
        <v>65</v>
      </c>
      <c r="V227" s="167">
        <f>IFERROR(SUM(V226:V226),"0")</f>
        <v>49</v>
      </c>
      <c r="W227" s="167">
        <f>IFERROR(SUM(W226:W226),"0")</f>
        <v>49</v>
      </c>
      <c r="X227" s="167">
        <f>IFERROR(IF(X226="",0,X226),"0")</f>
        <v>0.75949999999999995</v>
      </c>
      <c r="Y227" s="168"/>
      <c r="Z227" s="168"/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66</v>
      </c>
      <c r="O228" s="170"/>
      <c r="P228" s="170"/>
      <c r="Q228" s="170"/>
      <c r="R228" s="170"/>
      <c r="S228" s="170"/>
      <c r="T228" s="171"/>
      <c r="U228" s="38" t="s">
        <v>67</v>
      </c>
      <c r="V228" s="167">
        <f>IFERROR(SUMPRODUCT(V226:V226*H226:H226),"0")</f>
        <v>245</v>
      </c>
      <c r="W228" s="167">
        <f>IFERROR(SUMPRODUCT(W226:W226*H226:H226),"0")</f>
        <v>245</v>
      </c>
      <c r="X228" s="38"/>
      <c r="Y228" s="168"/>
      <c r="Z228" s="168"/>
    </row>
    <row r="229" spans="1:53" ht="16.5" hidden="1" customHeight="1" x14ac:dyDescent="0.25">
      <c r="A229" s="174" t="s">
        <v>274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60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66</v>
      </c>
      <c r="O232" s="170"/>
      <c r="P232" s="170"/>
      <c r="Q232" s="170"/>
      <c r="R232" s="170"/>
      <c r="S232" s="170"/>
      <c r="T232" s="17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66</v>
      </c>
      <c r="O233" s="170"/>
      <c r="P233" s="170"/>
      <c r="Q233" s="170"/>
      <c r="R233" s="170"/>
      <c r="S233" s="170"/>
      <c r="T233" s="17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2" t="s">
        <v>277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278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122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91"/>
      <c r="P237" s="191"/>
      <c r="Q237" s="191"/>
      <c r="R237" s="173"/>
      <c r="S237" s="35"/>
      <c r="T237" s="35"/>
      <c r="U237" s="36" t="s">
        <v>65</v>
      </c>
      <c r="V237" s="165">
        <v>75</v>
      </c>
      <c r="W237" s="166">
        <f>IFERROR(IF(V237="","",V237),"")</f>
        <v>75</v>
      </c>
      <c r="X237" s="37">
        <f>IFERROR(IF(V237="","",V237*0.00502),"")</f>
        <v>0.3765</v>
      </c>
      <c r="Y237" s="57"/>
      <c r="Z237" s="58"/>
      <c r="AD237" s="62"/>
      <c r="BA237" s="140" t="s">
        <v>74</v>
      </c>
    </row>
    <row r="238" spans="1:53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66</v>
      </c>
      <c r="O238" s="170"/>
      <c r="P238" s="170"/>
      <c r="Q238" s="170"/>
      <c r="R238" s="170"/>
      <c r="S238" s="170"/>
      <c r="T238" s="171"/>
      <c r="U238" s="38" t="s">
        <v>65</v>
      </c>
      <c r="V238" s="167">
        <f>IFERROR(SUM(V237:V237),"0")</f>
        <v>75</v>
      </c>
      <c r="W238" s="167">
        <f>IFERROR(SUM(W237:W237),"0")</f>
        <v>75</v>
      </c>
      <c r="X238" s="167">
        <f>IFERROR(IF(X237="",0,X237),"0")</f>
        <v>0.3765</v>
      </c>
      <c r="Y238" s="168"/>
      <c r="Z238" s="168"/>
    </row>
    <row r="239" spans="1:53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66</v>
      </c>
      <c r="O239" s="170"/>
      <c r="P239" s="170"/>
      <c r="Q239" s="170"/>
      <c r="R239" s="170"/>
      <c r="S239" s="170"/>
      <c r="T239" s="171"/>
      <c r="U239" s="38" t="s">
        <v>67</v>
      </c>
      <c r="V239" s="167">
        <f>IFERROR(SUMPRODUCT(V237:V237*H237:H237),"0")</f>
        <v>135</v>
      </c>
      <c r="W239" s="167">
        <f>IFERROR(SUMPRODUCT(W237:W237*H237:H237),"0")</f>
        <v>135</v>
      </c>
      <c r="X239" s="38"/>
      <c r="Y239" s="168"/>
      <c r="Z239" s="168"/>
    </row>
    <row r="240" spans="1:53" ht="14.25" hidden="1" customHeight="1" x14ac:dyDescent="0.25">
      <c r="A240" s="181" t="s">
        <v>70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7" t="s">
        <v>284</v>
      </c>
      <c r="O241" s="191"/>
      <c r="P241" s="191"/>
      <c r="Q241" s="191"/>
      <c r="R241" s="173"/>
      <c r="S241" s="35"/>
      <c r="T241" s="35"/>
      <c r="U241" s="36" t="s">
        <v>65</v>
      </c>
      <c r="V241" s="165">
        <v>53</v>
      </c>
      <c r="W241" s="166">
        <f>IFERROR(IF(V241="","",V241),"")</f>
        <v>53</v>
      </c>
      <c r="X241" s="37">
        <f>IFERROR(IF(V241="","",V241*0.0155),"")</f>
        <v>0.82150000000000001</v>
      </c>
      <c r="Y241" s="57"/>
      <c r="Z241" s="58"/>
      <c r="AD241" s="62"/>
      <c r="BA241" s="141" t="s">
        <v>74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66</v>
      </c>
      <c r="O242" s="170"/>
      <c r="P242" s="170"/>
      <c r="Q242" s="170"/>
      <c r="R242" s="170"/>
      <c r="S242" s="170"/>
      <c r="T242" s="171"/>
      <c r="U242" s="38" t="s">
        <v>65</v>
      </c>
      <c r="V242" s="167">
        <f>IFERROR(SUM(V241:V241),"0")</f>
        <v>53</v>
      </c>
      <c r="W242" s="167">
        <f>IFERROR(SUM(W241:W241),"0")</f>
        <v>53</v>
      </c>
      <c r="X242" s="167">
        <f>IFERROR(IF(X241="",0,X241),"0")</f>
        <v>0.82150000000000001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66</v>
      </c>
      <c r="O243" s="170"/>
      <c r="P243" s="170"/>
      <c r="Q243" s="170"/>
      <c r="R243" s="170"/>
      <c r="S243" s="170"/>
      <c r="T243" s="171"/>
      <c r="U243" s="38" t="s">
        <v>67</v>
      </c>
      <c r="V243" s="167">
        <f>IFERROR(SUMPRODUCT(V241:V241*H241:H241),"0")</f>
        <v>318</v>
      </c>
      <c r="W243" s="167">
        <f>IFERROR(SUMPRODUCT(W241:W241*H241:H241),"0")</f>
        <v>318</v>
      </c>
      <c r="X243" s="38"/>
      <c r="Y243" s="168"/>
      <c r="Z243" s="168"/>
    </row>
    <row r="244" spans="1:53" ht="14.25" hidden="1" customHeight="1" x14ac:dyDescent="0.25">
      <c r="A244" s="181" t="s">
        <v>140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hidden="1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353" t="s">
        <v>287</v>
      </c>
      <c r="O245" s="191"/>
      <c r="P245" s="191"/>
      <c r="Q245" s="191"/>
      <c r="R245" s="173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4" t="s">
        <v>290</v>
      </c>
      <c r="O246" s="191"/>
      <c r="P246" s="191"/>
      <c r="Q246" s="191"/>
      <c r="R246" s="173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40" t="s">
        <v>293</v>
      </c>
      <c r="O247" s="191"/>
      <c r="P247" s="191"/>
      <c r="Q247" s="191"/>
      <c r="R247" s="173"/>
      <c r="S247" s="35"/>
      <c r="T247" s="35"/>
      <c r="U247" s="36" t="s">
        <v>65</v>
      </c>
      <c r="V247" s="165">
        <v>172</v>
      </c>
      <c r="W247" s="166">
        <f>IFERROR(IF(V247="","",V247),"")</f>
        <v>172</v>
      </c>
      <c r="X247" s="37">
        <f>IFERROR(IF(V247="","",V247*0.0155),"")</f>
        <v>2.6659999999999999</v>
      </c>
      <c r="Y247" s="57"/>
      <c r="Z247" s="58"/>
      <c r="AD247" s="62"/>
      <c r="BA247" s="144" t="s">
        <v>74</v>
      </c>
    </row>
    <row r="248" spans="1:53" ht="27" hidden="1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3" t="s">
        <v>296</v>
      </c>
      <c r="O248" s="191"/>
      <c r="P248" s="191"/>
      <c r="Q248" s="191"/>
      <c r="R248" s="173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66</v>
      </c>
      <c r="O249" s="170"/>
      <c r="P249" s="170"/>
      <c r="Q249" s="170"/>
      <c r="R249" s="170"/>
      <c r="S249" s="170"/>
      <c r="T249" s="171"/>
      <c r="U249" s="38" t="s">
        <v>65</v>
      </c>
      <c r="V249" s="167">
        <f>IFERROR(SUM(V245:V248),"0")</f>
        <v>172</v>
      </c>
      <c r="W249" s="167">
        <f>IFERROR(SUM(W245:W248),"0")</f>
        <v>172</v>
      </c>
      <c r="X249" s="167">
        <f>IFERROR(IF(X245="",0,X245),"0")+IFERROR(IF(X246="",0,X246),"0")+IFERROR(IF(X247="",0,X247),"0")+IFERROR(IF(X248="",0,X248),"0")</f>
        <v>2.6659999999999999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66</v>
      </c>
      <c r="O250" s="170"/>
      <c r="P250" s="170"/>
      <c r="Q250" s="170"/>
      <c r="R250" s="170"/>
      <c r="S250" s="170"/>
      <c r="T250" s="171"/>
      <c r="U250" s="38" t="s">
        <v>67</v>
      </c>
      <c r="V250" s="167">
        <f>IFERROR(SUMPRODUCT(V245:V248*H245:H248),"0")</f>
        <v>860</v>
      </c>
      <c r="W250" s="167">
        <f>IFERROR(SUMPRODUCT(W245:W248*H245:H248),"0")</f>
        <v>860</v>
      </c>
      <c r="X250" s="38"/>
      <c r="Y250" s="168"/>
      <c r="Z250" s="168"/>
    </row>
    <row r="251" spans="1:53" ht="14.25" hidden="1" customHeight="1" x14ac:dyDescent="0.25">
      <c r="A251" s="181" t="s">
        <v>118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hidden="1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31" t="s">
        <v>299</v>
      </c>
      <c r="O252" s="191"/>
      <c r="P252" s="191"/>
      <c r="Q252" s="191"/>
      <c r="R252" s="173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hidden="1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19" t="s">
        <v>302</v>
      </c>
      <c r="O253" s="191"/>
      <c r="P253" s="191"/>
      <c r="Q253" s="191"/>
      <c r="R253" s="173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hidden="1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91"/>
      <c r="P254" s="191"/>
      <c r="Q254" s="191"/>
      <c r="R254" s="173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7" t="s">
        <v>308</v>
      </c>
      <c r="O255" s="191"/>
      <c r="P255" s="191"/>
      <c r="Q255" s="191"/>
      <c r="R255" s="173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hidden="1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7" t="s">
        <v>311</v>
      </c>
      <c r="O256" s="191"/>
      <c r="P256" s="191"/>
      <c r="Q256" s="191"/>
      <c r="R256" s="173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hidden="1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30" t="s">
        <v>314</v>
      </c>
      <c r="O257" s="191"/>
      <c r="P257" s="191"/>
      <c r="Q257" s="191"/>
      <c r="R257" s="173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52" t="s">
        <v>317</v>
      </c>
      <c r="O258" s="191"/>
      <c r="P258" s="191"/>
      <c r="Q258" s="191"/>
      <c r="R258" s="173"/>
      <c r="S258" s="35"/>
      <c r="T258" s="35"/>
      <c r="U258" s="36" t="s">
        <v>65</v>
      </c>
      <c r="V258" s="165">
        <v>63</v>
      </c>
      <c r="W258" s="166">
        <f t="shared" si="4"/>
        <v>63</v>
      </c>
      <c r="X258" s="37">
        <f>IFERROR(IF(V258="","",V258*0.00936),"")</f>
        <v>0.58967999999999998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31" t="s">
        <v>320</v>
      </c>
      <c r="O259" s="191"/>
      <c r="P259" s="191"/>
      <c r="Q259" s="191"/>
      <c r="R259" s="173"/>
      <c r="S259" s="35"/>
      <c r="T259" s="35"/>
      <c r="U259" s="36" t="s">
        <v>65</v>
      </c>
      <c r="V259" s="165">
        <v>29</v>
      </c>
      <c r="W259" s="166">
        <f t="shared" si="4"/>
        <v>29</v>
      </c>
      <c r="X259" s="37">
        <f>IFERROR(IF(V259="","",V259*0.0155),"")</f>
        <v>0.44950000000000001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3" t="s">
        <v>323</v>
      </c>
      <c r="O260" s="191"/>
      <c r="P260" s="191"/>
      <c r="Q260" s="191"/>
      <c r="R260" s="173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hidden="1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33" t="s">
        <v>326</v>
      </c>
      <c r="O261" s="191"/>
      <c r="P261" s="191"/>
      <c r="Q261" s="191"/>
      <c r="R261" s="173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hidden="1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hidden="1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90" t="s">
        <v>333</v>
      </c>
      <c r="O264" s="191"/>
      <c r="P264" s="191"/>
      <c r="Q264" s="191"/>
      <c r="R264" s="173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66</v>
      </c>
      <c r="O265" s="170"/>
      <c r="P265" s="170"/>
      <c r="Q265" s="170"/>
      <c r="R265" s="170"/>
      <c r="S265" s="170"/>
      <c r="T265" s="171"/>
      <c r="U265" s="38" t="s">
        <v>65</v>
      </c>
      <c r="V265" s="167">
        <f>IFERROR(SUM(V252:V264),"0")</f>
        <v>92</v>
      </c>
      <c r="W265" s="167">
        <f>IFERROR(SUM(W252:W264),"0")</f>
        <v>92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1.03918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66</v>
      </c>
      <c r="O266" s="170"/>
      <c r="P266" s="170"/>
      <c r="Q266" s="170"/>
      <c r="R266" s="170"/>
      <c r="S266" s="170"/>
      <c r="T266" s="171"/>
      <c r="U266" s="38" t="s">
        <v>67</v>
      </c>
      <c r="V266" s="167">
        <f>IFERROR(SUMPRODUCT(V252:V264*H252:H264),"0")</f>
        <v>392.6</v>
      </c>
      <c r="W266" s="167">
        <f>IFERROR(SUMPRODUCT(W252:W264*H252:H264),"0")</f>
        <v>392.6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334</v>
      </c>
      <c r="O267" s="179"/>
      <c r="P267" s="179"/>
      <c r="Q267" s="179"/>
      <c r="R267" s="179"/>
      <c r="S267" s="179"/>
      <c r="T267" s="180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13376.360000000002</v>
      </c>
      <c r="W267" s="167">
        <f>IFERROR(W24+W33+W41+W47+W57+W63+W68+W74+W84+W91+W100+W106+W111+W119+W124+W130+W135+W141+W146+W154+W159+W166+W171+W176+W183+W190+W197+W205+W210+W216+W222+W228+W233+W239+W243+W250+W266,"0")</f>
        <v>13376.360000000002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335</v>
      </c>
      <c r="O268" s="179"/>
      <c r="P268" s="179"/>
      <c r="Q268" s="179"/>
      <c r="R268" s="179"/>
      <c r="S268" s="179"/>
      <c r="T268" s="180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14397.784400000002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14397.784400000002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336</v>
      </c>
      <c r="O269" s="179"/>
      <c r="P269" s="179"/>
      <c r="Q269" s="179"/>
      <c r="R269" s="179"/>
      <c r="S269" s="179"/>
      <c r="T269" s="180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31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31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338</v>
      </c>
      <c r="O270" s="179"/>
      <c r="P270" s="179"/>
      <c r="Q270" s="179"/>
      <c r="R270" s="179"/>
      <c r="S270" s="179"/>
      <c r="T270" s="180"/>
      <c r="U270" s="38" t="s">
        <v>67</v>
      </c>
      <c r="V270" s="167">
        <f>GrossWeightTotal+PalletQtyTotal*25</f>
        <v>15172.784400000002</v>
      </c>
      <c r="W270" s="167">
        <f>GrossWeightTotalR+PalletQtyTotalR*25</f>
        <v>15172.784400000002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339</v>
      </c>
      <c r="O271" s="179"/>
      <c r="P271" s="179"/>
      <c r="Q271" s="179"/>
      <c r="R271" s="179"/>
      <c r="S271" s="179"/>
      <c r="T271" s="180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2903</v>
      </c>
      <c r="W271" s="167">
        <f>IFERROR(W23+W32+W40+W46+W56+W62+W67+W73+W83+W90+W99+W105+W110+W118+W123+W129+W134+W140+W145+W153+W158+W165+W170+W175+W182+W189+W196+W204+W209+W215+W221+W227+W232+W238+W242+W249+W265,"0")</f>
        <v>2903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340</v>
      </c>
      <c r="O272" s="179"/>
      <c r="P272" s="179"/>
      <c r="Q272" s="179"/>
      <c r="R272" s="179"/>
      <c r="S272" s="179"/>
      <c r="T272" s="180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38.124220000000001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6" t="s">
        <v>68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190</v>
      </c>
      <c r="T274" s="184"/>
      <c r="U274" s="185"/>
      <c r="V274" s="176" t="s">
        <v>215</v>
      </c>
      <c r="W274" s="184"/>
      <c r="X274" s="184"/>
      <c r="Y274" s="185"/>
      <c r="Z274" s="176" t="s">
        <v>236</v>
      </c>
      <c r="AA274" s="184"/>
      <c r="AB274" s="184"/>
      <c r="AC274" s="184"/>
      <c r="AD274" s="185"/>
      <c r="AE274" s="159" t="s">
        <v>266</v>
      </c>
      <c r="AF274" s="176" t="s">
        <v>270</v>
      </c>
      <c r="AG274" s="185"/>
      <c r="AH274" s="159" t="s">
        <v>277</v>
      </c>
    </row>
    <row r="275" spans="1:34" ht="14.25" customHeight="1" thickTop="1" x14ac:dyDescent="0.2">
      <c r="A275" s="282" t="s">
        <v>343</v>
      </c>
      <c r="B275" s="176" t="s">
        <v>59</v>
      </c>
      <c r="C275" s="176" t="s">
        <v>69</v>
      </c>
      <c r="D275" s="176" t="s">
        <v>81</v>
      </c>
      <c r="E275" s="176" t="s">
        <v>91</v>
      </c>
      <c r="F275" s="176" t="s">
        <v>98</v>
      </c>
      <c r="G275" s="176" t="s">
        <v>111</v>
      </c>
      <c r="H275" s="176" t="s">
        <v>117</v>
      </c>
      <c r="I275" s="176" t="s">
        <v>121</v>
      </c>
      <c r="J275" s="176" t="s">
        <v>127</v>
      </c>
      <c r="K275" s="176" t="s">
        <v>140</v>
      </c>
      <c r="L275" s="176" t="s">
        <v>147</v>
      </c>
      <c r="M275" s="176" t="s">
        <v>158</v>
      </c>
      <c r="N275" s="176" t="s">
        <v>163</v>
      </c>
      <c r="O275" s="176" t="s">
        <v>166</v>
      </c>
      <c r="P275" s="176" t="s">
        <v>176</v>
      </c>
      <c r="Q275" s="176" t="s">
        <v>179</v>
      </c>
      <c r="R275" s="176" t="s">
        <v>187</v>
      </c>
      <c r="S275" s="176" t="s">
        <v>191</v>
      </c>
      <c r="T275" s="176" t="s">
        <v>195</v>
      </c>
      <c r="U275" s="176" t="s">
        <v>198</v>
      </c>
      <c r="V275" s="176" t="s">
        <v>216</v>
      </c>
      <c r="W275" s="176" t="s">
        <v>221</v>
      </c>
      <c r="X275" s="176" t="s">
        <v>215</v>
      </c>
      <c r="Y275" s="176" t="s">
        <v>229</v>
      </c>
      <c r="Z275" s="176" t="s">
        <v>237</v>
      </c>
      <c r="AA275" s="176" t="s">
        <v>242</v>
      </c>
      <c r="AB275" s="176" t="s">
        <v>249</v>
      </c>
      <c r="AC275" s="176" t="s">
        <v>258</v>
      </c>
      <c r="AD275" s="176" t="s">
        <v>261</v>
      </c>
      <c r="AE275" s="176" t="s">
        <v>267</v>
      </c>
      <c r="AF275" s="176" t="s">
        <v>271</v>
      </c>
      <c r="AG275" s="176" t="s">
        <v>274</v>
      </c>
      <c r="AH275" s="176" t="s">
        <v>278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237</v>
      </c>
      <c r="D277" s="47">
        <f>IFERROR(V36*H36,"0")+IFERROR(V37*H37,"0")+IFERROR(V38*H38,"0")+IFERROR(V39*H39,"0")</f>
        <v>192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561.6</v>
      </c>
      <c r="G277" s="47">
        <f>IFERROR(V60*H60,"0")+IFERROR(V61*H61,"0")</f>
        <v>3205</v>
      </c>
      <c r="H277" s="47">
        <f>IFERROR(V66*H66,"0")</f>
        <v>21.6</v>
      </c>
      <c r="I277" s="47">
        <f>IFERROR(V71*H71,"0")+IFERROR(V72*H72,"0")</f>
        <v>122.4</v>
      </c>
      <c r="J277" s="47">
        <f>IFERROR(V77*H77,"0")+IFERROR(V78*H78,"0")+IFERROR(V79*H79,"0")+IFERROR(V80*H80,"0")+IFERROR(V81*H81,"0")+IFERROR(V82*H82,"0")</f>
        <v>821.5200000000001</v>
      </c>
      <c r="K277" s="47">
        <f>IFERROR(V87*H87,"0")+IFERROR(V88*H88,"0")+IFERROR(V89*H89,"0")</f>
        <v>172.76000000000002</v>
      </c>
      <c r="L277" s="47">
        <f>IFERROR(V94*H94,"0")+IFERROR(V95*H95,"0")+IFERROR(V96*H96,"0")+IFERROR(V97*H97,"0")+IFERROR(V98*H98,"0")</f>
        <v>2282.88</v>
      </c>
      <c r="M277" s="47">
        <f>IFERROR(V103*H103,"0")+IFERROR(V104*H104,"0")</f>
        <v>474</v>
      </c>
      <c r="N277" s="47">
        <f>IFERROR(V109*H109,"0")</f>
        <v>336</v>
      </c>
      <c r="O277" s="47">
        <f>IFERROR(V114*H114,"0")+IFERROR(V115*H115,"0")+IFERROR(V116*H116,"0")+IFERROR(V117*H117,"0")</f>
        <v>195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1590</v>
      </c>
      <c r="V277" s="47">
        <f>IFERROR(V163*H163,"0")+IFERROR(V164*H164,"0")</f>
        <v>327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51</v>
      </c>
      <c r="Z277" s="47">
        <f>IFERROR(V187*H187,"0")+IFERROR(V188*H188,"0")</f>
        <v>0</v>
      </c>
      <c r="AA277" s="47">
        <f>IFERROR(V193*H193,"0")+IFERROR(V194*H194,"0")+IFERROR(V195*H195,"0")</f>
        <v>576.79999999999995</v>
      </c>
      <c r="AB277" s="47">
        <f>IFERROR(V200*H200,"0")+IFERROR(V201*H201,"0")+IFERROR(V202*H202,"0")+IFERROR(V203*H203,"0")</f>
        <v>259.20000000000005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245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1705.6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8912.4800000000014</v>
      </c>
      <c r="B280" s="61">
        <f>SUMPRODUCT(--(BA:BA="ПГП"),--(U:U="кор"),H:H,W:W)+SUMPRODUCT(--(BA:BA="ПГП"),--(U:U="кг"),W:W)</f>
        <v>4463.88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90,00"/>
        <filter val="10,00"/>
        <filter val="103,00"/>
        <filter val="109,00"/>
        <filter val="112,00"/>
        <filter val="115,00"/>
        <filter val="122,40"/>
        <filter val="13 376,36"/>
        <filter val="135,00"/>
        <filter val="14 397,78"/>
        <filter val="14,00"/>
        <filter val="15 172,78"/>
        <filter val="158,00"/>
        <filter val="17,00"/>
        <filter val="172,00"/>
        <filter val="172,76"/>
        <filter val="176,00"/>
        <filter val="19,00"/>
        <filter val="192,00"/>
        <filter val="195,00"/>
        <filter val="2 282,88"/>
        <filter val="2 903,00"/>
        <filter val="20,00"/>
        <filter val="21,60"/>
        <filter val="226,00"/>
        <filter val="237,00"/>
        <filter val="245,00"/>
        <filter val="25,00"/>
        <filter val="259,20"/>
        <filter val="26,00"/>
        <filter val="29,00"/>
        <filter val="3 205,00"/>
        <filter val="31"/>
        <filter val="31,00"/>
        <filter val="318,00"/>
        <filter val="32,00"/>
        <filter val="320,00"/>
        <filter val="327,00"/>
        <filter val="33,00"/>
        <filter val="336,00"/>
        <filter val="34,00"/>
        <filter val="36,00"/>
        <filter val="392,60"/>
        <filter val="42,00"/>
        <filter val="47,00"/>
        <filter val="474,00"/>
        <filter val="49,00"/>
        <filter val="5,00"/>
        <filter val="51,00"/>
        <filter val="53,00"/>
        <filter val="561,60"/>
        <filter val="576,80"/>
        <filter val="6,00"/>
        <filter val="63,00"/>
        <filter val="641,00"/>
        <filter val="65,00"/>
        <filter val="7,00"/>
        <filter val="75,00"/>
        <filter val="78,00"/>
        <filter val="821,52"/>
        <filter val="83,00"/>
        <filter val="860,00"/>
        <filter val="92,00"/>
        <filter val="95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