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12C1C2-98F1-482F-8CD0-4DA1A353F8E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V250" i="1"/>
  <c r="V249" i="1"/>
  <c r="X248" i="1"/>
  <c r="W248" i="1"/>
  <c r="X247" i="1"/>
  <c r="W247" i="1"/>
  <c r="X246" i="1"/>
  <c r="W246" i="1"/>
  <c r="X245" i="1"/>
  <c r="X249" i="1" s="1"/>
  <c r="W245" i="1"/>
  <c r="W250" i="1" s="1"/>
  <c r="V243" i="1"/>
  <c r="V242" i="1"/>
  <c r="X241" i="1"/>
  <c r="X242" i="1" s="1"/>
  <c r="W241" i="1"/>
  <c r="W243" i="1" s="1"/>
  <c r="V239" i="1"/>
  <c r="V238" i="1"/>
  <c r="X237" i="1"/>
  <c r="X238" i="1" s="1"/>
  <c r="W237" i="1"/>
  <c r="W239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N213" i="1"/>
  <c r="V210" i="1"/>
  <c r="V209" i="1"/>
  <c r="X208" i="1"/>
  <c r="X209" i="1" s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N201" i="1"/>
  <c r="X200" i="1"/>
  <c r="W200" i="1"/>
  <c r="N200" i="1"/>
  <c r="V197" i="1"/>
  <c r="V196" i="1"/>
  <c r="X195" i="1"/>
  <c r="W195" i="1"/>
  <c r="N195" i="1"/>
  <c r="X194" i="1"/>
  <c r="W194" i="1"/>
  <c r="N194" i="1"/>
  <c r="X193" i="1"/>
  <c r="W193" i="1"/>
  <c r="N193" i="1"/>
  <c r="V190" i="1"/>
  <c r="V189" i="1"/>
  <c r="X188" i="1"/>
  <c r="W188" i="1"/>
  <c r="N188" i="1"/>
  <c r="X187" i="1"/>
  <c r="W187" i="1"/>
  <c r="N187" i="1"/>
  <c r="V183" i="1"/>
  <c r="V182" i="1"/>
  <c r="X181" i="1"/>
  <c r="W181" i="1"/>
  <c r="N181" i="1"/>
  <c r="X180" i="1"/>
  <c r="W180" i="1"/>
  <c r="N180" i="1"/>
  <c r="X179" i="1"/>
  <c r="W179" i="1"/>
  <c r="N179" i="1"/>
  <c r="V176" i="1"/>
  <c r="V175" i="1"/>
  <c r="X174" i="1"/>
  <c r="X175" i="1" s="1"/>
  <c r="W174" i="1"/>
  <c r="W176" i="1" s="1"/>
  <c r="N174" i="1"/>
  <c r="V171" i="1"/>
  <c r="V170" i="1"/>
  <c r="X169" i="1"/>
  <c r="X170" i="1" s="1"/>
  <c r="W169" i="1"/>
  <c r="W171" i="1" s="1"/>
  <c r="N169" i="1"/>
  <c r="V166" i="1"/>
  <c r="V165" i="1"/>
  <c r="X164" i="1"/>
  <c r="W164" i="1"/>
  <c r="N164" i="1"/>
  <c r="X163" i="1"/>
  <c r="W163" i="1"/>
  <c r="N163" i="1"/>
  <c r="V159" i="1"/>
  <c r="V158" i="1"/>
  <c r="X157" i="1"/>
  <c r="W157" i="1"/>
  <c r="N157" i="1"/>
  <c r="X156" i="1"/>
  <c r="W156" i="1"/>
  <c r="N156" i="1"/>
  <c r="V154" i="1"/>
  <c r="V153" i="1"/>
  <c r="X152" i="1"/>
  <c r="W152" i="1"/>
  <c r="X151" i="1"/>
  <c r="W151" i="1"/>
  <c r="N151" i="1"/>
  <c r="X150" i="1"/>
  <c r="W150" i="1"/>
  <c r="X149" i="1"/>
  <c r="W149" i="1"/>
  <c r="V146" i="1"/>
  <c r="V145" i="1"/>
  <c r="X144" i="1"/>
  <c r="X145" i="1" s="1"/>
  <c r="W144" i="1"/>
  <c r="W146" i="1" s="1"/>
  <c r="N144" i="1"/>
  <c r="V141" i="1"/>
  <c r="V140" i="1"/>
  <c r="X139" i="1"/>
  <c r="X140" i="1" s="1"/>
  <c r="W139" i="1"/>
  <c r="W141" i="1" s="1"/>
  <c r="V135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W127" i="1"/>
  <c r="N127" i="1"/>
  <c r="V124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W88" i="1"/>
  <c r="N88" i="1"/>
  <c r="X87" i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N77" i="1"/>
  <c r="V74" i="1"/>
  <c r="V73" i="1"/>
  <c r="X72" i="1"/>
  <c r="W72" i="1"/>
  <c r="N72" i="1"/>
  <c r="X71" i="1"/>
  <c r="X73" i="1" s="1"/>
  <c r="W71" i="1"/>
  <c r="N71" i="1"/>
  <c r="V68" i="1"/>
  <c r="V67" i="1"/>
  <c r="X66" i="1"/>
  <c r="X67" i="1" s="1"/>
  <c r="W66" i="1"/>
  <c r="W68" i="1" s="1"/>
  <c r="N66" i="1"/>
  <c r="V63" i="1"/>
  <c r="V62" i="1"/>
  <c r="X61" i="1"/>
  <c r="W61" i="1"/>
  <c r="N61" i="1"/>
  <c r="X60" i="1"/>
  <c r="W60" i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W50" i="1"/>
  <c r="N50" i="1"/>
  <c r="V47" i="1"/>
  <c r="V46" i="1"/>
  <c r="X45" i="1"/>
  <c r="W45" i="1"/>
  <c r="N45" i="1"/>
  <c r="X44" i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V271" i="1" s="1"/>
  <c r="X22" i="1"/>
  <c r="X23" i="1" s="1"/>
  <c r="W22" i="1"/>
  <c r="W24" i="1" s="1"/>
  <c r="N22" i="1"/>
  <c r="H10" i="1"/>
  <c r="A9" i="1"/>
  <c r="A10" i="1" s="1"/>
  <c r="D7" i="1"/>
  <c r="O6" i="1"/>
  <c r="N2" i="1"/>
  <c r="W32" i="1" l="1"/>
  <c r="W41" i="1"/>
  <c r="X46" i="1"/>
  <c r="W47" i="1"/>
  <c r="X56" i="1"/>
  <c r="X62" i="1"/>
  <c r="W63" i="1"/>
  <c r="X129" i="1"/>
  <c r="W134" i="1"/>
  <c r="X153" i="1"/>
  <c r="W154" i="1"/>
  <c r="X158" i="1"/>
  <c r="X165" i="1"/>
  <c r="W166" i="1"/>
  <c r="W189" i="1"/>
  <c r="W197" i="1"/>
  <c r="X204" i="1"/>
  <c r="W205" i="1"/>
  <c r="W242" i="1"/>
  <c r="V267" i="1"/>
  <c r="X32" i="1"/>
  <c r="X40" i="1"/>
  <c r="W40" i="1"/>
  <c r="W46" i="1"/>
  <c r="W56" i="1"/>
  <c r="W62" i="1"/>
  <c r="W73" i="1"/>
  <c r="W83" i="1"/>
  <c r="W91" i="1"/>
  <c r="X90" i="1"/>
  <c r="W105" i="1"/>
  <c r="W118" i="1"/>
  <c r="W129" i="1"/>
  <c r="W153" i="1"/>
  <c r="W158" i="1"/>
  <c r="W165" i="1"/>
  <c r="W183" i="1"/>
  <c r="X182" i="1"/>
  <c r="X189" i="1"/>
  <c r="X196" i="1"/>
  <c r="W196" i="1"/>
  <c r="W204" i="1"/>
  <c r="W215" i="1"/>
  <c r="W266" i="1"/>
  <c r="V270" i="1"/>
  <c r="F9" i="1"/>
  <c r="J9" i="1"/>
  <c r="F10" i="1"/>
  <c r="W23" i="1"/>
  <c r="W33" i="1"/>
  <c r="W57" i="1"/>
  <c r="W67" i="1"/>
  <c r="W74" i="1"/>
  <c r="W90" i="1"/>
  <c r="W99" i="1"/>
  <c r="W106" i="1"/>
  <c r="W123" i="1"/>
  <c r="W130" i="1"/>
  <c r="W140" i="1"/>
  <c r="W145" i="1"/>
  <c r="W159" i="1"/>
  <c r="W170" i="1"/>
  <c r="W175" i="1"/>
  <c r="W182" i="1"/>
  <c r="W190" i="1"/>
  <c r="W209" i="1"/>
  <c r="W216" i="1"/>
  <c r="W238" i="1"/>
  <c r="W249" i="1"/>
  <c r="W268" i="1"/>
  <c r="W269" i="1"/>
  <c r="H9" i="1"/>
  <c r="X272" i="1" l="1"/>
  <c r="W267" i="1"/>
  <c r="W271" i="1"/>
  <c r="B280" i="1"/>
  <c r="W270" i="1"/>
  <c r="C280" i="1" s="1"/>
  <c r="A280" i="1" l="1"/>
</calcChain>
</file>

<file path=xl/sharedStrings.xml><?xml version="1.0" encoding="utf-8"?>
<sst xmlns="http://schemas.openxmlformats.org/spreadsheetml/2006/main" count="979" uniqueCount="377">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</sst>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0" fillId="0" borderId="19" xfId="0" applyBorder="1"/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15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80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63" customFormat="1" ht="45" customHeight="1" x14ac:dyDescent="0.2">
      <c r="A1" s="42"/>
      <c r="B1" s="42"/>
      <c r="C1" s="42"/>
      <c r="D1" s="235" t="s">
        <v>0</v>
      </c>
      <c r="E1" s="236"/>
      <c r="F1" s="236"/>
      <c r="G1" s="13" t="s">
        <v>1</v>
      </c>
      <c r="H1" s="235" t="s">
        <v>2</v>
      </c>
      <c r="I1" s="236"/>
      <c r="J1" s="236"/>
      <c r="K1" s="236"/>
      <c r="L1" s="236"/>
      <c r="M1" s="236"/>
      <c r="N1" s="236"/>
      <c r="O1" s="236"/>
      <c r="P1" s="344" t="s">
        <v>3</v>
      </c>
      <c r="Q1" s="236"/>
      <c r="R1" s="236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6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5"/>
      <c r="P2" s="175"/>
      <c r="Q2" s="175"/>
      <c r="R2" s="175"/>
      <c r="S2" s="175"/>
      <c r="T2" s="175"/>
      <c r="U2" s="175"/>
      <c r="V2" s="17"/>
      <c r="W2" s="17"/>
      <c r="X2" s="17"/>
      <c r="Y2" s="17"/>
      <c r="Z2" s="52"/>
      <c r="AA2" s="52"/>
      <c r="AB2" s="52"/>
    </row>
    <row r="3" spans="1:29" s="16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5"/>
      <c r="O3" s="175"/>
      <c r="P3" s="175"/>
      <c r="Q3" s="175"/>
      <c r="R3" s="175"/>
      <c r="S3" s="175"/>
      <c r="T3" s="175"/>
      <c r="U3" s="175"/>
      <c r="V3" s="17"/>
      <c r="W3" s="17"/>
      <c r="X3" s="17"/>
      <c r="Y3" s="17"/>
      <c r="Z3" s="52"/>
      <c r="AA3" s="52"/>
      <c r="AB3" s="52"/>
    </row>
    <row r="4" spans="1:29" s="16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63" customFormat="1" ht="23.45" customHeight="1" x14ac:dyDescent="0.2">
      <c r="A5" s="258" t="s">
        <v>8</v>
      </c>
      <c r="B5" s="179"/>
      <c r="C5" s="180"/>
      <c r="D5" s="208"/>
      <c r="E5" s="210"/>
      <c r="F5" s="246" t="s">
        <v>9</v>
      </c>
      <c r="G5" s="180"/>
      <c r="H5" s="208" t="s">
        <v>376</v>
      </c>
      <c r="I5" s="209"/>
      <c r="J5" s="209"/>
      <c r="K5" s="209"/>
      <c r="L5" s="210"/>
      <c r="N5" s="25" t="s">
        <v>10</v>
      </c>
      <c r="O5" s="247">
        <v>45376</v>
      </c>
      <c r="P5" s="228"/>
      <c r="R5" s="346" t="s">
        <v>11</v>
      </c>
      <c r="S5" s="221"/>
      <c r="T5" s="238" t="s">
        <v>12</v>
      </c>
      <c r="U5" s="228"/>
      <c r="Z5" s="52"/>
      <c r="AA5" s="52"/>
      <c r="AB5" s="52"/>
    </row>
    <row r="6" spans="1:29" s="163" customFormat="1" ht="24" customHeight="1" x14ac:dyDescent="0.2">
      <c r="A6" s="258" t="s">
        <v>13</v>
      </c>
      <c r="B6" s="179"/>
      <c r="C6" s="180"/>
      <c r="D6" s="244" t="s">
        <v>353</v>
      </c>
      <c r="E6" s="245"/>
      <c r="F6" s="245"/>
      <c r="G6" s="245"/>
      <c r="H6" s="245"/>
      <c r="I6" s="245"/>
      <c r="J6" s="245"/>
      <c r="K6" s="245"/>
      <c r="L6" s="228"/>
      <c r="N6" s="25" t="s">
        <v>15</v>
      </c>
      <c r="O6" s="253" t="str">
        <f>IF(O5=0," ",CHOOSE(WEEKDAY(O5,2),"Понедельник","Вторник","Среда","Четверг","Пятница","Суббота","Воскресенье"))</f>
        <v>Понедельник</v>
      </c>
      <c r="P6" s="173"/>
      <c r="R6" s="220" t="s">
        <v>16</v>
      </c>
      <c r="S6" s="221"/>
      <c r="T6" s="267" t="s">
        <v>17</v>
      </c>
      <c r="U6" s="225"/>
      <c r="Z6" s="52"/>
      <c r="AA6" s="52"/>
      <c r="AB6" s="52"/>
    </row>
    <row r="7" spans="1:29" s="163" customFormat="1" ht="21.75" hidden="1" customHeight="1" x14ac:dyDescent="0.2">
      <c r="A7" s="56"/>
      <c r="B7" s="56"/>
      <c r="C7" s="56"/>
      <c r="D7" s="241" t="str">
        <f>IFERROR(VLOOKUP(DeliveryAddress,Table,3,0),1)</f>
        <v>2</v>
      </c>
      <c r="E7" s="242"/>
      <c r="F7" s="242"/>
      <c r="G7" s="242"/>
      <c r="H7" s="242"/>
      <c r="I7" s="242"/>
      <c r="J7" s="242"/>
      <c r="K7" s="242"/>
      <c r="L7" s="243"/>
      <c r="N7" s="25"/>
      <c r="O7" s="43"/>
      <c r="P7" s="43"/>
      <c r="R7" s="175"/>
      <c r="S7" s="221"/>
      <c r="T7" s="268"/>
      <c r="U7" s="269"/>
      <c r="Z7" s="52"/>
      <c r="AA7" s="52"/>
      <c r="AB7" s="52"/>
    </row>
    <row r="8" spans="1:29" s="163" customFormat="1" ht="25.5" customHeight="1" x14ac:dyDescent="0.2">
      <c r="A8" s="337" t="s">
        <v>18</v>
      </c>
      <c r="B8" s="170"/>
      <c r="C8" s="171"/>
      <c r="D8" s="215"/>
      <c r="E8" s="216"/>
      <c r="F8" s="216"/>
      <c r="G8" s="216"/>
      <c r="H8" s="216"/>
      <c r="I8" s="216"/>
      <c r="J8" s="216"/>
      <c r="K8" s="216"/>
      <c r="L8" s="217"/>
      <c r="N8" s="25" t="s">
        <v>19</v>
      </c>
      <c r="O8" s="227">
        <v>0.41666666666666669</v>
      </c>
      <c r="P8" s="228"/>
      <c r="R8" s="175"/>
      <c r="S8" s="221"/>
      <c r="T8" s="268"/>
      <c r="U8" s="269"/>
      <c r="Z8" s="52"/>
      <c r="AA8" s="52"/>
      <c r="AB8" s="52"/>
    </row>
    <row r="9" spans="1:29" s="163" customFormat="1" ht="39.950000000000003" customHeight="1" x14ac:dyDescent="0.2">
      <c r="A9" s="2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5"/>
      <c r="C9" s="175"/>
      <c r="D9" s="263"/>
      <c r="E9" s="187"/>
      <c r="F9" s="2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5"/>
      <c r="H9" s="186" t="str">
        <f>IF(AND($A$9="Тип доверенности/получателя при получении в адресе перегруза:",$D$9="Разовая доверенность"),"Введите ФИО","")</f>
        <v/>
      </c>
      <c r="I9" s="187"/>
      <c r="J9" s="1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7"/>
      <c r="L9" s="187"/>
      <c r="N9" s="27" t="s">
        <v>20</v>
      </c>
      <c r="O9" s="247"/>
      <c r="P9" s="228"/>
      <c r="R9" s="175"/>
      <c r="S9" s="221"/>
      <c r="T9" s="270"/>
      <c r="U9" s="271"/>
      <c r="V9" s="44"/>
      <c r="W9" s="44"/>
      <c r="X9" s="44"/>
      <c r="Y9" s="44"/>
      <c r="Z9" s="52"/>
      <c r="AA9" s="52"/>
      <c r="AB9" s="52"/>
    </row>
    <row r="10" spans="1:29" s="163" customFormat="1" ht="26.45" customHeight="1" x14ac:dyDescent="0.2">
      <c r="A10" s="2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5"/>
      <c r="C10" s="175"/>
      <c r="D10" s="263"/>
      <c r="E10" s="187"/>
      <c r="F10" s="2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5"/>
      <c r="H10" s="307" t="str">
        <f>IFERROR(VLOOKUP($D$10,Proxy,2,FALSE),"")</f>
        <v/>
      </c>
      <c r="I10" s="175"/>
      <c r="J10" s="175"/>
      <c r="K10" s="175"/>
      <c r="L10" s="175"/>
      <c r="N10" s="27" t="s">
        <v>21</v>
      </c>
      <c r="O10" s="227"/>
      <c r="P10" s="228"/>
      <c r="S10" s="25" t="s">
        <v>22</v>
      </c>
      <c r="T10" s="224" t="s">
        <v>23</v>
      </c>
      <c r="U10" s="225"/>
      <c r="V10" s="45"/>
      <c r="W10" s="45"/>
      <c r="X10" s="45"/>
      <c r="Y10" s="45"/>
      <c r="Z10" s="52"/>
      <c r="AA10" s="52"/>
      <c r="AB10" s="52"/>
    </row>
    <row r="11" spans="1:29" s="16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7"/>
      <c r="P11" s="228"/>
      <c r="S11" s="25" t="s">
        <v>26</v>
      </c>
      <c r="T11" s="309" t="s">
        <v>27</v>
      </c>
      <c r="U11" s="310"/>
      <c r="V11" s="46"/>
      <c r="W11" s="46"/>
      <c r="X11" s="46"/>
      <c r="Y11" s="46"/>
      <c r="Z11" s="52"/>
      <c r="AA11" s="52"/>
      <c r="AB11" s="52"/>
    </row>
    <row r="12" spans="1:29" s="163" customFormat="1" ht="18.600000000000001" customHeight="1" x14ac:dyDescent="0.2">
      <c r="A12" s="311" t="s">
        <v>28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80"/>
      <c r="N12" s="25" t="s">
        <v>29</v>
      </c>
      <c r="O12" s="308"/>
      <c r="P12" s="243"/>
      <c r="Q12" s="24"/>
      <c r="S12" s="25"/>
      <c r="T12" s="236"/>
      <c r="U12" s="175"/>
      <c r="Z12" s="52"/>
      <c r="AA12" s="52"/>
      <c r="AB12" s="52"/>
    </row>
    <row r="13" spans="1:29" s="163" customFormat="1" ht="23.25" customHeight="1" x14ac:dyDescent="0.2">
      <c r="A13" s="311" t="s">
        <v>30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80"/>
      <c r="M13" s="27"/>
      <c r="N13" s="27" t="s">
        <v>31</v>
      </c>
      <c r="O13" s="309"/>
      <c r="P13" s="310"/>
      <c r="Q13" s="24"/>
      <c r="V13" s="50"/>
      <c r="W13" s="50"/>
      <c r="X13" s="50"/>
      <c r="Y13" s="50"/>
      <c r="Z13" s="52"/>
      <c r="AA13" s="52"/>
      <c r="AB13" s="52"/>
    </row>
    <row r="14" spans="1:29" s="163" customFormat="1" ht="18.600000000000001" customHeight="1" x14ac:dyDescent="0.2">
      <c r="A14" s="311" t="s">
        <v>32</v>
      </c>
      <c r="B14" s="179"/>
      <c r="C14" s="179"/>
      <c r="D14" s="179"/>
      <c r="E14" s="179"/>
      <c r="F14" s="179"/>
      <c r="G14" s="179"/>
      <c r="H14" s="179"/>
      <c r="I14" s="179"/>
      <c r="J14" s="179"/>
      <c r="K14" s="179"/>
      <c r="L14" s="180"/>
      <c r="V14" s="51"/>
      <c r="W14" s="51"/>
      <c r="X14" s="51"/>
      <c r="Y14" s="51"/>
      <c r="Z14" s="52"/>
      <c r="AA14" s="52"/>
      <c r="AB14" s="52"/>
    </row>
    <row r="15" spans="1:29" s="163" customFormat="1" ht="22.5" customHeight="1" x14ac:dyDescent="0.2">
      <c r="A15" s="332" t="s">
        <v>33</v>
      </c>
      <c r="B15" s="179"/>
      <c r="C15" s="179"/>
      <c r="D15" s="179"/>
      <c r="E15" s="179"/>
      <c r="F15" s="179"/>
      <c r="G15" s="179"/>
      <c r="H15" s="179"/>
      <c r="I15" s="179"/>
      <c r="J15" s="179"/>
      <c r="K15" s="179"/>
      <c r="L15" s="180"/>
      <c r="N15" s="265" t="s">
        <v>34</v>
      </c>
      <c r="O15" s="236"/>
      <c r="P15" s="236"/>
      <c r="Q15" s="236"/>
      <c r="R15" s="236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212" t="s">
        <v>35</v>
      </c>
      <c r="B17" s="212" t="s">
        <v>36</v>
      </c>
      <c r="C17" s="273" t="s">
        <v>37</v>
      </c>
      <c r="D17" s="212" t="s">
        <v>38</v>
      </c>
      <c r="E17" s="249"/>
      <c r="F17" s="212" t="s">
        <v>39</v>
      </c>
      <c r="G17" s="212" t="s">
        <v>40</v>
      </c>
      <c r="H17" s="212" t="s">
        <v>41</v>
      </c>
      <c r="I17" s="212" t="s">
        <v>42</v>
      </c>
      <c r="J17" s="212" t="s">
        <v>43</v>
      </c>
      <c r="K17" s="212" t="s">
        <v>44</v>
      </c>
      <c r="L17" s="212" t="s">
        <v>45</v>
      </c>
      <c r="M17" s="212" t="s">
        <v>46</v>
      </c>
      <c r="N17" s="212" t="s">
        <v>47</v>
      </c>
      <c r="O17" s="248"/>
      <c r="P17" s="248"/>
      <c r="Q17" s="248"/>
      <c r="R17" s="249"/>
      <c r="S17" s="336" t="s">
        <v>48</v>
      </c>
      <c r="T17" s="180"/>
      <c r="U17" s="212" t="s">
        <v>49</v>
      </c>
      <c r="V17" s="212" t="s">
        <v>50</v>
      </c>
      <c r="W17" s="232" t="s">
        <v>51</v>
      </c>
      <c r="X17" s="212" t="s">
        <v>52</v>
      </c>
      <c r="Y17" s="199" t="s">
        <v>53</v>
      </c>
      <c r="Z17" s="199" t="s">
        <v>54</v>
      </c>
      <c r="AA17" s="199" t="s">
        <v>55</v>
      </c>
      <c r="AB17" s="200"/>
      <c r="AC17" s="201"/>
      <c r="AD17" s="259"/>
      <c r="BA17" s="197" t="s">
        <v>56</v>
      </c>
    </row>
    <row r="18" spans="1:53" ht="14.25" customHeight="1" x14ac:dyDescent="0.2">
      <c r="A18" s="213"/>
      <c r="B18" s="213"/>
      <c r="C18" s="213"/>
      <c r="D18" s="250"/>
      <c r="E18" s="252"/>
      <c r="F18" s="213"/>
      <c r="G18" s="213"/>
      <c r="H18" s="213"/>
      <c r="I18" s="213"/>
      <c r="J18" s="213"/>
      <c r="K18" s="213"/>
      <c r="L18" s="213"/>
      <c r="M18" s="213"/>
      <c r="N18" s="250"/>
      <c r="O18" s="251"/>
      <c r="P18" s="251"/>
      <c r="Q18" s="251"/>
      <c r="R18" s="252"/>
      <c r="S18" s="162" t="s">
        <v>57</v>
      </c>
      <c r="T18" s="162" t="s">
        <v>58</v>
      </c>
      <c r="U18" s="213"/>
      <c r="V18" s="213"/>
      <c r="W18" s="233"/>
      <c r="X18" s="213"/>
      <c r="Y18" s="306"/>
      <c r="Z18" s="306"/>
      <c r="AA18" s="202"/>
      <c r="AB18" s="203"/>
      <c r="AC18" s="204"/>
      <c r="AD18" s="260"/>
      <c r="BA18" s="175"/>
    </row>
    <row r="19" spans="1:53" ht="27.75" hidden="1" customHeight="1" x14ac:dyDescent="0.2">
      <c r="A19" s="182" t="s">
        <v>59</v>
      </c>
      <c r="B19" s="183"/>
      <c r="C19" s="183"/>
      <c r="D19" s="183"/>
      <c r="E19" s="183"/>
      <c r="F19" s="183"/>
      <c r="G19" s="183"/>
      <c r="H19" s="183"/>
      <c r="I19" s="183"/>
      <c r="J19" s="183"/>
      <c r="K19" s="183"/>
      <c r="L19" s="183"/>
      <c r="M19" s="183"/>
      <c r="N19" s="183"/>
      <c r="O19" s="183"/>
      <c r="P19" s="183"/>
      <c r="Q19" s="183"/>
      <c r="R19" s="183"/>
      <c r="S19" s="183"/>
      <c r="T19" s="183"/>
      <c r="U19" s="183"/>
      <c r="V19" s="183"/>
      <c r="W19" s="183"/>
      <c r="X19" s="183"/>
      <c r="Y19" s="49"/>
      <c r="Z19" s="49"/>
    </row>
    <row r="20" spans="1:53" ht="16.5" hidden="1" customHeight="1" x14ac:dyDescent="0.25">
      <c r="A20" s="174" t="s">
        <v>59</v>
      </c>
      <c r="B20" s="175"/>
      <c r="C20" s="175"/>
      <c r="D20" s="175"/>
      <c r="E20" s="175"/>
      <c r="F20" s="175"/>
      <c r="G20" s="175"/>
      <c r="H20" s="175"/>
      <c r="I20" s="175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75"/>
      <c r="W20" s="175"/>
      <c r="X20" s="175"/>
      <c r="Y20" s="161"/>
      <c r="Z20" s="161"/>
    </row>
    <row r="21" spans="1:53" ht="14.25" hidden="1" customHeight="1" x14ac:dyDescent="0.25">
      <c r="A21" s="181" t="s">
        <v>60</v>
      </c>
      <c r="B21" s="175"/>
      <c r="C21" s="175"/>
      <c r="D21" s="175"/>
      <c r="E21" s="175"/>
      <c r="F21" s="175"/>
      <c r="G21" s="175"/>
      <c r="H21" s="175"/>
      <c r="I21" s="175"/>
      <c r="J21" s="175"/>
      <c r="K21" s="175"/>
      <c r="L21" s="175"/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60"/>
      <c r="Z21" s="160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2">
        <v>4607111035752</v>
      </c>
      <c r="E22" s="173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91"/>
      <c r="P22" s="191"/>
      <c r="Q22" s="191"/>
      <c r="R22" s="173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8"/>
      <c r="B23" s="175"/>
      <c r="C23" s="175"/>
      <c r="D23" s="175"/>
      <c r="E23" s="175"/>
      <c r="F23" s="175"/>
      <c r="G23" s="175"/>
      <c r="H23" s="175"/>
      <c r="I23" s="175"/>
      <c r="J23" s="175"/>
      <c r="K23" s="175"/>
      <c r="L23" s="175"/>
      <c r="M23" s="189"/>
      <c r="N23" s="169" t="s">
        <v>66</v>
      </c>
      <c r="O23" s="170"/>
      <c r="P23" s="170"/>
      <c r="Q23" s="170"/>
      <c r="R23" s="170"/>
      <c r="S23" s="170"/>
      <c r="T23" s="17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hidden="1" x14ac:dyDescent="0.2">
      <c r="A24" s="175"/>
      <c r="B24" s="175"/>
      <c r="C24" s="175"/>
      <c r="D24" s="175"/>
      <c r="E24" s="175"/>
      <c r="F24" s="175"/>
      <c r="G24" s="175"/>
      <c r="H24" s="175"/>
      <c r="I24" s="175"/>
      <c r="J24" s="175"/>
      <c r="K24" s="175"/>
      <c r="L24" s="175"/>
      <c r="M24" s="189"/>
      <c r="N24" s="169" t="s">
        <v>66</v>
      </c>
      <c r="O24" s="170"/>
      <c r="P24" s="170"/>
      <c r="Q24" s="170"/>
      <c r="R24" s="170"/>
      <c r="S24" s="170"/>
      <c r="T24" s="17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hidden="1" customHeight="1" x14ac:dyDescent="0.2">
      <c r="A25" s="182" t="s">
        <v>68</v>
      </c>
      <c r="B25" s="183"/>
      <c r="C25" s="183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49"/>
      <c r="Z25" s="49"/>
    </row>
    <row r="26" spans="1:53" ht="16.5" hidden="1" customHeight="1" x14ac:dyDescent="0.25">
      <c r="A26" s="174" t="s">
        <v>69</v>
      </c>
      <c r="B26" s="175"/>
      <c r="C26" s="175"/>
      <c r="D26" s="175"/>
      <c r="E26" s="175"/>
      <c r="F26" s="175"/>
      <c r="G26" s="175"/>
      <c r="H26" s="175"/>
      <c r="I26" s="175"/>
      <c r="J26" s="175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61"/>
      <c r="Z26" s="161"/>
    </row>
    <row r="27" spans="1:53" ht="14.25" hidden="1" customHeight="1" x14ac:dyDescent="0.25">
      <c r="A27" s="181" t="s">
        <v>70</v>
      </c>
      <c r="B27" s="175"/>
      <c r="C27" s="175"/>
      <c r="D27" s="175"/>
      <c r="E27" s="175"/>
      <c r="F27" s="175"/>
      <c r="G27" s="175"/>
      <c r="H27" s="175"/>
      <c r="I27" s="175"/>
      <c r="J27" s="175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60"/>
      <c r="Z27" s="160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72">
        <v>4607111036520</v>
      </c>
      <c r="E28" s="173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94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91"/>
      <c r="P28" s="191"/>
      <c r="Q28" s="191"/>
      <c r="R28" s="173"/>
      <c r="S28" s="35"/>
      <c r="T28" s="35"/>
      <c r="U28" s="36" t="s">
        <v>65</v>
      </c>
      <c r="V28" s="165">
        <v>3</v>
      </c>
      <c r="W28" s="166">
        <f>IFERROR(IF(V28="","",V28),"")</f>
        <v>3</v>
      </c>
      <c r="X28" s="37">
        <f>IFERROR(IF(V28="","",V28*0.00936),"")</f>
        <v>2.8080000000000001E-2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72">
        <v>4607111036605</v>
      </c>
      <c r="E29" s="173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91"/>
      <c r="P29" s="191"/>
      <c r="Q29" s="191"/>
      <c r="R29" s="173"/>
      <c r="S29" s="35"/>
      <c r="T29" s="35"/>
      <c r="U29" s="36" t="s">
        <v>65</v>
      </c>
      <c r="V29" s="165">
        <v>8</v>
      </c>
      <c r="W29" s="166">
        <f>IFERROR(IF(V29="","",V29),"")</f>
        <v>8</v>
      </c>
      <c r="X29" s="37">
        <f>IFERROR(IF(V29="","",V29*0.00936),"")</f>
        <v>7.4880000000000002E-2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72">
        <v>4607111036537</v>
      </c>
      <c r="E30" s="173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9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91"/>
      <c r="P30" s="191"/>
      <c r="Q30" s="191"/>
      <c r="R30" s="173"/>
      <c r="S30" s="35"/>
      <c r="T30" s="35"/>
      <c r="U30" s="36" t="s">
        <v>65</v>
      </c>
      <c r="V30" s="165">
        <v>9</v>
      </c>
      <c r="W30" s="166">
        <f>IFERROR(IF(V30="","",V30),"")</f>
        <v>9</v>
      </c>
      <c r="X30" s="37">
        <f>IFERROR(IF(V30="","",V30*0.00936),"")</f>
        <v>8.4240000000000009E-2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72">
        <v>4607111036599</v>
      </c>
      <c r="E31" s="173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3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91"/>
      <c r="P31" s="191"/>
      <c r="Q31" s="191"/>
      <c r="R31" s="173"/>
      <c r="S31" s="35"/>
      <c r="T31" s="35"/>
      <c r="U31" s="36" t="s">
        <v>65</v>
      </c>
      <c r="V31" s="165">
        <v>15</v>
      </c>
      <c r="W31" s="166">
        <f>IFERROR(IF(V31="","",V31),"")</f>
        <v>15</v>
      </c>
      <c r="X31" s="37">
        <f>IFERROR(IF(V31="","",V31*0.00936),"")</f>
        <v>0.1404</v>
      </c>
      <c r="Y31" s="57"/>
      <c r="Z31" s="58"/>
      <c r="AD31" s="62"/>
      <c r="BA31" s="67" t="s">
        <v>74</v>
      </c>
    </row>
    <row r="32" spans="1:53" x14ac:dyDescent="0.2">
      <c r="A32" s="188"/>
      <c r="B32" s="175"/>
      <c r="C32" s="175"/>
      <c r="D32" s="175"/>
      <c r="E32" s="175"/>
      <c r="F32" s="175"/>
      <c r="G32" s="175"/>
      <c r="H32" s="175"/>
      <c r="I32" s="175"/>
      <c r="J32" s="175"/>
      <c r="K32" s="175"/>
      <c r="L32" s="175"/>
      <c r="M32" s="189"/>
      <c r="N32" s="169" t="s">
        <v>66</v>
      </c>
      <c r="O32" s="170"/>
      <c r="P32" s="170"/>
      <c r="Q32" s="170"/>
      <c r="R32" s="170"/>
      <c r="S32" s="170"/>
      <c r="T32" s="171"/>
      <c r="U32" s="38" t="s">
        <v>65</v>
      </c>
      <c r="V32" s="167">
        <f>IFERROR(SUM(V28:V31),"0")</f>
        <v>35</v>
      </c>
      <c r="W32" s="167">
        <f>IFERROR(SUM(W28:W31),"0")</f>
        <v>35</v>
      </c>
      <c r="X32" s="167">
        <f>IFERROR(IF(X28="",0,X28),"0")+IFERROR(IF(X29="",0,X29),"0")+IFERROR(IF(X30="",0,X30),"0")+IFERROR(IF(X31="",0,X31),"0")</f>
        <v>0.3276</v>
      </c>
      <c r="Y32" s="168"/>
      <c r="Z32" s="168"/>
    </row>
    <row r="33" spans="1:53" x14ac:dyDescent="0.2">
      <c r="A33" s="175"/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5"/>
      <c r="M33" s="189"/>
      <c r="N33" s="169" t="s">
        <v>66</v>
      </c>
      <c r="O33" s="170"/>
      <c r="P33" s="170"/>
      <c r="Q33" s="170"/>
      <c r="R33" s="170"/>
      <c r="S33" s="170"/>
      <c r="T33" s="171"/>
      <c r="U33" s="38" t="s">
        <v>67</v>
      </c>
      <c r="V33" s="167">
        <f>IFERROR(SUMPRODUCT(V28:V31*H28:H31),"0")</f>
        <v>52.5</v>
      </c>
      <c r="W33" s="167">
        <f>IFERROR(SUMPRODUCT(W28:W31*H28:H31),"0")</f>
        <v>52.5</v>
      </c>
      <c r="X33" s="38"/>
      <c r="Y33" s="168"/>
      <c r="Z33" s="168"/>
    </row>
    <row r="34" spans="1:53" ht="16.5" hidden="1" customHeight="1" x14ac:dyDescent="0.25">
      <c r="A34" s="174" t="s">
        <v>81</v>
      </c>
      <c r="B34" s="175"/>
      <c r="C34" s="175"/>
      <c r="D34" s="175"/>
      <c r="E34" s="175"/>
      <c r="F34" s="175"/>
      <c r="G34" s="175"/>
      <c r="H34" s="175"/>
      <c r="I34" s="175"/>
      <c r="J34" s="175"/>
      <c r="K34" s="175"/>
      <c r="L34" s="175"/>
      <c r="M34" s="175"/>
      <c r="N34" s="175"/>
      <c r="O34" s="175"/>
      <c r="P34" s="175"/>
      <c r="Q34" s="175"/>
      <c r="R34" s="175"/>
      <c r="S34" s="175"/>
      <c r="T34" s="175"/>
      <c r="U34" s="175"/>
      <c r="V34" s="175"/>
      <c r="W34" s="175"/>
      <c r="X34" s="175"/>
      <c r="Y34" s="161"/>
      <c r="Z34" s="161"/>
    </row>
    <row r="35" spans="1:53" ht="14.25" hidden="1" customHeight="1" x14ac:dyDescent="0.25">
      <c r="A35" s="181" t="s">
        <v>60</v>
      </c>
      <c r="B35" s="175"/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75"/>
      <c r="S35" s="175"/>
      <c r="T35" s="175"/>
      <c r="U35" s="175"/>
      <c r="V35" s="175"/>
      <c r="W35" s="175"/>
      <c r="X35" s="175"/>
      <c r="Y35" s="160"/>
      <c r="Z35" s="160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72">
        <v>4607111036285</v>
      </c>
      <c r="E36" s="173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22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91"/>
      <c r="P36" s="191"/>
      <c r="Q36" s="191"/>
      <c r="R36" s="173"/>
      <c r="S36" s="35"/>
      <c r="T36" s="35"/>
      <c r="U36" s="36" t="s">
        <v>65</v>
      </c>
      <c r="V36" s="165">
        <v>3</v>
      </c>
      <c r="W36" s="166">
        <f>IFERROR(IF(V36="","",V36),"")</f>
        <v>3</v>
      </c>
      <c r="X36" s="37">
        <f>IFERROR(IF(V36="","",V36*0.0155),"")</f>
        <v>4.65E-2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84</v>
      </c>
      <c r="B37" s="55" t="s">
        <v>85</v>
      </c>
      <c r="C37" s="32">
        <v>4301070861</v>
      </c>
      <c r="D37" s="172">
        <v>4607111036308</v>
      </c>
      <c r="E37" s="173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5" t="s">
        <v>86</v>
      </c>
      <c r="O37" s="191"/>
      <c r="P37" s="191"/>
      <c r="Q37" s="191"/>
      <c r="R37" s="173"/>
      <c r="S37" s="35"/>
      <c r="T37" s="35"/>
      <c r="U37" s="36" t="s">
        <v>65</v>
      </c>
      <c r="V37" s="165">
        <v>0</v>
      </c>
      <c r="W37" s="166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87</v>
      </c>
      <c r="B38" s="55" t="s">
        <v>88</v>
      </c>
      <c r="C38" s="32">
        <v>4301070884</v>
      </c>
      <c r="D38" s="172">
        <v>4607111036315</v>
      </c>
      <c r="E38" s="173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4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91"/>
      <c r="P38" s="191"/>
      <c r="Q38" s="191"/>
      <c r="R38" s="173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72">
        <v>4607111036292</v>
      </c>
      <c r="E39" s="173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1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91"/>
      <c r="P39" s="191"/>
      <c r="Q39" s="191"/>
      <c r="R39" s="173"/>
      <c r="S39" s="35"/>
      <c r="T39" s="35"/>
      <c r="U39" s="36" t="s">
        <v>65</v>
      </c>
      <c r="V39" s="165">
        <v>6</v>
      </c>
      <c r="W39" s="166">
        <f>IFERROR(IF(V39="","",V39),"")</f>
        <v>6</v>
      </c>
      <c r="X39" s="37">
        <f>IFERROR(IF(V39="","",V39*0.0155),"")</f>
        <v>9.2999999999999999E-2</v>
      </c>
      <c r="Y39" s="57"/>
      <c r="Z39" s="58"/>
      <c r="AD39" s="62"/>
      <c r="BA39" s="71" t="s">
        <v>1</v>
      </c>
    </row>
    <row r="40" spans="1:53" x14ac:dyDescent="0.2">
      <c r="A40" s="188"/>
      <c r="B40" s="175"/>
      <c r="C40" s="175"/>
      <c r="D40" s="175"/>
      <c r="E40" s="175"/>
      <c r="F40" s="175"/>
      <c r="G40" s="175"/>
      <c r="H40" s="175"/>
      <c r="I40" s="175"/>
      <c r="J40" s="175"/>
      <c r="K40" s="175"/>
      <c r="L40" s="175"/>
      <c r="M40" s="189"/>
      <c r="N40" s="169" t="s">
        <v>66</v>
      </c>
      <c r="O40" s="170"/>
      <c r="P40" s="170"/>
      <c r="Q40" s="170"/>
      <c r="R40" s="170"/>
      <c r="S40" s="170"/>
      <c r="T40" s="171"/>
      <c r="U40" s="38" t="s">
        <v>65</v>
      </c>
      <c r="V40" s="167">
        <f>IFERROR(SUM(V36:V39),"0")</f>
        <v>9</v>
      </c>
      <c r="W40" s="167">
        <f>IFERROR(SUM(W36:W39),"0")</f>
        <v>9</v>
      </c>
      <c r="X40" s="167">
        <f>IFERROR(IF(X36="",0,X36),"0")+IFERROR(IF(X37="",0,X37),"0")+IFERROR(IF(X38="",0,X38),"0")+IFERROR(IF(X39="",0,X39),"0")</f>
        <v>0.13950000000000001</v>
      </c>
      <c r="Y40" s="168"/>
      <c r="Z40" s="168"/>
    </row>
    <row r="41" spans="1:53" x14ac:dyDescent="0.2">
      <c r="A41" s="175"/>
      <c r="B41" s="175"/>
      <c r="C41" s="175"/>
      <c r="D41" s="175"/>
      <c r="E41" s="175"/>
      <c r="F41" s="175"/>
      <c r="G41" s="175"/>
      <c r="H41" s="175"/>
      <c r="I41" s="175"/>
      <c r="J41" s="175"/>
      <c r="K41" s="175"/>
      <c r="L41" s="175"/>
      <c r="M41" s="189"/>
      <c r="N41" s="169" t="s">
        <v>66</v>
      </c>
      <c r="O41" s="170"/>
      <c r="P41" s="170"/>
      <c r="Q41" s="170"/>
      <c r="R41" s="170"/>
      <c r="S41" s="170"/>
      <c r="T41" s="171"/>
      <c r="U41" s="38" t="s">
        <v>67</v>
      </c>
      <c r="V41" s="167">
        <f>IFERROR(SUMPRODUCT(V36:V39*H36:H39),"0")</f>
        <v>54</v>
      </c>
      <c r="W41" s="167">
        <f>IFERROR(SUMPRODUCT(W36:W39*H36:H39),"0")</f>
        <v>54</v>
      </c>
      <c r="X41" s="38"/>
      <c r="Y41" s="168"/>
      <c r="Z41" s="168"/>
    </row>
    <row r="42" spans="1:53" ht="16.5" hidden="1" customHeight="1" x14ac:dyDescent="0.25">
      <c r="A42" s="174" t="s">
        <v>91</v>
      </c>
      <c r="B42" s="175"/>
      <c r="C42" s="175"/>
      <c r="D42" s="175"/>
      <c r="E42" s="175"/>
      <c r="F42" s="175"/>
      <c r="G42" s="175"/>
      <c r="H42" s="175"/>
      <c r="I42" s="175"/>
      <c r="J42" s="175"/>
      <c r="K42" s="175"/>
      <c r="L42" s="175"/>
      <c r="M42" s="175"/>
      <c r="N42" s="175"/>
      <c r="O42" s="175"/>
      <c r="P42" s="175"/>
      <c r="Q42" s="175"/>
      <c r="R42" s="175"/>
      <c r="S42" s="175"/>
      <c r="T42" s="175"/>
      <c r="U42" s="175"/>
      <c r="V42" s="175"/>
      <c r="W42" s="175"/>
      <c r="X42" s="175"/>
      <c r="Y42" s="161"/>
      <c r="Z42" s="161"/>
    </row>
    <row r="43" spans="1:53" ht="14.25" hidden="1" customHeight="1" x14ac:dyDescent="0.25">
      <c r="A43" s="181" t="s">
        <v>92</v>
      </c>
      <c r="B43" s="175"/>
      <c r="C43" s="175"/>
      <c r="D43" s="175"/>
      <c r="E43" s="175"/>
      <c r="F43" s="175"/>
      <c r="G43" s="175"/>
      <c r="H43" s="175"/>
      <c r="I43" s="175"/>
      <c r="J43" s="175"/>
      <c r="K43" s="175"/>
      <c r="L43" s="175"/>
      <c r="M43" s="175"/>
      <c r="N43" s="175"/>
      <c r="O43" s="175"/>
      <c r="P43" s="175"/>
      <c r="Q43" s="175"/>
      <c r="R43" s="175"/>
      <c r="S43" s="175"/>
      <c r="T43" s="175"/>
      <c r="U43" s="175"/>
      <c r="V43" s="175"/>
      <c r="W43" s="175"/>
      <c r="X43" s="175"/>
      <c r="Y43" s="160"/>
      <c r="Z43" s="160"/>
    </row>
    <row r="44" spans="1:53" ht="27" hidden="1" customHeight="1" x14ac:dyDescent="0.25">
      <c r="A44" s="55" t="s">
        <v>93</v>
      </c>
      <c r="B44" s="55" t="s">
        <v>94</v>
      </c>
      <c r="C44" s="32">
        <v>4301190022</v>
      </c>
      <c r="D44" s="172">
        <v>4607111037053</v>
      </c>
      <c r="E44" s="173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91"/>
      <c r="P44" s="191"/>
      <c r="Q44" s="191"/>
      <c r="R44" s="173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hidden="1" customHeight="1" x14ac:dyDescent="0.25">
      <c r="A45" s="55" t="s">
        <v>96</v>
      </c>
      <c r="B45" s="55" t="s">
        <v>97</v>
      </c>
      <c r="C45" s="32">
        <v>4301190023</v>
      </c>
      <c r="D45" s="172">
        <v>4607111037060</v>
      </c>
      <c r="E45" s="173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91"/>
      <c r="P45" s="191"/>
      <c r="Q45" s="191"/>
      <c r="R45" s="173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hidden="1" x14ac:dyDescent="0.2">
      <c r="A46" s="188"/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175"/>
      <c r="M46" s="189"/>
      <c r="N46" s="169" t="s">
        <v>66</v>
      </c>
      <c r="O46" s="170"/>
      <c r="P46" s="170"/>
      <c r="Q46" s="170"/>
      <c r="R46" s="170"/>
      <c r="S46" s="170"/>
      <c r="T46" s="17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hidden="1" x14ac:dyDescent="0.2">
      <c r="A47" s="175"/>
      <c r="B47" s="175"/>
      <c r="C47" s="175"/>
      <c r="D47" s="175"/>
      <c r="E47" s="175"/>
      <c r="F47" s="175"/>
      <c r="G47" s="175"/>
      <c r="H47" s="175"/>
      <c r="I47" s="175"/>
      <c r="J47" s="175"/>
      <c r="K47" s="175"/>
      <c r="L47" s="175"/>
      <c r="M47" s="189"/>
      <c r="N47" s="169" t="s">
        <v>66</v>
      </c>
      <c r="O47" s="170"/>
      <c r="P47" s="170"/>
      <c r="Q47" s="170"/>
      <c r="R47" s="170"/>
      <c r="S47" s="170"/>
      <c r="T47" s="17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hidden="1" customHeight="1" x14ac:dyDescent="0.25">
      <c r="A48" s="174" t="s">
        <v>98</v>
      </c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5"/>
      <c r="M48" s="175"/>
      <c r="N48" s="175"/>
      <c r="O48" s="175"/>
      <c r="P48" s="175"/>
      <c r="Q48" s="175"/>
      <c r="R48" s="175"/>
      <c r="S48" s="175"/>
      <c r="T48" s="175"/>
      <c r="U48" s="175"/>
      <c r="V48" s="175"/>
      <c r="W48" s="175"/>
      <c r="X48" s="175"/>
      <c r="Y48" s="161"/>
      <c r="Z48" s="161"/>
    </row>
    <row r="49" spans="1:53" ht="14.25" hidden="1" customHeight="1" x14ac:dyDescent="0.25">
      <c r="A49" s="181" t="s">
        <v>60</v>
      </c>
      <c r="B49" s="175"/>
      <c r="C49" s="175"/>
      <c r="D49" s="175"/>
      <c r="E49" s="175"/>
      <c r="F49" s="175"/>
      <c r="G49" s="175"/>
      <c r="H49" s="175"/>
      <c r="I49" s="175"/>
      <c r="J49" s="175"/>
      <c r="K49" s="175"/>
      <c r="L49" s="175"/>
      <c r="M49" s="175"/>
      <c r="N49" s="175"/>
      <c r="O49" s="175"/>
      <c r="P49" s="175"/>
      <c r="Q49" s="175"/>
      <c r="R49" s="175"/>
      <c r="S49" s="175"/>
      <c r="T49" s="175"/>
      <c r="U49" s="175"/>
      <c r="V49" s="175"/>
      <c r="W49" s="175"/>
      <c r="X49" s="175"/>
      <c r="Y49" s="160"/>
      <c r="Z49" s="160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72">
        <v>4607111037190</v>
      </c>
      <c r="E50" s="173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54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91"/>
      <c r="P50" s="191"/>
      <c r="Q50" s="191"/>
      <c r="R50" s="173"/>
      <c r="S50" s="35"/>
      <c r="T50" s="35"/>
      <c r="U50" s="36" t="s">
        <v>65</v>
      </c>
      <c r="V50" s="165">
        <v>2</v>
      </c>
      <c r="W50" s="166">
        <f t="shared" ref="W50:W55" si="0">IFERROR(IF(V50="","",V50),"")</f>
        <v>2</v>
      </c>
      <c r="X50" s="37">
        <f t="shared" ref="X50:X55" si="1">IFERROR(IF(V50="","",V50*0.0155),"")</f>
        <v>3.1E-2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101</v>
      </c>
      <c r="B51" s="55" t="s">
        <v>102</v>
      </c>
      <c r="C51" s="32">
        <v>4301070972</v>
      </c>
      <c r="D51" s="172">
        <v>4607111037183</v>
      </c>
      <c r="E51" s="173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1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91"/>
      <c r="P51" s="191"/>
      <c r="Q51" s="191"/>
      <c r="R51" s="173"/>
      <c r="S51" s="35"/>
      <c r="T51" s="35"/>
      <c r="U51" s="36" t="s">
        <v>65</v>
      </c>
      <c r="V51" s="165">
        <v>0</v>
      </c>
      <c r="W51" s="166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72">
        <v>4607111037091</v>
      </c>
      <c r="E52" s="173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2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91"/>
      <c r="P52" s="191"/>
      <c r="Q52" s="191"/>
      <c r="R52" s="173"/>
      <c r="S52" s="35"/>
      <c r="T52" s="35"/>
      <c r="U52" s="36" t="s">
        <v>65</v>
      </c>
      <c r="V52" s="165">
        <v>6</v>
      </c>
      <c r="W52" s="166">
        <f t="shared" si="0"/>
        <v>6</v>
      </c>
      <c r="X52" s="37">
        <f t="shared" si="1"/>
        <v>9.2999999999999999E-2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72">
        <v>4607111036902</v>
      </c>
      <c r="E53" s="173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91"/>
      <c r="P53" s="191"/>
      <c r="Q53" s="191"/>
      <c r="R53" s="173"/>
      <c r="S53" s="35"/>
      <c r="T53" s="35"/>
      <c r="U53" s="36" t="s">
        <v>65</v>
      </c>
      <c r="V53" s="165">
        <v>17</v>
      </c>
      <c r="W53" s="166">
        <f t="shared" si="0"/>
        <v>17</v>
      </c>
      <c r="X53" s="37">
        <f t="shared" si="1"/>
        <v>0.26350000000000001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107</v>
      </c>
      <c r="B54" s="55" t="s">
        <v>108</v>
      </c>
      <c r="C54" s="32">
        <v>4301070969</v>
      </c>
      <c r="D54" s="172">
        <v>4607111036858</v>
      </c>
      <c r="E54" s="173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21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91"/>
      <c r="P54" s="191"/>
      <c r="Q54" s="191"/>
      <c r="R54" s="173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72">
        <v>4607111036889</v>
      </c>
      <c r="E55" s="173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91"/>
      <c r="P55" s="191"/>
      <c r="Q55" s="191"/>
      <c r="R55" s="173"/>
      <c r="S55" s="35"/>
      <c r="T55" s="35"/>
      <c r="U55" s="36" t="s">
        <v>65</v>
      </c>
      <c r="V55" s="165">
        <v>16</v>
      </c>
      <c r="W55" s="166">
        <f t="shared" si="0"/>
        <v>16</v>
      </c>
      <c r="X55" s="37">
        <f t="shared" si="1"/>
        <v>0.248</v>
      </c>
      <c r="Y55" s="57"/>
      <c r="Z55" s="58"/>
      <c r="AD55" s="62"/>
      <c r="BA55" s="79" t="s">
        <v>1</v>
      </c>
    </row>
    <row r="56" spans="1:53" x14ac:dyDescent="0.2">
      <c r="A56" s="188"/>
      <c r="B56" s="175"/>
      <c r="C56" s="175"/>
      <c r="D56" s="175"/>
      <c r="E56" s="175"/>
      <c r="F56" s="175"/>
      <c r="G56" s="175"/>
      <c r="H56" s="175"/>
      <c r="I56" s="175"/>
      <c r="J56" s="175"/>
      <c r="K56" s="175"/>
      <c r="L56" s="175"/>
      <c r="M56" s="189"/>
      <c r="N56" s="169" t="s">
        <v>66</v>
      </c>
      <c r="O56" s="170"/>
      <c r="P56" s="170"/>
      <c r="Q56" s="170"/>
      <c r="R56" s="170"/>
      <c r="S56" s="170"/>
      <c r="T56" s="171"/>
      <c r="U56" s="38" t="s">
        <v>65</v>
      </c>
      <c r="V56" s="167">
        <f>IFERROR(SUM(V50:V55),"0")</f>
        <v>41</v>
      </c>
      <c r="W56" s="167">
        <f>IFERROR(SUM(W50:W55),"0")</f>
        <v>41</v>
      </c>
      <c r="X56" s="167">
        <f>IFERROR(IF(X50="",0,X50),"0")+IFERROR(IF(X51="",0,X51),"0")+IFERROR(IF(X52="",0,X52),"0")+IFERROR(IF(X53="",0,X53),"0")+IFERROR(IF(X54="",0,X54),"0")+IFERROR(IF(X55="",0,X55),"0")</f>
        <v>0.63549999999999995</v>
      </c>
      <c r="Y56" s="168"/>
      <c r="Z56" s="168"/>
    </row>
    <row r="57" spans="1:53" x14ac:dyDescent="0.2">
      <c r="A57" s="175"/>
      <c r="B57" s="175"/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89"/>
      <c r="N57" s="169" t="s">
        <v>66</v>
      </c>
      <c r="O57" s="170"/>
      <c r="P57" s="170"/>
      <c r="Q57" s="170"/>
      <c r="R57" s="170"/>
      <c r="S57" s="170"/>
      <c r="T57" s="171"/>
      <c r="U57" s="38" t="s">
        <v>67</v>
      </c>
      <c r="V57" s="167">
        <f>IFERROR(SUMPRODUCT(V50:V55*H50:H55),"0")</f>
        <v>292.64</v>
      </c>
      <c r="W57" s="167">
        <f>IFERROR(SUMPRODUCT(W50:W55*H50:H55),"0")</f>
        <v>292.64</v>
      </c>
      <c r="X57" s="38"/>
      <c r="Y57" s="168"/>
      <c r="Z57" s="168"/>
    </row>
    <row r="58" spans="1:53" ht="16.5" hidden="1" customHeight="1" x14ac:dyDescent="0.25">
      <c r="A58" s="174" t="s">
        <v>111</v>
      </c>
      <c r="B58" s="175"/>
      <c r="C58" s="175"/>
      <c r="D58" s="175"/>
      <c r="E58" s="175"/>
      <c r="F58" s="175"/>
      <c r="G58" s="175"/>
      <c r="H58" s="175"/>
      <c r="I58" s="175"/>
      <c r="J58" s="175"/>
      <c r="K58" s="175"/>
      <c r="L58" s="175"/>
      <c r="M58" s="175"/>
      <c r="N58" s="175"/>
      <c r="O58" s="175"/>
      <c r="P58" s="175"/>
      <c r="Q58" s="175"/>
      <c r="R58" s="175"/>
      <c r="S58" s="175"/>
      <c r="T58" s="175"/>
      <c r="U58" s="175"/>
      <c r="V58" s="175"/>
      <c r="W58" s="175"/>
      <c r="X58" s="175"/>
      <c r="Y58" s="161"/>
      <c r="Z58" s="161"/>
    </row>
    <row r="59" spans="1:53" ht="14.25" hidden="1" customHeight="1" x14ac:dyDescent="0.25">
      <c r="A59" s="181" t="s">
        <v>60</v>
      </c>
      <c r="B59" s="175"/>
      <c r="C59" s="175"/>
      <c r="D59" s="175"/>
      <c r="E59" s="175"/>
      <c r="F59" s="175"/>
      <c r="G59" s="175"/>
      <c r="H59" s="175"/>
      <c r="I59" s="175"/>
      <c r="J59" s="175"/>
      <c r="K59" s="175"/>
      <c r="L59" s="175"/>
      <c r="M59" s="175"/>
      <c r="N59" s="175"/>
      <c r="O59" s="175"/>
      <c r="P59" s="175"/>
      <c r="Q59" s="175"/>
      <c r="R59" s="175"/>
      <c r="S59" s="175"/>
      <c r="T59" s="175"/>
      <c r="U59" s="175"/>
      <c r="V59" s="175"/>
      <c r="W59" s="175"/>
      <c r="X59" s="175"/>
      <c r="Y59" s="160"/>
      <c r="Z59" s="160"/>
    </row>
    <row r="60" spans="1:53" ht="27" hidden="1" customHeight="1" x14ac:dyDescent="0.25">
      <c r="A60" s="55" t="s">
        <v>112</v>
      </c>
      <c r="B60" s="55" t="s">
        <v>113</v>
      </c>
      <c r="C60" s="32">
        <v>4301070977</v>
      </c>
      <c r="D60" s="172">
        <v>4607111037411</v>
      </c>
      <c r="E60" s="173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5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91"/>
      <c r="P60" s="191"/>
      <c r="Q60" s="191"/>
      <c r="R60" s="173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72">
        <v>4607111036728</v>
      </c>
      <c r="E61" s="173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2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91"/>
      <c r="P61" s="191"/>
      <c r="Q61" s="191"/>
      <c r="R61" s="173"/>
      <c r="S61" s="35"/>
      <c r="T61" s="35"/>
      <c r="U61" s="36" t="s">
        <v>65</v>
      </c>
      <c r="V61" s="165">
        <v>200</v>
      </c>
      <c r="W61" s="166">
        <f>IFERROR(IF(V61="","",V61),"")</f>
        <v>200</v>
      </c>
      <c r="X61" s="37">
        <f>IFERROR(IF(V61="","",V61*0.00866),"")</f>
        <v>1.7319999999999998</v>
      </c>
      <c r="Y61" s="57"/>
      <c r="Z61" s="58"/>
      <c r="AD61" s="62"/>
      <c r="BA61" s="81" t="s">
        <v>1</v>
      </c>
    </row>
    <row r="62" spans="1:53" x14ac:dyDescent="0.2">
      <c r="A62" s="188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89"/>
      <c r="N62" s="169" t="s">
        <v>66</v>
      </c>
      <c r="O62" s="170"/>
      <c r="P62" s="170"/>
      <c r="Q62" s="170"/>
      <c r="R62" s="170"/>
      <c r="S62" s="170"/>
      <c r="T62" s="171"/>
      <c r="U62" s="38" t="s">
        <v>65</v>
      </c>
      <c r="V62" s="167">
        <f>IFERROR(SUM(V60:V61),"0")</f>
        <v>200</v>
      </c>
      <c r="W62" s="167">
        <f>IFERROR(SUM(W60:W61),"0")</f>
        <v>200</v>
      </c>
      <c r="X62" s="167">
        <f>IFERROR(IF(X60="",0,X60),"0")+IFERROR(IF(X61="",0,X61),"0")</f>
        <v>1.7319999999999998</v>
      </c>
      <c r="Y62" s="168"/>
      <c r="Z62" s="168"/>
    </row>
    <row r="63" spans="1:53" x14ac:dyDescent="0.2">
      <c r="A63" s="175"/>
      <c r="B63" s="175"/>
      <c r="C63" s="175"/>
      <c r="D63" s="175"/>
      <c r="E63" s="175"/>
      <c r="F63" s="175"/>
      <c r="G63" s="175"/>
      <c r="H63" s="175"/>
      <c r="I63" s="175"/>
      <c r="J63" s="175"/>
      <c r="K63" s="175"/>
      <c r="L63" s="175"/>
      <c r="M63" s="189"/>
      <c r="N63" s="169" t="s">
        <v>66</v>
      </c>
      <c r="O63" s="170"/>
      <c r="P63" s="170"/>
      <c r="Q63" s="170"/>
      <c r="R63" s="170"/>
      <c r="S63" s="170"/>
      <c r="T63" s="171"/>
      <c r="U63" s="38" t="s">
        <v>67</v>
      </c>
      <c r="V63" s="167">
        <f>IFERROR(SUMPRODUCT(V60:V61*H60:H61),"0")</f>
        <v>1000</v>
      </c>
      <c r="W63" s="167">
        <f>IFERROR(SUMPRODUCT(W60:W61*H60:H61),"0")</f>
        <v>1000</v>
      </c>
      <c r="X63" s="38"/>
      <c r="Y63" s="168"/>
      <c r="Z63" s="168"/>
    </row>
    <row r="64" spans="1:53" ht="16.5" hidden="1" customHeight="1" x14ac:dyDescent="0.25">
      <c r="A64" s="174" t="s">
        <v>117</v>
      </c>
      <c r="B64" s="175"/>
      <c r="C64" s="175"/>
      <c r="D64" s="175"/>
      <c r="E64" s="175"/>
      <c r="F64" s="175"/>
      <c r="G64" s="175"/>
      <c r="H64" s="175"/>
      <c r="I64" s="175"/>
      <c r="J64" s="175"/>
      <c r="K64" s="175"/>
      <c r="L64" s="175"/>
      <c r="M64" s="175"/>
      <c r="N64" s="175"/>
      <c r="O64" s="175"/>
      <c r="P64" s="175"/>
      <c r="Q64" s="175"/>
      <c r="R64" s="175"/>
      <c r="S64" s="175"/>
      <c r="T64" s="175"/>
      <c r="U64" s="175"/>
      <c r="V64" s="175"/>
      <c r="W64" s="175"/>
      <c r="X64" s="175"/>
      <c r="Y64" s="161"/>
      <c r="Z64" s="161"/>
    </row>
    <row r="65" spans="1:53" ht="14.25" hidden="1" customHeight="1" x14ac:dyDescent="0.25">
      <c r="A65" s="181" t="s">
        <v>118</v>
      </c>
      <c r="B65" s="175"/>
      <c r="C65" s="175"/>
      <c r="D65" s="175"/>
      <c r="E65" s="175"/>
      <c r="F65" s="175"/>
      <c r="G65" s="175"/>
      <c r="H65" s="175"/>
      <c r="I65" s="175"/>
      <c r="J65" s="175"/>
      <c r="K65" s="175"/>
      <c r="L65" s="175"/>
      <c r="M65" s="175"/>
      <c r="N65" s="175"/>
      <c r="O65" s="175"/>
      <c r="P65" s="175"/>
      <c r="Q65" s="175"/>
      <c r="R65" s="175"/>
      <c r="S65" s="175"/>
      <c r="T65" s="175"/>
      <c r="U65" s="175"/>
      <c r="V65" s="175"/>
      <c r="W65" s="175"/>
      <c r="X65" s="175"/>
      <c r="Y65" s="160"/>
      <c r="Z65" s="160"/>
    </row>
    <row r="66" spans="1:53" ht="27" hidden="1" customHeight="1" x14ac:dyDescent="0.25">
      <c r="A66" s="55" t="s">
        <v>119</v>
      </c>
      <c r="B66" s="55" t="s">
        <v>120</v>
      </c>
      <c r="C66" s="32">
        <v>4301135113</v>
      </c>
      <c r="D66" s="172">
        <v>4607111033659</v>
      </c>
      <c r="E66" s="173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91"/>
      <c r="P66" s="191"/>
      <c r="Q66" s="191"/>
      <c r="R66" s="173"/>
      <c r="S66" s="35"/>
      <c r="T66" s="35"/>
      <c r="U66" s="36" t="s">
        <v>65</v>
      </c>
      <c r="V66" s="165">
        <v>0</v>
      </c>
      <c r="W66" s="166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74</v>
      </c>
    </row>
    <row r="67" spans="1:53" hidden="1" x14ac:dyDescent="0.2">
      <c r="A67" s="188"/>
      <c r="B67" s="175"/>
      <c r="C67" s="175"/>
      <c r="D67" s="175"/>
      <c r="E67" s="175"/>
      <c r="F67" s="175"/>
      <c r="G67" s="175"/>
      <c r="H67" s="175"/>
      <c r="I67" s="175"/>
      <c r="J67" s="175"/>
      <c r="K67" s="175"/>
      <c r="L67" s="175"/>
      <c r="M67" s="189"/>
      <c r="N67" s="169" t="s">
        <v>66</v>
      </c>
      <c r="O67" s="170"/>
      <c r="P67" s="170"/>
      <c r="Q67" s="170"/>
      <c r="R67" s="170"/>
      <c r="S67" s="170"/>
      <c r="T67" s="171"/>
      <c r="U67" s="38" t="s">
        <v>65</v>
      </c>
      <c r="V67" s="167">
        <f>IFERROR(SUM(V66:V66),"0")</f>
        <v>0</v>
      </c>
      <c r="W67" s="167">
        <f>IFERROR(SUM(W66:W66),"0")</f>
        <v>0</v>
      </c>
      <c r="X67" s="167">
        <f>IFERROR(IF(X66="",0,X66),"0")</f>
        <v>0</v>
      </c>
      <c r="Y67" s="168"/>
      <c r="Z67" s="168"/>
    </row>
    <row r="68" spans="1:53" hidden="1" x14ac:dyDescent="0.2">
      <c r="A68" s="175"/>
      <c r="B68" s="175"/>
      <c r="C68" s="175"/>
      <c r="D68" s="175"/>
      <c r="E68" s="175"/>
      <c r="F68" s="175"/>
      <c r="G68" s="175"/>
      <c r="H68" s="175"/>
      <c r="I68" s="175"/>
      <c r="J68" s="175"/>
      <c r="K68" s="175"/>
      <c r="L68" s="175"/>
      <c r="M68" s="189"/>
      <c r="N68" s="169" t="s">
        <v>66</v>
      </c>
      <c r="O68" s="170"/>
      <c r="P68" s="170"/>
      <c r="Q68" s="170"/>
      <c r="R68" s="170"/>
      <c r="S68" s="170"/>
      <c r="T68" s="171"/>
      <c r="U68" s="38" t="s">
        <v>67</v>
      </c>
      <c r="V68" s="167">
        <f>IFERROR(SUMPRODUCT(V66:V66*H66:H66),"0")</f>
        <v>0</v>
      </c>
      <c r="W68" s="167">
        <f>IFERROR(SUMPRODUCT(W66:W66*H66:H66),"0")</f>
        <v>0</v>
      </c>
      <c r="X68" s="38"/>
      <c r="Y68" s="168"/>
      <c r="Z68" s="168"/>
    </row>
    <row r="69" spans="1:53" ht="16.5" hidden="1" customHeight="1" x14ac:dyDescent="0.25">
      <c r="A69" s="174" t="s">
        <v>121</v>
      </c>
      <c r="B69" s="175"/>
      <c r="C69" s="175"/>
      <c r="D69" s="175"/>
      <c r="E69" s="175"/>
      <c r="F69" s="175"/>
      <c r="G69" s="175"/>
      <c r="H69" s="175"/>
      <c r="I69" s="175"/>
      <c r="J69" s="175"/>
      <c r="K69" s="175"/>
      <c r="L69" s="175"/>
      <c r="M69" s="175"/>
      <c r="N69" s="175"/>
      <c r="O69" s="175"/>
      <c r="P69" s="175"/>
      <c r="Q69" s="175"/>
      <c r="R69" s="175"/>
      <c r="S69" s="175"/>
      <c r="T69" s="175"/>
      <c r="U69" s="175"/>
      <c r="V69" s="175"/>
      <c r="W69" s="175"/>
      <c r="X69" s="175"/>
      <c r="Y69" s="161"/>
      <c r="Z69" s="161"/>
    </row>
    <row r="70" spans="1:53" ht="14.25" hidden="1" customHeight="1" x14ac:dyDescent="0.25">
      <c r="A70" s="181" t="s">
        <v>122</v>
      </c>
      <c r="B70" s="175"/>
      <c r="C70" s="175"/>
      <c r="D70" s="175"/>
      <c r="E70" s="175"/>
      <c r="F70" s="175"/>
      <c r="G70" s="175"/>
      <c r="H70" s="175"/>
      <c r="I70" s="175"/>
      <c r="J70" s="175"/>
      <c r="K70" s="175"/>
      <c r="L70" s="175"/>
      <c r="M70" s="175"/>
      <c r="N70" s="175"/>
      <c r="O70" s="175"/>
      <c r="P70" s="175"/>
      <c r="Q70" s="175"/>
      <c r="R70" s="175"/>
      <c r="S70" s="175"/>
      <c r="T70" s="175"/>
      <c r="U70" s="175"/>
      <c r="V70" s="175"/>
      <c r="W70" s="175"/>
      <c r="X70" s="175"/>
      <c r="Y70" s="160"/>
      <c r="Z70" s="160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72">
        <v>4607111034137</v>
      </c>
      <c r="E71" s="173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7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91"/>
      <c r="P71" s="191"/>
      <c r="Q71" s="191"/>
      <c r="R71" s="173"/>
      <c r="S71" s="35"/>
      <c r="T71" s="35"/>
      <c r="U71" s="36" t="s">
        <v>65</v>
      </c>
      <c r="V71" s="165">
        <v>6</v>
      </c>
      <c r="W71" s="166">
        <f>IFERROR(IF(V71="","",V71),"")</f>
        <v>6</v>
      </c>
      <c r="X71" s="37">
        <f>IFERROR(IF(V71="","",V71*0.01788),"")</f>
        <v>0.10728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72">
        <v>4607111034120</v>
      </c>
      <c r="E72" s="173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42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91"/>
      <c r="P72" s="191"/>
      <c r="Q72" s="191"/>
      <c r="R72" s="173"/>
      <c r="S72" s="35"/>
      <c r="T72" s="35"/>
      <c r="U72" s="36" t="s">
        <v>65</v>
      </c>
      <c r="V72" s="165">
        <v>5</v>
      </c>
      <c r="W72" s="166">
        <f>IFERROR(IF(V72="","",V72),"")</f>
        <v>5</v>
      </c>
      <c r="X72" s="37">
        <f>IFERROR(IF(V72="","",V72*0.01788),"")</f>
        <v>8.9400000000000007E-2</v>
      </c>
      <c r="Y72" s="57"/>
      <c r="Z72" s="58"/>
      <c r="AD72" s="62"/>
      <c r="BA72" s="84" t="s">
        <v>74</v>
      </c>
    </row>
    <row r="73" spans="1:53" x14ac:dyDescent="0.2">
      <c r="A73" s="188"/>
      <c r="B73" s="175"/>
      <c r="C73" s="175"/>
      <c r="D73" s="175"/>
      <c r="E73" s="175"/>
      <c r="F73" s="175"/>
      <c r="G73" s="175"/>
      <c r="H73" s="175"/>
      <c r="I73" s="175"/>
      <c r="J73" s="175"/>
      <c r="K73" s="175"/>
      <c r="L73" s="175"/>
      <c r="M73" s="189"/>
      <c r="N73" s="169" t="s">
        <v>66</v>
      </c>
      <c r="O73" s="170"/>
      <c r="P73" s="170"/>
      <c r="Q73" s="170"/>
      <c r="R73" s="170"/>
      <c r="S73" s="170"/>
      <c r="T73" s="171"/>
      <c r="U73" s="38" t="s">
        <v>65</v>
      </c>
      <c r="V73" s="167">
        <f>IFERROR(SUM(V71:V72),"0")</f>
        <v>11</v>
      </c>
      <c r="W73" s="167">
        <f>IFERROR(SUM(W71:W72),"0")</f>
        <v>11</v>
      </c>
      <c r="X73" s="167">
        <f>IFERROR(IF(X71="",0,X71),"0")+IFERROR(IF(X72="",0,X72),"0")</f>
        <v>0.19668000000000002</v>
      </c>
      <c r="Y73" s="168"/>
      <c r="Z73" s="168"/>
    </row>
    <row r="74" spans="1:53" x14ac:dyDescent="0.2">
      <c r="A74" s="175"/>
      <c r="B74" s="175"/>
      <c r="C74" s="175"/>
      <c r="D74" s="175"/>
      <c r="E74" s="175"/>
      <c r="F74" s="175"/>
      <c r="G74" s="175"/>
      <c r="H74" s="175"/>
      <c r="I74" s="175"/>
      <c r="J74" s="175"/>
      <c r="K74" s="175"/>
      <c r="L74" s="175"/>
      <c r="M74" s="189"/>
      <c r="N74" s="169" t="s">
        <v>66</v>
      </c>
      <c r="O74" s="170"/>
      <c r="P74" s="170"/>
      <c r="Q74" s="170"/>
      <c r="R74" s="170"/>
      <c r="S74" s="170"/>
      <c r="T74" s="171"/>
      <c r="U74" s="38" t="s">
        <v>67</v>
      </c>
      <c r="V74" s="167">
        <f>IFERROR(SUMPRODUCT(V71:V72*H71:H72),"0")</f>
        <v>39.6</v>
      </c>
      <c r="W74" s="167">
        <f>IFERROR(SUMPRODUCT(W71:W72*H71:H72),"0")</f>
        <v>39.6</v>
      </c>
      <c r="X74" s="38"/>
      <c r="Y74" s="168"/>
      <c r="Z74" s="168"/>
    </row>
    <row r="75" spans="1:53" ht="16.5" hidden="1" customHeight="1" x14ac:dyDescent="0.25">
      <c r="A75" s="174" t="s">
        <v>127</v>
      </c>
      <c r="B75" s="175"/>
      <c r="C75" s="175"/>
      <c r="D75" s="175"/>
      <c r="E75" s="175"/>
      <c r="F75" s="175"/>
      <c r="G75" s="175"/>
      <c r="H75" s="175"/>
      <c r="I75" s="175"/>
      <c r="J75" s="175"/>
      <c r="K75" s="175"/>
      <c r="L75" s="175"/>
      <c r="M75" s="175"/>
      <c r="N75" s="175"/>
      <c r="O75" s="175"/>
      <c r="P75" s="175"/>
      <c r="Q75" s="175"/>
      <c r="R75" s="175"/>
      <c r="S75" s="175"/>
      <c r="T75" s="175"/>
      <c r="U75" s="175"/>
      <c r="V75" s="175"/>
      <c r="W75" s="175"/>
      <c r="X75" s="175"/>
      <c r="Y75" s="161"/>
      <c r="Z75" s="161"/>
    </row>
    <row r="76" spans="1:53" ht="14.25" hidden="1" customHeight="1" x14ac:dyDescent="0.25">
      <c r="A76" s="181" t="s">
        <v>118</v>
      </c>
      <c r="B76" s="175"/>
      <c r="C76" s="175"/>
      <c r="D76" s="175"/>
      <c r="E76" s="175"/>
      <c r="F76" s="175"/>
      <c r="G76" s="175"/>
      <c r="H76" s="175"/>
      <c r="I76" s="175"/>
      <c r="J76" s="175"/>
      <c r="K76" s="175"/>
      <c r="L76" s="175"/>
      <c r="M76" s="175"/>
      <c r="N76" s="175"/>
      <c r="O76" s="175"/>
      <c r="P76" s="175"/>
      <c r="Q76" s="175"/>
      <c r="R76" s="175"/>
      <c r="S76" s="175"/>
      <c r="T76" s="175"/>
      <c r="U76" s="175"/>
      <c r="V76" s="175"/>
      <c r="W76" s="175"/>
      <c r="X76" s="175"/>
      <c r="Y76" s="160"/>
      <c r="Z76" s="160"/>
    </row>
    <row r="77" spans="1:53" ht="27" hidden="1" customHeight="1" x14ac:dyDescent="0.25">
      <c r="A77" s="55" t="s">
        <v>128</v>
      </c>
      <c r="B77" s="55" t="s">
        <v>129</v>
      </c>
      <c r="C77" s="32">
        <v>4301135053</v>
      </c>
      <c r="D77" s="172">
        <v>4607111036407</v>
      </c>
      <c r="E77" s="173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3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91"/>
      <c r="P77" s="191"/>
      <c r="Q77" s="191"/>
      <c r="R77" s="173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72">
        <v>4607111033628</v>
      </c>
      <c r="E78" s="173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5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91"/>
      <c r="P78" s="191"/>
      <c r="Q78" s="191"/>
      <c r="R78" s="173"/>
      <c r="S78" s="35"/>
      <c r="T78" s="35"/>
      <c r="U78" s="36" t="s">
        <v>65</v>
      </c>
      <c r="V78" s="165">
        <v>6</v>
      </c>
      <c r="W78" s="166">
        <f t="shared" si="2"/>
        <v>6</v>
      </c>
      <c r="X78" s="37">
        <f t="shared" si="3"/>
        <v>0.10728</v>
      </c>
      <c r="Y78" s="57"/>
      <c r="Z78" s="58"/>
      <c r="AD78" s="62"/>
      <c r="BA78" s="86" t="s">
        <v>74</v>
      </c>
    </row>
    <row r="79" spans="1:53" ht="27" hidden="1" customHeight="1" x14ac:dyDescent="0.25">
      <c r="A79" s="55" t="s">
        <v>132</v>
      </c>
      <c r="B79" s="55" t="s">
        <v>133</v>
      </c>
      <c r="C79" s="32">
        <v>4301130400</v>
      </c>
      <c r="D79" s="172">
        <v>4607111033451</v>
      </c>
      <c r="E79" s="173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4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91"/>
      <c r="P79" s="191"/>
      <c r="Q79" s="191"/>
      <c r="R79" s="173"/>
      <c r="S79" s="35"/>
      <c r="T79" s="35"/>
      <c r="U79" s="36" t="s">
        <v>65</v>
      </c>
      <c r="V79" s="165">
        <v>0</v>
      </c>
      <c r="W79" s="166">
        <f t="shared" si="2"/>
        <v>0</v>
      </c>
      <c r="X79" s="37">
        <f t="shared" si="3"/>
        <v>0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72">
        <v>4607111035141</v>
      </c>
      <c r="E80" s="173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6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91"/>
      <c r="P80" s="191"/>
      <c r="Q80" s="191"/>
      <c r="R80" s="173"/>
      <c r="S80" s="35"/>
      <c r="T80" s="35"/>
      <c r="U80" s="36" t="s">
        <v>65</v>
      </c>
      <c r="V80" s="165">
        <v>20</v>
      </c>
      <c r="W80" s="166">
        <f t="shared" si="2"/>
        <v>20</v>
      </c>
      <c r="X80" s="37">
        <f t="shared" si="3"/>
        <v>0.35760000000000003</v>
      </c>
      <c r="Y80" s="57"/>
      <c r="Z80" s="58"/>
      <c r="AD80" s="62"/>
      <c r="BA80" s="88" t="s">
        <v>74</v>
      </c>
    </row>
    <row r="81" spans="1:53" ht="27" hidden="1" customHeight="1" x14ac:dyDescent="0.25">
      <c r="A81" s="55" t="s">
        <v>136</v>
      </c>
      <c r="B81" s="55" t="s">
        <v>137</v>
      </c>
      <c r="C81" s="32">
        <v>4301135111</v>
      </c>
      <c r="D81" s="172">
        <v>4607111035028</v>
      </c>
      <c r="E81" s="173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22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91"/>
      <c r="P81" s="191"/>
      <c r="Q81" s="191"/>
      <c r="R81" s="173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72">
        <v>4607111033444</v>
      </c>
      <c r="E82" s="173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1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91"/>
      <c r="P82" s="191"/>
      <c r="Q82" s="191"/>
      <c r="R82" s="173"/>
      <c r="S82" s="35"/>
      <c r="T82" s="35"/>
      <c r="U82" s="36" t="s">
        <v>65</v>
      </c>
      <c r="V82" s="165">
        <v>20</v>
      </c>
      <c r="W82" s="166">
        <f t="shared" si="2"/>
        <v>20</v>
      </c>
      <c r="X82" s="37">
        <f t="shared" si="3"/>
        <v>0.35760000000000003</v>
      </c>
      <c r="Y82" s="57"/>
      <c r="Z82" s="58"/>
      <c r="AD82" s="62"/>
      <c r="BA82" s="90" t="s">
        <v>74</v>
      </c>
    </row>
    <row r="83" spans="1:53" x14ac:dyDescent="0.2">
      <c r="A83" s="188"/>
      <c r="B83" s="175"/>
      <c r="C83" s="175"/>
      <c r="D83" s="175"/>
      <c r="E83" s="175"/>
      <c r="F83" s="175"/>
      <c r="G83" s="175"/>
      <c r="H83" s="175"/>
      <c r="I83" s="175"/>
      <c r="J83" s="175"/>
      <c r="K83" s="175"/>
      <c r="L83" s="175"/>
      <c r="M83" s="189"/>
      <c r="N83" s="169" t="s">
        <v>66</v>
      </c>
      <c r="O83" s="170"/>
      <c r="P83" s="170"/>
      <c r="Q83" s="170"/>
      <c r="R83" s="170"/>
      <c r="S83" s="170"/>
      <c r="T83" s="171"/>
      <c r="U83" s="38" t="s">
        <v>65</v>
      </c>
      <c r="V83" s="167">
        <f>IFERROR(SUM(V77:V82),"0")</f>
        <v>46</v>
      </c>
      <c r="W83" s="167">
        <f>IFERROR(SUM(W77:W82),"0")</f>
        <v>46</v>
      </c>
      <c r="X83" s="167">
        <f>IFERROR(IF(X77="",0,X77),"0")+IFERROR(IF(X78="",0,X78),"0")+IFERROR(IF(X79="",0,X79),"0")+IFERROR(IF(X80="",0,X80),"0")+IFERROR(IF(X81="",0,X81),"0")+IFERROR(IF(X82="",0,X82),"0")</f>
        <v>0.8224800000000001</v>
      </c>
      <c r="Y83" s="168"/>
      <c r="Z83" s="168"/>
    </row>
    <row r="84" spans="1:53" x14ac:dyDescent="0.2">
      <c r="A84" s="175"/>
      <c r="B84" s="175"/>
      <c r="C84" s="175"/>
      <c r="D84" s="175"/>
      <c r="E84" s="175"/>
      <c r="F84" s="175"/>
      <c r="G84" s="175"/>
      <c r="H84" s="175"/>
      <c r="I84" s="175"/>
      <c r="J84" s="175"/>
      <c r="K84" s="175"/>
      <c r="L84" s="175"/>
      <c r="M84" s="189"/>
      <c r="N84" s="169" t="s">
        <v>66</v>
      </c>
      <c r="O84" s="170"/>
      <c r="P84" s="170"/>
      <c r="Q84" s="170"/>
      <c r="R84" s="170"/>
      <c r="S84" s="170"/>
      <c r="T84" s="171"/>
      <c r="U84" s="38" t="s">
        <v>67</v>
      </c>
      <c r="V84" s="167">
        <f>IFERROR(SUMPRODUCT(V77:V82*H77:H82),"0")</f>
        <v>165.6</v>
      </c>
      <c r="W84" s="167">
        <f>IFERROR(SUMPRODUCT(W77:W82*H77:H82),"0")</f>
        <v>165.6</v>
      </c>
      <c r="X84" s="38"/>
      <c r="Y84" s="168"/>
      <c r="Z84" s="168"/>
    </row>
    <row r="85" spans="1:53" ht="16.5" hidden="1" customHeight="1" x14ac:dyDescent="0.25">
      <c r="A85" s="174" t="s">
        <v>140</v>
      </c>
      <c r="B85" s="175"/>
      <c r="C85" s="175"/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75"/>
      <c r="R85" s="175"/>
      <c r="S85" s="175"/>
      <c r="T85" s="175"/>
      <c r="U85" s="175"/>
      <c r="V85" s="175"/>
      <c r="W85" s="175"/>
      <c r="X85" s="175"/>
      <c r="Y85" s="161"/>
      <c r="Z85" s="161"/>
    </row>
    <row r="86" spans="1:53" ht="14.25" hidden="1" customHeight="1" x14ac:dyDescent="0.25">
      <c r="A86" s="181" t="s">
        <v>140</v>
      </c>
      <c r="B86" s="175"/>
      <c r="C86" s="175"/>
      <c r="D86" s="175"/>
      <c r="E86" s="175"/>
      <c r="F86" s="175"/>
      <c r="G86" s="175"/>
      <c r="H86" s="175"/>
      <c r="I86" s="175"/>
      <c r="J86" s="175"/>
      <c r="K86" s="175"/>
      <c r="L86" s="175"/>
      <c r="M86" s="175"/>
      <c r="N86" s="175"/>
      <c r="O86" s="175"/>
      <c r="P86" s="175"/>
      <c r="Q86" s="175"/>
      <c r="R86" s="175"/>
      <c r="S86" s="175"/>
      <c r="T86" s="175"/>
      <c r="U86" s="175"/>
      <c r="V86" s="175"/>
      <c r="W86" s="175"/>
      <c r="X86" s="175"/>
      <c r="Y86" s="160"/>
      <c r="Z86" s="160"/>
    </row>
    <row r="87" spans="1:53" ht="27" hidden="1" customHeight="1" x14ac:dyDescent="0.25">
      <c r="A87" s="55" t="s">
        <v>141</v>
      </c>
      <c r="B87" s="55" t="s">
        <v>142</v>
      </c>
      <c r="C87" s="32">
        <v>4301136013</v>
      </c>
      <c r="D87" s="172">
        <v>4607025784012</v>
      </c>
      <c r="E87" s="173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3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91"/>
      <c r="P87" s="191"/>
      <c r="Q87" s="191"/>
      <c r="R87" s="173"/>
      <c r="S87" s="35"/>
      <c r="T87" s="35"/>
      <c r="U87" s="36" t="s">
        <v>65</v>
      </c>
      <c r="V87" s="165">
        <v>0</v>
      </c>
      <c r="W87" s="166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72">
        <v>4607025784319</v>
      </c>
      <c r="E88" s="173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3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91"/>
      <c r="P88" s="191"/>
      <c r="Q88" s="191"/>
      <c r="R88" s="173"/>
      <c r="S88" s="35"/>
      <c r="T88" s="35"/>
      <c r="U88" s="36" t="s">
        <v>65</v>
      </c>
      <c r="V88" s="165">
        <v>4</v>
      </c>
      <c r="W88" s="166">
        <f>IFERROR(IF(V88="","",V88),"")</f>
        <v>4</v>
      </c>
      <c r="X88" s="37">
        <f>IFERROR(IF(V88="","",V88*0.01788),"")</f>
        <v>7.152E-2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72">
        <v>4607111035370</v>
      </c>
      <c r="E89" s="173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91"/>
      <c r="P89" s="191"/>
      <c r="Q89" s="191"/>
      <c r="R89" s="173"/>
      <c r="S89" s="35"/>
      <c r="T89" s="35"/>
      <c r="U89" s="36" t="s">
        <v>65</v>
      </c>
      <c r="V89" s="165">
        <v>47</v>
      </c>
      <c r="W89" s="166">
        <f>IFERROR(IF(V89="","",V89),"")</f>
        <v>47</v>
      </c>
      <c r="X89" s="37">
        <f>IFERROR(IF(V89="","",V89*0.0155),"")</f>
        <v>0.72850000000000004</v>
      </c>
      <c r="Y89" s="57"/>
      <c r="Z89" s="58"/>
      <c r="AD89" s="62"/>
      <c r="BA89" s="93" t="s">
        <v>74</v>
      </c>
    </row>
    <row r="90" spans="1:53" x14ac:dyDescent="0.2">
      <c r="A90" s="188"/>
      <c r="B90" s="175"/>
      <c r="C90" s="175"/>
      <c r="D90" s="175"/>
      <c r="E90" s="175"/>
      <c r="F90" s="175"/>
      <c r="G90" s="175"/>
      <c r="H90" s="175"/>
      <c r="I90" s="175"/>
      <c r="J90" s="175"/>
      <c r="K90" s="175"/>
      <c r="L90" s="175"/>
      <c r="M90" s="189"/>
      <c r="N90" s="169" t="s">
        <v>66</v>
      </c>
      <c r="O90" s="170"/>
      <c r="P90" s="170"/>
      <c r="Q90" s="170"/>
      <c r="R90" s="170"/>
      <c r="S90" s="170"/>
      <c r="T90" s="171"/>
      <c r="U90" s="38" t="s">
        <v>65</v>
      </c>
      <c r="V90" s="167">
        <f>IFERROR(SUM(V87:V89),"0")</f>
        <v>51</v>
      </c>
      <c r="W90" s="167">
        <f>IFERROR(SUM(W87:W89),"0")</f>
        <v>51</v>
      </c>
      <c r="X90" s="167">
        <f>IFERROR(IF(X87="",0,X87),"0")+IFERROR(IF(X88="",0,X88),"0")+IFERROR(IF(X89="",0,X89),"0")</f>
        <v>0.80002000000000006</v>
      </c>
      <c r="Y90" s="168"/>
      <c r="Z90" s="168"/>
    </row>
    <row r="91" spans="1:53" x14ac:dyDescent="0.2">
      <c r="A91" s="175"/>
      <c r="B91" s="175"/>
      <c r="C91" s="175"/>
      <c r="D91" s="175"/>
      <c r="E91" s="175"/>
      <c r="F91" s="175"/>
      <c r="G91" s="175"/>
      <c r="H91" s="175"/>
      <c r="I91" s="175"/>
      <c r="J91" s="175"/>
      <c r="K91" s="175"/>
      <c r="L91" s="175"/>
      <c r="M91" s="189"/>
      <c r="N91" s="169" t="s">
        <v>66</v>
      </c>
      <c r="O91" s="170"/>
      <c r="P91" s="170"/>
      <c r="Q91" s="170"/>
      <c r="R91" s="170"/>
      <c r="S91" s="170"/>
      <c r="T91" s="171"/>
      <c r="U91" s="38" t="s">
        <v>67</v>
      </c>
      <c r="V91" s="167">
        <f>IFERROR(SUMPRODUCT(V87:V89*H87:H89),"0")</f>
        <v>159.16</v>
      </c>
      <c r="W91" s="167">
        <f>IFERROR(SUMPRODUCT(W87:W89*H87:H89),"0")</f>
        <v>159.16</v>
      </c>
      <c r="X91" s="38"/>
      <c r="Y91" s="168"/>
      <c r="Z91" s="168"/>
    </row>
    <row r="92" spans="1:53" ht="16.5" hidden="1" customHeight="1" x14ac:dyDescent="0.25">
      <c r="A92" s="174" t="s">
        <v>147</v>
      </c>
      <c r="B92" s="175"/>
      <c r="C92" s="175"/>
      <c r="D92" s="175"/>
      <c r="E92" s="175"/>
      <c r="F92" s="175"/>
      <c r="G92" s="175"/>
      <c r="H92" s="175"/>
      <c r="I92" s="175"/>
      <c r="J92" s="175"/>
      <c r="K92" s="175"/>
      <c r="L92" s="175"/>
      <c r="M92" s="175"/>
      <c r="N92" s="175"/>
      <c r="O92" s="175"/>
      <c r="P92" s="175"/>
      <c r="Q92" s="175"/>
      <c r="R92" s="175"/>
      <c r="S92" s="175"/>
      <c r="T92" s="175"/>
      <c r="U92" s="175"/>
      <c r="V92" s="175"/>
      <c r="W92" s="175"/>
      <c r="X92" s="175"/>
      <c r="Y92" s="161"/>
      <c r="Z92" s="161"/>
    </row>
    <row r="93" spans="1:53" ht="14.25" hidden="1" customHeight="1" x14ac:dyDescent="0.25">
      <c r="A93" s="181" t="s">
        <v>60</v>
      </c>
      <c r="B93" s="175"/>
      <c r="C93" s="175"/>
      <c r="D93" s="175"/>
      <c r="E93" s="175"/>
      <c r="F93" s="175"/>
      <c r="G93" s="175"/>
      <c r="H93" s="175"/>
      <c r="I93" s="175"/>
      <c r="J93" s="175"/>
      <c r="K93" s="175"/>
      <c r="L93" s="175"/>
      <c r="M93" s="175"/>
      <c r="N93" s="175"/>
      <c r="O93" s="175"/>
      <c r="P93" s="175"/>
      <c r="Q93" s="175"/>
      <c r="R93" s="175"/>
      <c r="S93" s="175"/>
      <c r="T93" s="175"/>
      <c r="U93" s="175"/>
      <c r="V93" s="175"/>
      <c r="W93" s="175"/>
      <c r="X93" s="175"/>
      <c r="Y93" s="160"/>
      <c r="Z93" s="160"/>
    </row>
    <row r="94" spans="1:53" ht="27" hidden="1" customHeight="1" x14ac:dyDescent="0.25">
      <c r="A94" s="55" t="s">
        <v>148</v>
      </c>
      <c r="B94" s="55" t="s">
        <v>149</v>
      </c>
      <c r="C94" s="32">
        <v>4301070975</v>
      </c>
      <c r="D94" s="172">
        <v>4607111033970</v>
      </c>
      <c r="E94" s="173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19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91"/>
      <c r="P94" s="191"/>
      <c r="Q94" s="191"/>
      <c r="R94" s="173"/>
      <c r="S94" s="35"/>
      <c r="T94" s="35"/>
      <c r="U94" s="36" t="s">
        <v>65</v>
      </c>
      <c r="V94" s="165">
        <v>0</v>
      </c>
      <c r="W94" s="166">
        <f>IFERROR(IF(V94="","",V94),"")</f>
        <v>0</v>
      </c>
      <c r="X94" s="37">
        <f>IFERROR(IF(V94="","",V94*0.0155),"")</f>
        <v>0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72">
        <v>4607111034144</v>
      </c>
      <c r="E95" s="173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91"/>
      <c r="P95" s="191"/>
      <c r="Q95" s="191"/>
      <c r="R95" s="173"/>
      <c r="S95" s="35"/>
      <c r="T95" s="35"/>
      <c r="U95" s="36" t="s">
        <v>65</v>
      </c>
      <c r="V95" s="165">
        <v>22</v>
      </c>
      <c r="W95" s="166">
        <f>IFERROR(IF(V95="","",V95),"")</f>
        <v>22</v>
      </c>
      <c r="X95" s="37">
        <f>IFERROR(IF(V95="","",V95*0.0155),"")</f>
        <v>0.34099999999999997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72">
        <v>4607111033987</v>
      </c>
      <c r="E96" s="173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91"/>
      <c r="P96" s="191"/>
      <c r="Q96" s="191"/>
      <c r="R96" s="173"/>
      <c r="S96" s="35"/>
      <c r="T96" s="35"/>
      <c r="U96" s="36" t="s">
        <v>65</v>
      </c>
      <c r="V96" s="165">
        <v>6</v>
      </c>
      <c r="W96" s="166">
        <f>IFERROR(IF(V96="","",V96),"")</f>
        <v>6</v>
      </c>
      <c r="X96" s="37">
        <f>IFERROR(IF(V96="","",V96*0.0155),"")</f>
        <v>9.2999999999999999E-2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72">
        <v>4607111034151</v>
      </c>
      <c r="E97" s="173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91"/>
      <c r="P97" s="191"/>
      <c r="Q97" s="191"/>
      <c r="R97" s="173"/>
      <c r="S97" s="35"/>
      <c r="T97" s="35"/>
      <c r="U97" s="36" t="s">
        <v>65</v>
      </c>
      <c r="V97" s="165">
        <v>45</v>
      </c>
      <c r="W97" s="166">
        <f>IFERROR(IF(V97="","",V97),"")</f>
        <v>45</v>
      </c>
      <c r="X97" s="37">
        <f>IFERROR(IF(V97="","",V97*0.0155),"")</f>
        <v>0.69750000000000001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156</v>
      </c>
      <c r="B98" s="55" t="s">
        <v>157</v>
      </c>
      <c r="C98" s="32">
        <v>4301070958</v>
      </c>
      <c r="D98" s="172">
        <v>4607111038098</v>
      </c>
      <c r="E98" s="173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91"/>
      <c r="P98" s="191"/>
      <c r="Q98" s="191"/>
      <c r="R98" s="173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8"/>
      <c r="B99" s="175"/>
      <c r="C99" s="175"/>
      <c r="D99" s="175"/>
      <c r="E99" s="175"/>
      <c r="F99" s="175"/>
      <c r="G99" s="175"/>
      <c r="H99" s="175"/>
      <c r="I99" s="175"/>
      <c r="J99" s="175"/>
      <c r="K99" s="175"/>
      <c r="L99" s="175"/>
      <c r="M99" s="189"/>
      <c r="N99" s="169" t="s">
        <v>66</v>
      </c>
      <c r="O99" s="170"/>
      <c r="P99" s="170"/>
      <c r="Q99" s="170"/>
      <c r="R99" s="170"/>
      <c r="S99" s="170"/>
      <c r="T99" s="171"/>
      <c r="U99" s="38" t="s">
        <v>65</v>
      </c>
      <c r="V99" s="167">
        <f>IFERROR(SUM(V94:V98),"0")</f>
        <v>73</v>
      </c>
      <c r="W99" s="167">
        <f>IFERROR(SUM(W94:W98),"0")</f>
        <v>73</v>
      </c>
      <c r="X99" s="167">
        <f>IFERROR(IF(X94="",0,X94),"0")+IFERROR(IF(X95="",0,X95),"0")+IFERROR(IF(X96="",0,X96),"0")+IFERROR(IF(X97="",0,X97),"0")+IFERROR(IF(X98="",0,X98),"0")</f>
        <v>1.1315</v>
      </c>
      <c r="Y99" s="168"/>
      <c r="Z99" s="168"/>
    </row>
    <row r="100" spans="1:53" x14ac:dyDescent="0.2">
      <c r="A100" s="175"/>
      <c r="B100" s="175"/>
      <c r="C100" s="175"/>
      <c r="D100" s="175"/>
      <c r="E100" s="175"/>
      <c r="F100" s="175"/>
      <c r="G100" s="175"/>
      <c r="H100" s="175"/>
      <c r="I100" s="175"/>
      <c r="J100" s="175"/>
      <c r="K100" s="175"/>
      <c r="L100" s="175"/>
      <c r="M100" s="189"/>
      <c r="N100" s="169" t="s">
        <v>66</v>
      </c>
      <c r="O100" s="170"/>
      <c r="P100" s="170"/>
      <c r="Q100" s="170"/>
      <c r="R100" s="170"/>
      <c r="S100" s="170"/>
      <c r="T100" s="171"/>
      <c r="U100" s="38" t="s">
        <v>67</v>
      </c>
      <c r="V100" s="167">
        <f>IFERROR(SUMPRODUCT(V94:V98*H94:H98),"0")</f>
        <v>523.68000000000006</v>
      </c>
      <c r="W100" s="167">
        <f>IFERROR(SUMPRODUCT(W94:W98*H94:H98),"0")</f>
        <v>523.68000000000006</v>
      </c>
      <c r="X100" s="38"/>
      <c r="Y100" s="168"/>
      <c r="Z100" s="168"/>
    </row>
    <row r="101" spans="1:53" ht="16.5" hidden="1" customHeight="1" x14ac:dyDescent="0.25">
      <c r="A101" s="174" t="s">
        <v>158</v>
      </c>
      <c r="B101" s="175"/>
      <c r="C101" s="175"/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75"/>
      <c r="W101" s="175"/>
      <c r="X101" s="175"/>
      <c r="Y101" s="161"/>
      <c r="Z101" s="161"/>
    </row>
    <row r="102" spans="1:53" ht="14.25" hidden="1" customHeight="1" x14ac:dyDescent="0.25">
      <c r="A102" s="181" t="s">
        <v>118</v>
      </c>
      <c r="B102" s="175"/>
      <c r="C102" s="175"/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75"/>
      <c r="W102" s="175"/>
      <c r="X102" s="175"/>
      <c r="Y102" s="160"/>
      <c r="Z102" s="160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72">
        <v>4607111034014</v>
      </c>
      <c r="E103" s="173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0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91"/>
      <c r="P103" s="191"/>
      <c r="Q103" s="191"/>
      <c r="R103" s="173"/>
      <c r="S103" s="35"/>
      <c r="T103" s="35"/>
      <c r="U103" s="36" t="s">
        <v>65</v>
      </c>
      <c r="V103" s="165">
        <v>29</v>
      </c>
      <c r="W103" s="166">
        <f>IFERROR(IF(V103="","",V103),"")</f>
        <v>29</v>
      </c>
      <c r="X103" s="37">
        <f>IFERROR(IF(V103="","",V103*0.01788),"")</f>
        <v>0.51851999999999998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72">
        <v>4607111033994</v>
      </c>
      <c r="E104" s="173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21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91"/>
      <c r="P104" s="191"/>
      <c r="Q104" s="191"/>
      <c r="R104" s="173"/>
      <c r="S104" s="35"/>
      <c r="T104" s="35"/>
      <c r="U104" s="36" t="s">
        <v>65</v>
      </c>
      <c r="V104" s="165">
        <v>35</v>
      </c>
      <c r="W104" s="166">
        <f>IFERROR(IF(V104="","",V104),"")</f>
        <v>35</v>
      </c>
      <c r="X104" s="37">
        <f>IFERROR(IF(V104="","",V104*0.01788),"")</f>
        <v>0.62580000000000002</v>
      </c>
      <c r="Y104" s="57"/>
      <c r="Z104" s="58"/>
      <c r="AD104" s="62"/>
      <c r="BA104" s="100" t="s">
        <v>74</v>
      </c>
    </row>
    <row r="105" spans="1:53" x14ac:dyDescent="0.2">
      <c r="A105" s="188"/>
      <c r="B105" s="175"/>
      <c r="C105" s="175"/>
      <c r="D105" s="175"/>
      <c r="E105" s="175"/>
      <c r="F105" s="175"/>
      <c r="G105" s="175"/>
      <c r="H105" s="175"/>
      <c r="I105" s="175"/>
      <c r="J105" s="175"/>
      <c r="K105" s="175"/>
      <c r="L105" s="175"/>
      <c r="M105" s="189"/>
      <c r="N105" s="169" t="s">
        <v>66</v>
      </c>
      <c r="O105" s="170"/>
      <c r="P105" s="170"/>
      <c r="Q105" s="170"/>
      <c r="R105" s="170"/>
      <c r="S105" s="170"/>
      <c r="T105" s="171"/>
      <c r="U105" s="38" t="s">
        <v>65</v>
      </c>
      <c r="V105" s="167">
        <f>IFERROR(SUM(V103:V104),"0")</f>
        <v>64</v>
      </c>
      <c r="W105" s="167">
        <f>IFERROR(SUM(W103:W104),"0")</f>
        <v>64</v>
      </c>
      <c r="X105" s="167">
        <f>IFERROR(IF(X103="",0,X103),"0")+IFERROR(IF(X104="",0,X104),"0")</f>
        <v>1.14432</v>
      </c>
      <c r="Y105" s="168"/>
      <c r="Z105" s="168"/>
    </row>
    <row r="106" spans="1:53" x14ac:dyDescent="0.2">
      <c r="A106" s="175"/>
      <c r="B106" s="175"/>
      <c r="C106" s="175"/>
      <c r="D106" s="175"/>
      <c r="E106" s="175"/>
      <c r="F106" s="175"/>
      <c r="G106" s="175"/>
      <c r="H106" s="175"/>
      <c r="I106" s="175"/>
      <c r="J106" s="175"/>
      <c r="K106" s="175"/>
      <c r="L106" s="175"/>
      <c r="M106" s="189"/>
      <c r="N106" s="169" t="s">
        <v>66</v>
      </c>
      <c r="O106" s="170"/>
      <c r="P106" s="170"/>
      <c r="Q106" s="170"/>
      <c r="R106" s="170"/>
      <c r="S106" s="170"/>
      <c r="T106" s="171"/>
      <c r="U106" s="38" t="s">
        <v>67</v>
      </c>
      <c r="V106" s="167">
        <f>IFERROR(SUMPRODUCT(V103:V104*H103:H104),"0")</f>
        <v>192</v>
      </c>
      <c r="W106" s="167">
        <f>IFERROR(SUMPRODUCT(W103:W104*H103:H104),"0")</f>
        <v>192</v>
      </c>
      <c r="X106" s="38"/>
      <c r="Y106" s="168"/>
      <c r="Z106" s="168"/>
    </row>
    <row r="107" spans="1:53" ht="16.5" hidden="1" customHeight="1" x14ac:dyDescent="0.25">
      <c r="A107" s="174" t="s">
        <v>163</v>
      </c>
      <c r="B107" s="175"/>
      <c r="C107" s="175"/>
      <c r="D107" s="175"/>
      <c r="E107" s="175"/>
      <c r="F107" s="175"/>
      <c r="G107" s="175"/>
      <c r="H107" s="175"/>
      <c r="I107" s="175"/>
      <c r="J107" s="175"/>
      <c r="K107" s="175"/>
      <c r="L107" s="175"/>
      <c r="M107" s="175"/>
      <c r="N107" s="175"/>
      <c r="O107" s="175"/>
      <c r="P107" s="175"/>
      <c r="Q107" s="175"/>
      <c r="R107" s="175"/>
      <c r="S107" s="175"/>
      <c r="T107" s="175"/>
      <c r="U107" s="175"/>
      <c r="V107" s="175"/>
      <c r="W107" s="175"/>
      <c r="X107" s="175"/>
      <c r="Y107" s="161"/>
      <c r="Z107" s="161"/>
    </row>
    <row r="108" spans="1:53" ht="14.25" hidden="1" customHeight="1" x14ac:dyDescent="0.25">
      <c r="A108" s="181" t="s">
        <v>118</v>
      </c>
      <c r="B108" s="175"/>
      <c r="C108" s="175"/>
      <c r="D108" s="175"/>
      <c r="E108" s="175"/>
      <c r="F108" s="175"/>
      <c r="G108" s="175"/>
      <c r="H108" s="175"/>
      <c r="I108" s="175"/>
      <c r="J108" s="175"/>
      <c r="K108" s="175"/>
      <c r="L108" s="175"/>
      <c r="M108" s="175"/>
      <c r="N108" s="175"/>
      <c r="O108" s="175"/>
      <c r="P108" s="175"/>
      <c r="Q108" s="175"/>
      <c r="R108" s="175"/>
      <c r="S108" s="175"/>
      <c r="T108" s="175"/>
      <c r="U108" s="175"/>
      <c r="V108" s="175"/>
      <c r="W108" s="175"/>
      <c r="X108" s="175"/>
      <c r="Y108" s="160"/>
      <c r="Z108" s="160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72">
        <v>4607111034199</v>
      </c>
      <c r="E109" s="173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91"/>
      <c r="P109" s="191"/>
      <c r="Q109" s="191"/>
      <c r="R109" s="173"/>
      <c r="S109" s="35"/>
      <c r="T109" s="35"/>
      <c r="U109" s="36" t="s">
        <v>65</v>
      </c>
      <c r="V109" s="165">
        <v>21</v>
      </c>
      <c r="W109" s="166">
        <f>IFERROR(IF(V109="","",V109),"")</f>
        <v>21</v>
      </c>
      <c r="X109" s="37">
        <f>IFERROR(IF(V109="","",V109*0.01788),"")</f>
        <v>0.37547999999999998</v>
      </c>
      <c r="Y109" s="57"/>
      <c r="Z109" s="58"/>
      <c r="AD109" s="62"/>
      <c r="BA109" s="101" t="s">
        <v>74</v>
      </c>
    </row>
    <row r="110" spans="1:53" x14ac:dyDescent="0.2">
      <c r="A110" s="188"/>
      <c r="B110" s="175"/>
      <c r="C110" s="175"/>
      <c r="D110" s="175"/>
      <c r="E110" s="175"/>
      <c r="F110" s="175"/>
      <c r="G110" s="175"/>
      <c r="H110" s="175"/>
      <c r="I110" s="175"/>
      <c r="J110" s="175"/>
      <c r="K110" s="175"/>
      <c r="L110" s="175"/>
      <c r="M110" s="189"/>
      <c r="N110" s="169" t="s">
        <v>66</v>
      </c>
      <c r="O110" s="170"/>
      <c r="P110" s="170"/>
      <c r="Q110" s="170"/>
      <c r="R110" s="170"/>
      <c r="S110" s="170"/>
      <c r="T110" s="171"/>
      <c r="U110" s="38" t="s">
        <v>65</v>
      </c>
      <c r="V110" s="167">
        <f>IFERROR(SUM(V109:V109),"0")</f>
        <v>21</v>
      </c>
      <c r="W110" s="167">
        <f>IFERROR(SUM(W109:W109),"0")</f>
        <v>21</v>
      </c>
      <c r="X110" s="167">
        <f>IFERROR(IF(X109="",0,X109),"0")</f>
        <v>0.37547999999999998</v>
      </c>
      <c r="Y110" s="168"/>
      <c r="Z110" s="168"/>
    </row>
    <row r="111" spans="1:53" x14ac:dyDescent="0.2">
      <c r="A111" s="175"/>
      <c r="B111" s="175"/>
      <c r="C111" s="175"/>
      <c r="D111" s="175"/>
      <c r="E111" s="175"/>
      <c r="F111" s="175"/>
      <c r="G111" s="175"/>
      <c r="H111" s="175"/>
      <c r="I111" s="175"/>
      <c r="J111" s="175"/>
      <c r="K111" s="175"/>
      <c r="L111" s="175"/>
      <c r="M111" s="189"/>
      <c r="N111" s="169" t="s">
        <v>66</v>
      </c>
      <c r="O111" s="170"/>
      <c r="P111" s="170"/>
      <c r="Q111" s="170"/>
      <c r="R111" s="170"/>
      <c r="S111" s="170"/>
      <c r="T111" s="171"/>
      <c r="U111" s="38" t="s">
        <v>67</v>
      </c>
      <c r="V111" s="167">
        <f>IFERROR(SUMPRODUCT(V109:V109*H109:H109),"0")</f>
        <v>63</v>
      </c>
      <c r="W111" s="167">
        <f>IFERROR(SUMPRODUCT(W109:W109*H109:H109),"0")</f>
        <v>63</v>
      </c>
      <c r="X111" s="38"/>
      <c r="Y111" s="168"/>
      <c r="Z111" s="168"/>
    </row>
    <row r="112" spans="1:53" ht="16.5" hidden="1" customHeight="1" x14ac:dyDescent="0.25">
      <c r="A112" s="174" t="s">
        <v>166</v>
      </c>
      <c r="B112" s="175"/>
      <c r="C112" s="175"/>
      <c r="D112" s="175"/>
      <c r="E112" s="175"/>
      <c r="F112" s="175"/>
      <c r="G112" s="175"/>
      <c r="H112" s="175"/>
      <c r="I112" s="175"/>
      <c r="J112" s="175"/>
      <c r="K112" s="175"/>
      <c r="L112" s="175"/>
      <c r="M112" s="175"/>
      <c r="N112" s="175"/>
      <c r="O112" s="175"/>
      <c r="P112" s="175"/>
      <c r="Q112" s="175"/>
      <c r="R112" s="175"/>
      <c r="S112" s="175"/>
      <c r="T112" s="175"/>
      <c r="U112" s="175"/>
      <c r="V112" s="175"/>
      <c r="W112" s="175"/>
      <c r="X112" s="175"/>
      <c r="Y112" s="161"/>
      <c r="Z112" s="161"/>
    </row>
    <row r="113" spans="1:53" ht="14.25" hidden="1" customHeight="1" x14ac:dyDescent="0.25">
      <c r="A113" s="181" t="s">
        <v>118</v>
      </c>
      <c r="B113" s="175"/>
      <c r="C113" s="175"/>
      <c r="D113" s="175"/>
      <c r="E113" s="175"/>
      <c r="F113" s="175"/>
      <c r="G113" s="175"/>
      <c r="H113" s="175"/>
      <c r="I113" s="175"/>
      <c r="J113" s="175"/>
      <c r="K113" s="175"/>
      <c r="L113" s="175"/>
      <c r="M113" s="175"/>
      <c r="N113" s="175"/>
      <c r="O113" s="175"/>
      <c r="P113" s="175"/>
      <c r="Q113" s="175"/>
      <c r="R113" s="175"/>
      <c r="S113" s="175"/>
      <c r="T113" s="175"/>
      <c r="U113" s="175"/>
      <c r="V113" s="175"/>
      <c r="W113" s="175"/>
      <c r="X113" s="175"/>
      <c r="Y113" s="160"/>
      <c r="Z113" s="160"/>
    </row>
    <row r="114" spans="1:53" ht="27" hidden="1" customHeight="1" x14ac:dyDescent="0.25">
      <c r="A114" s="55" t="s">
        <v>167</v>
      </c>
      <c r="B114" s="55" t="s">
        <v>168</v>
      </c>
      <c r="C114" s="32">
        <v>4301130006</v>
      </c>
      <c r="D114" s="172">
        <v>4607111034670</v>
      </c>
      <c r="E114" s="173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2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91"/>
      <c r="P114" s="191"/>
      <c r="Q114" s="191"/>
      <c r="R114" s="173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hidden="1" customHeight="1" x14ac:dyDescent="0.25">
      <c r="A115" s="55" t="s">
        <v>170</v>
      </c>
      <c r="B115" s="55" t="s">
        <v>171</v>
      </c>
      <c r="C115" s="32">
        <v>4301130003</v>
      </c>
      <c r="D115" s="172">
        <v>4607111034687</v>
      </c>
      <c r="E115" s="173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91"/>
      <c r="P115" s="191"/>
      <c r="Q115" s="191"/>
      <c r="R115" s="173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72">
        <v>4607111034380</v>
      </c>
      <c r="E116" s="173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19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91"/>
      <c r="P116" s="191"/>
      <c r="Q116" s="191"/>
      <c r="R116" s="173"/>
      <c r="S116" s="35"/>
      <c r="T116" s="35"/>
      <c r="U116" s="36" t="s">
        <v>65</v>
      </c>
      <c r="V116" s="165">
        <v>17</v>
      </c>
      <c r="W116" s="166">
        <f>IFERROR(IF(V116="","",V116),"")</f>
        <v>17</v>
      </c>
      <c r="X116" s="37">
        <f>IFERROR(IF(V116="","",V116*0.01788),"")</f>
        <v>0.30396000000000001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72">
        <v>4607111034397</v>
      </c>
      <c r="E117" s="173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20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91"/>
      <c r="P117" s="191"/>
      <c r="Q117" s="191"/>
      <c r="R117" s="173"/>
      <c r="S117" s="35"/>
      <c r="T117" s="35"/>
      <c r="U117" s="36" t="s">
        <v>65</v>
      </c>
      <c r="V117" s="165">
        <v>11</v>
      </c>
      <c r="W117" s="166">
        <f>IFERROR(IF(V117="","",V117),"")</f>
        <v>11</v>
      </c>
      <c r="X117" s="37">
        <f>IFERROR(IF(V117="","",V117*0.01788),"")</f>
        <v>0.19667999999999999</v>
      </c>
      <c r="Y117" s="57"/>
      <c r="Z117" s="58"/>
      <c r="AD117" s="62"/>
      <c r="BA117" s="105" t="s">
        <v>74</v>
      </c>
    </row>
    <row r="118" spans="1:53" x14ac:dyDescent="0.2">
      <c r="A118" s="188"/>
      <c r="B118" s="175"/>
      <c r="C118" s="175"/>
      <c r="D118" s="175"/>
      <c r="E118" s="175"/>
      <c r="F118" s="175"/>
      <c r="G118" s="175"/>
      <c r="H118" s="175"/>
      <c r="I118" s="175"/>
      <c r="J118" s="175"/>
      <c r="K118" s="175"/>
      <c r="L118" s="175"/>
      <c r="M118" s="189"/>
      <c r="N118" s="169" t="s">
        <v>66</v>
      </c>
      <c r="O118" s="170"/>
      <c r="P118" s="170"/>
      <c r="Q118" s="170"/>
      <c r="R118" s="170"/>
      <c r="S118" s="170"/>
      <c r="T118" s="171"/>
      <c r="U118" s="38" t="s">
        <v>65</v>
      </c>
      <c r="V118" s="167">
        <f>IFERROR(SUM(V114:V117),"0")</f>
        <v>28</v>
      </c>
      <c r="W118" s="167">
        <f>IFERROR(SUM(W114:W117),"0")</f>
        <v>28</v>
      </c>
      <c r="X118" s="167">
        <f>IFERROR(IF(X114="",0,X114),"0")+IFERROR(IF(X115="",0,X115),"0")+IFERROR(IF(X116="",0,X116),"0")+IFERROR(IF(X117="",0,X117),"0")</f>
        <v>0.50063999999999997</v>
      </c>
      <c r="Y118" s="168"/>
      <c r="Z118" s="168"/>
    </row>
    <row r="119" spans="1:53" x14ac:dyDescent="0.2">
      <c r="A119" s="175"/>
      <c r="B119" s="175"/>
      <c r="C119" s="175"/>
      <c r="D119" s="175"/>
      <c r="E119" s="175"/>
      <c r="F119" s="175"/>
      <c r="G119" s="175"/>
      <c r="H119" s="175"/>
      <c r="I119" s="175"/>
      <c r="J119" s="175"/>
      <c r="K119" s="175"/>
      <c r="L119" s="175"/>
      <c r="M119" s="189"/>
      <c r="N119" s="169" t="s">
        <v>66</v>
      </c>
      <c r="O119" s="170"/>
      <c r="P119" s="170"/>
      <c r="Q119" s="170"/>
      <c r="R119" s="170"/>
      <c r="S119" s="170"/>
      <c r="T119" s="171"/>
      <c r="U119" s="38" t="s">
        <v>67</v>
      </c>
      <c r="V119" s="167">
        <f>IFERROR(SUMPRODUCT(V114:V117*H114:H117),"0")</f>
        <v>84</v>
      </c>
      <c r="W119" s="167">
        <f>IFERROR(SUMPRODUCT(W114:W117*H114:H117),"0")</f>
        <v>84</v>
      </c>
      <c r="X119" s="38"/>
      <c r="Y119" s="168"/>
      <c r="Z119" s="168"/>
    </row>
    <row r="120" spans="1:53" ht="16.5" hidden="1" customHeight="1" x14ac:dyDescent="0.25">
      <c r="A120" s="174" t="s">
        <v>176</v>
      </c>
      <c r="B120" s="175"/>
      <c r="C120" s="175"/>
      <c r="D120" s="175"/>
      <c r="E120" s="175"/>
      <c r="F120" s="175"/>
      <c r="G120" s="175"/>
      <c r="H120" s="175"/>
      <c r="I120" s="175"/>
      <c r="J120" s="175"/>
      <c r="K120" s="175"/>
      <c r="L120" s="175"/>
      <c r="M120" s="175"/>
      <c r="N120" s="175"/>
      <c r="O120" s="175"/>
      <c r="P120" s="175"/>
      <c r="Q120" s="175"/>
      <c r="R120" s="175"/>
      <c r="S120" s="175"/>
      <c r="T120" s="175"/>
      <c r="U120" s="175"/>
      <c r="V120" s="175"/>
      <c r="W120" s="175"/>
      <c r="X120" s="175"/>
      <c r="Y120" s="161"/>
      <c r="Z120" s="161"/>
    </row>
    <row r="121" spans="1:53" ht="14.25" hidden="1" customHeight="1" x14ac:dyDescent="0.25">
      <c r="A121" s="181" t="s">
        <v>118</v>
      </c>
      <c r="B121" s="175"/>
      <c r="C121" s="175"/>
      <c r="D121" s="175"/>
      <c r="E121" s="175"/>
      <c r="F121" s="175"/>
      <c r="G121" s="175"/>
      <c r="H121" s="175"/>
      <c r="I121" s="175"/>
      <c r="J121" s="175"/>
      <c r="K121" s="175"/>
      <c r="L121" s="175"/>
      <c r="M121" s="175"/>
      <c r="N121" s="175"/>
      <c r="O121" s="175"/>
      <c r="P121" s="175"/>
      <c r="Q121" s="175"/>
      <c r="R121" s="175"/>
      <c r="S121" s="175"/>
      <c r="T121" s="175"/>
      <c r="U121" s="175"/>
      <c r="V121" s="175"/>
      <c r="W121" s="175"/>
      <c r="X121" s="175"/>
      <c r="Y121" s="160"/>
      <c r="Z121" s="160"/>
    </row>
    <row r="122" spans="1:53" ht="27" hidden="1" customHeight="1" x14ac:dyDescent="0.25">
      <c r="A122" s="55" t="s">
        <v>177</v>
      </c>
      <c r="B122" s="55" t="s">
        <v>178</v>
      </c>
      <c r="C122" s="32">
        <v>4301135134</v>
      </c>
      <c r="D122" s="172">
        <v>4607111035806</v>
      </c>
      <c r="E122" s="173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17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91"/>
      <c r="P122" s="191"/>
      <c r="Q122" s="191"/>
      <c r="R122" s="173"/>
      <c r="S122" s="35"/>
      <c r="T122" s="35"/>
      <c r="U122" s="36" t="s">
        <v>65</v>
      </c>
      <c r="V122" s="165">
        <v>0</v>
      </c>
      <c r="W122" s="166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74</v>
      </c>
    </row>
    <row r="123" spans="1:53" hidden="1" x14ac:dyDescent="0.2">
      <c r="A123" s="188"/>
      <c r="B123" s="175"/>
      <c r="C123" s="175"/>
      <c r="D123" s="175"/>
      <c r="E123" s="175"/>
      <c r="F123" s="175"/>
      <c r="G123" s="175"/>
      <c r="H123" s="175"/>
      <c r="I123" s="175"/>
      <c r="J123" s="175"/>
      <c r="K123" s="175"/>
      <c r="L123" s="175"/>
      <c r="M123" s="189"/>
      <c r="N123" s="169" t="s">
        <v>66</v>
      </c>
      <c r="O123" s="170"/>
      <c r="P123" s="170"/>
      <c r="Q123" s="170"/>
      <c r="R123" s="170"/>
      <c r="S123" s="170"/>
      <c r="T123" s="171"/>
      <c r="U123" s="38" t="s">
        <v>65</v>
      </c>
      <c r="V123" s="167">
        <f>IFERROR(SUM(V122:V122),"0")</f>
        <v>0</v>
      </c>
      <c r="W123" s="167">
        <f>IFERROR(SUM(W122:W122),"0")</f>
        <v>0</v>
      </c>
      <c r="X123" s="167">
        <f>IFERROR(IF(X122="",0,X122),"0")</f>
        <v>0</v>
      </c>
      <c r="Y123" s="168"/>
      <c r="Z123" s="168"/>
    </row>
    <row r="124" spans="1:53" hidden="1" x14ac:dyDescent="0.2">
      <c r="A124" s="175"/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89"/>
      <c r="N124" s="169" t="s">
        <v>66</v>
      </c>
      <c r="O124" s="170"/>
      <c r="P124" s="170"/>
      <c r="Q124" s="170"/>
      <c r="R124" s="170"/>
      <c r="S124" s="170"/>
      <c r="T124" s="171"/>
      <c r="U124" s="38" t="s">
        <v>67</v>
      </c>
      <c r="V124" s="167">
        <f>IFERROR(SUMPRODUCT(V122:V122*H122:H122),"0")</f>
        <v>0</v>
      </c>
      <c r="W124" s="167">
        <f>IFERROR(SUMPRODUCT(W122:W122*H122:H122),"0")</f>
        <v>0</v>
      </c>
      <c r="X124" s="38"/>
      <c r="Y124" s="168"/>
      <c r="Z124" s="168"/>
    </row>
    <row r="125" spans="1:53" ht="16.5" hidden="1" customHeight="1" x14ac:dyDescent="0.25">
      <c r="A125" s="174" t="s">
        <v>179</v>
      </c>
      <c r="B125" s="175"/>
      <c r="C125" s="175"/>
      <c r="D125" s="175"/>
      <c r="E125" s="175"/>
      <c r="F125" s="175"/>
      <c r="G125" s="175"/>
      <c r="H125" s="175"/>
      <c r="I125" s="175"/>
      <c r="J125" s="175"/>
      <c r="K125" s="175"/>
      <c r="L125" s="175"/>
      <c r="M125" s="175"/>
      <c r="N125" s="175"/>
      <c r="O125" s="175"/>
      <c r="P125" s="175"/>
      <c r="Q125" s="175"/>
      <c r="R125" s="175"/>
      <c r="S125" s="175"/>
      <c r="T125" s="175"/>
      <c r="U125" s="175"/>
      <c r="V125" s="175"/>
      <c r="W125" s="175"/>
      <c r="X125" s="175"/>
      <c r="Y125" s="161"/>
      <c r="Z125" s="161"/>
    </row>
    <row r="126" spans="1:53" ht="14.25" hidden="1" customHeight="1" x14ac:dyDescent="0.25">
      <c r="A126" s="181" t="s">
        <v>180</v>
      </c>
      <c r="B126" s="175"/>
      <c r="C126" s="175"/>
      <c r="D126" s="175"/>
      <c r="E126" s="175"/>
      <c r="F126" s="175"/>
      <c r="G126" s="175"/>
      <c r="H126" s="175"/>
      <c r="I126" s="175"/>
      <c r="J126" s="175"/>
      <c r="K126" s="175"/>
      <c r="L126" s="175"/>
      <c r="M126" s="175"/>
      <c r="N126" s="175"/>
      <c r="O126" s="175"/>
      <c r="P126" s="175"/>
      <c r="Q126" s="175"/>
      <c r="R126" s="175"/>
      <c r="S126" s="175"/>
      <c r="T126" s="175"/>
      <c r="U126" s="175"/>
      <c r="V126" s="175"/>
      <c r="W126" s="175"/>
      <c r="X126" s="175"/>
      <c r="Y126" s="160"/>
      <c r="Z126" s="160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72">
        <v>4607111035639</v>
      </c>
      <c r="E127" s="173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05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91"/>
      <c r="P127" s="191"/>
      <c r="Q127" s="191"/>
      <c r="R127" s="173"/>
      <c r="S127" s="35"/>
      <c r="T127" s="35"/>
      <c r="U127" s="36" t="s">
        <v>65</v>
      </c>
      <c r="V127" s="165">
        <v>3</v>
      </c>
      <c r="W127" s="166">
        <f>IFERROR(IF(V127="","",V127),"")</f>
        <v>3</v>
      </c>
      <c r="X127" s="37">
        <f>IFERROR(IF(V127="","",V127*0.01786),"")</f>
        <v>5.3580000000000003E-2</v>
      </c>
      <c r="Y127" s="57"/>
      <c r="Z127" s="58"/>
      <c r="AD127" s="62"/>
      <c r="BA127" s="107" t="s">
        <v>74</v>
      </c>
    </row>
    <row r="128" spans="1:53" ht="27" hidden="1" customHeight="1" x14ac:dyDescent="0.25">
      <c r="A128" s="55" t="s">
        <v>184</v>
      </c>
      <c r="B128" s="55" t="s">
        <v>185</v>
      </c>
      <c r="C128" s="32">
        <v>4301070797</v>
      </c>
      <c r="D128" s="172">
        <v>4607111035646</v>
      </c>
      <c r="E128" s="173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0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91"/>
      <c r="P128" s="191"/>
      <c r="Q128" s="191"/>
      <c r="R128" s="173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88"/>
      <c r="B129" s="175"/>
      <c r="C129" s="175"/>
      <c r="D129" s="175"/>
      <c r="E129" s="175"/>
      <c r="F129" s="175"/>
      <c r="G129" s="175"/>
      <c r="H129" s="175"/>
      <c r="I129" s="175"/>
      <c r="J129" s="175"/>
      <c r="K129" s="175"/>
      <c r="L129" s="175"/>
      <c r="M129" s="189"/>
      <c r="N129" s="169" t="s">
        <v>66</v>
      </c>
      <c r="O129" s="170"/>
      <c r="P129" s="170"/>
      <c r="Q129" s="170"/>
      <c r="R129" s="170"/>
      <c r="S129" s="170"/>
      <c r="T129" s="171"/>
      <c r="U129" s="38" t="s">
        <v>65</v>
      </c>
      <c r="V129" s="167">
        <f>IFERROR(SUM(V127:V128),"0")</f>
        <v>3</v>
      </c>
      <c r="W129" s="167">
        <f>IFERROR(SUM(W127:W128),"0")</f>
        <v>3</v>
      </c>
      <c r="X129" s="167">
        <f>IFERROR(IF(X127="",0,X127),"0")+IFERROR(IF(X128="",0,X128),"0")</f>
        <v>5.3580000000000003E-2</v>
      </c>
      <c r="Y129" s="168"/>
      <c r="Z129" s="168"/>
    </row>
    <row r="130" spans="1:53" x14ac:dyDescent="0.2">
      <c r="A130" s="175"/>
      <c r="B130" s="175"/>
      <c r="C130" s="175"/>
      <c r="D130" s="175"/>
      <c r="E130" s="175"/>
      <c r="F130" s="175"/>
      <c r="G130" s="175"/>
      <c r="H130" s="175"/>
      <c r="I130" s="175"/>
      <c r="J130" s="175"/>
      <c r="K130" s="175"/>
      <c r="L130" s="175"/>
      <c r="M130" s="189"/>
      <c r="N130" s="169" t="s">
        <v>66</v>
      </c>
      <c r="O130" s="170"/>
      <c r="P130" s="170"/>
      <c r="Q130" s="170"/>
      <c r="R130" s="170"/>
      <c r="S130" s="170"/>
      <c r="T130" s="171"/>
      <c r="U130" s="38" t="s">
        <v>67</v>
      </c>
      <c r="V130" s="167">
        <f>IFERROR(SUMPRODUCT(V127:V128*H127:H128),"0")</f>
        <v>7.1999999999999993</v>
      </c>
      <c r="W130" s="167">
        <f>IFERROR(SUMPRODUCT(W127:W128*H127:H128),"0")</f>
        <v>7.1999999999999993</v>
      </c>
      <c r="X130" s="38"/>
      <c r="Y130" s="168"/>
      <c r="Z130" s="168"/>
    </row>
    <row r="131" spans="1:53" ht="16.5" hidden="1" customHeight="1" x14ac:dyDescent="0.25">
      <c r="A131" s="174" t="s">
        <v>187</v>
      </c>
      <c r="B131" s="175"/>
      <c r="C131" s="175"/>
      <c r="D131" s="175"/>
      <c r="E131" s="175"/>
      <c r="F131" s="175"/>
      <c r="G131" s="175"/>
      <c r="H131" s="175"/>
      <c r="I131" s="175"/>
      <c r="J131" s="175"/>
      <c r="K131" s="175"/>
      <c r="L131" s="175"/>
      <c r="M131" s="175"/>
      <c r="N131" s="175"/>
      <c r="O131" s="175"/>
      <c r="P131" s="175"/>
      <c r="Q131" s="175"/>
      <c r="R131" s="175"/>
      <c r="S131" s="175"/>
      <c r="T131" s="175"/>
      <c r="U131" s="175"/>
      <c r="V131" s="175"/>
      <c r="W131" s="175"/>
      <c r="X131" s="175"/>
      <c r="Y131" s="161"/>
      <c r="Z131" s="161"/>
    </row>
    <row r="132" spans="1:53" ht="14.25" hidden="1" customHeight="1" x14ac:dyDescent="0.25">
      <c r="A132" s="181" t="s">
        <v>118</v>
      </c>
      <c r="B132" s="175"/>
      <c r="C132" s="175"/>
      <c r="D132" s="175"/>
      <c r="E132" s="175"/>
      <c r="F132" s="175"/>
      <c r="G132" s="175"/>
      <c r="H132" s="175"/>
      <c r="I132" s="175"/>
      <c r="J132" s="175"/>
      <c r="K132" s="175"/>
      <c r="L132" s="175"/>
      <c r="M132" s="175"/>
      <c r="N132" s="175"/>
      <c r="O132" s="175"/>
      <c r="P132" s="175"/>
      <c r="Q132" s="175"/>
      <c r="R132" s="175"/>
      <c r="S132" s="175"/>
      <c r="T132" s="175"/>
      <c r="U132" s="175"/>
      <c r="V132" s="175"/>
      <c r="W132" s="175"/>
      <c r="X132" s="175"/>
      <c r="Y132" s="160"/>
      <c r="Z132" s="160"/>
    </row>
    <row r="133" spans="1:53" ht="27" hidden="1" customHeight="1" x14ac:dyDescent="0.25">
      <c r="A133" s="55" t="s">
        <v>188</v>
      </c>
      <c r="B133" s="55" t="s">
        <v>189</v>
      </c>
      <c r="C133" s="32">
        <v>4301135133</v>
      </c>
      <c r="D133" s="172">
        <v>4607111036568</v>
      </c>
      <c r="E133" s="173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28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91"/>
      <c r="P133" s="191"/>
      <c r="Q133" s="191"/>
      <c r="R133" s="173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hidden="1" x14ac:dyDescent="0.2">
      <c r="A134" s="188"/>
      <c r="B134" s="175"/>
      <c r="C134" s="175"/>
      <c r="D134" s="175"/>
      <c r="E134" s="175"/>
      <c r="F134" s="175"/>
      <c r="G134" s="175"/>
      <c r="H134" s="175"/>
      <c r="I134" s="175"/>
      <c r="J134" s="175"/>
      <c r="K134" s="175"/>
      <c r="L134" s="175"/>
      <c r="M134" s="189"/>
      <c r="N134" s="169" t="s">
        <v>66</v>
      </c>
      <c r="O134" s="170"/>
      <c r="P134" s="170"/>
      <c r="Q134" s="170"/>
      <c r="R134" s="170"/>
      <c r="S134" s="170"/>
      <c r="T134" s="17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hidden="1" x14ac:dyDescent="0.2">
      <c r="A135" s="175"/>
      <c r="B135" s="175"/>
      <c r="C135" s="175"/>
      <c r="D135" s="175"/>
      <c r="E135" s="175"/>
      <c r="F135" s="175"/>
      <c r="G135" s="175"/>
      <c r="H135" s="175"/>
      <c r="I135" s="175"/>
      <c r="J135" s="175"/>
      <c r="K135" s="175"/>
      <c r="L135" s="175"/>
      <c r="M135" s="189"/>
      <c r="N135" s="169" t="s">
        <v>66</v>
      </c>
      <c r="O135" s="170"/>
      <c r="P135" s="170"/>
      <c r="Q135" s="170"/>
      <c r="R135" s="170"/>
      <c r="S135" s="170"/>
      <c r="T135" s="17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hidden="1" customHeight="1" x14ac:dyDescent="0.2">
      <c r="A136" s="182" t="s">
        <v>190</v>
      </c>
      <c r="B136" s="183"/>
      <c r="C136" s="183"/>
      <c r="D136" s="183"/>
      <c r="E136" s="183"/>
      <c r="F136" s="183"/>
      <c r="G136" s="183"/>
      <c r="H136" s="183"/>
      <c r="I136" s="183"/>
      <c r="J136" s="183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49"/>
      <c r="Z136" s="49"/>
    </row>
    <row r="137" spans="1:53" ht="16.5" hidden="1" customHeight="1" x14ac:dyDescent="0.25">
      <c r="A137" s="174" t="s">
        <v>191</v>
      </c>
      <c r="B137" s="175"/>
      <c r="C137" s="175"/>
      <c r="D137" s="175"/>
      <c r="E137" s="175"/>
      <c r="F137" s="175"/>
      <c r="G137" s="175"/>
      <c r="H137" s="175"/>
      <c r="I137" s="175"/>
      <c r="J137" s="175"/>
      <c r="K137" s="175"/>
      <c r="L137" s="175"/>
      <c r="M137" s="175"/>
      <c r="N137" s="175"/>
      <c r="O137" s="175"/>
      <c r="P137" s="175"/>
      <c r="Q137" s="175"/>
      <c r="R137" s="175"/>
      <c r="S137" s="175"/>
      <c r="T137" s="175"/>
      <c r="U137" s="175"/>
      <c r="V137" s="175"/>
      <c r="W137" s="175"/>
      <c r="X137" s="175"/>
      <c r="Y137" s="161"/>
      <c r="Z137" s="161"/>
    </row>
    <row r="138" spans="1:53" ht="14.25" hidden="1" customHeight="1" x14ac:dyDescent="0.25">
      <c r="A138" s="181" t="s">
        <v>118</v>
      </c>
      <c r="B138" s="175"/>
      <c r="C138" s="175"/>
      <c r="D138" s="175"/>
      <c r="E138" s="175"/>
      <c r="F138" s="175"/>
      <c r="G138" s="175"/>
      <c r="H138" s="175"/>
      <c r="I138" s="175"/>
      <c r="J138" s="175"/>
      <c r="K138" s="175"/>
      <c r="L138" s="175"/>
      <c r="M138" s="175"/>
      <c r="N138" s="175"/>
      <c r="O138" s="175"/>
      <c r="P138" s="175"/>
      <c r="Q138" s="175"/>
      <c r="R138" s="175"/>
      <c r="S138" s="175"/>
      <c r="T138" s="175"/>
      <c r="U138" s="175"/>
      <c r="V138" s="175"/>
      <c r="W138" s="175"/>
      <c r="X138" s="175"/>
      <c r="Y138" s="160"/>
      <c r="Z138" s="160"/>
    </row>
    <row r="139" spans="1:53" ht="16.5" hidden="1" customHeight="1" x14ac:dyDescent="0.25">
      <c r="A139" s="55" t="s">
        <v>192</v>
      </c>
      <c r="B139" s="55" t="s">
        <v>193</v>
      </c>
      <c r="C139" s="32">
        <v>4301135317</v>
      </c>
      <c r="D139" s="172">
        <v>4607111039057</v>
      </c>
      <c r="E139" s="173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91"/>
      <c r="P139" s="191"/>
      <c r="Q139" s="191"/>
      <c r="R139" s="173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hidden="1" x14ac:dyDescent="0.2">
      <c r="A140" s="188"/>
      <c r="B140" s="175"/>
      <c r="C140" s="175"/>
      <c r="D140" s="175"/>
      <c r="E140" s="175"/>
      <c r="F140" s="175"/>
      <c r="G140" s="175"/>
      <c r="H140" s="175"/>
      <c r="I140" s="175"/>
      <c r="J140" s="175"/>
      <c r="K140" s="175"/>
      <c r="L140" s="175"/>
      <c r="M140" s="189"/>
      <c r="N140" s="169" t="s">
        <v>66</v>
      </c>
      <c r="O140" s="170"/>
      <c r="P140" s="170"/>
      <c r="Q140" s="170"/>
      <c r="R140" s="170"/>
      <c r="S140" s="170"/>
      <c r="T140" s="17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hidden="1" x14ac:dyDescent="0.2">
      <c r="A141" s="175"/>
      <c r="B141" s="175"/>
      <c r="C141" s="175"/>
      <c r="D141" s="175"/>
      <c r="E141" s="175"/>
      <c r="F141" s="175"/>
      <c r="G141" s="175"/>
      <c r="H141" s="175"/>
      <c r="I141" s="175"/>
      <c r="J141" s="175"/>
      <c r="K141" s="175"/>
      <c r="L141" s="175"/>
      <c r="M141" s="189"/>
      <c r="N141" s="169" t="s">
        <v>66</v>
      </c>
      <c r="O141" s="170"/>
      <c r="P141" s="170"/>
      <c r="Q141" s="170"/>
      <c r="R141" s="170"/>
      <c r="S141" s="170"/>
      <c r="T141" s="17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hidden="1" customHeight="1" x14ac:dyDescent="0.25">
      <c r="A142" s="174" t="s">
        <v>195</v>
      </c>
      <c r="B142" s="175"/>
      <c r="C142" s="175"/>
      <c r="D142" s="175"/>
      <c r="E142" s="175"/>
      <c r="F142" s="175"/>
      <c r="G142" s="175"/>
      <c r="H142" s="175"/>
      <c r="I142" s="175"/>
      <c r="J142" s="175"/>
      <c r="K142" s="175"/>
      <c r="L142" s="175"/>
      <c r="M142" s="175"/>
      <c r="N142" s="175"/>
      <c r="O142" s="175"/>
      <c r="P142" s="175"/>
      <c r="Q142" s="175"/>
      <c r="R142" s="175"/>
      <c r="S142" s="175"/>
      <c r="T142" s="175"/>
      <c r="U142" s="175"/>
      <c r="V142" s="175"/>
      <c r="W142" s="175"/>
      <c r="X142" s="175"/>
      <c r="Y142" s="161"/>
      <c r="Z142" s="161"/>
    </row>
    <row r="143" spans="1:53" ht="14.25" hidden="1" customHeight="1" x14ac:dyDescent="0.25">
      <c r="A143" s="181" t="s">
        <v>180</v>
      </c>
      <c r="B143" s="175"/>
      <c r="C143" s="175"/>
      <c r="D143" s="175"/>
      <c r="E143" s="175"/>
      <c r="F143" s="175"/>
      <c r="G143" s="175"/>
      <c r="H143" s="175"/>
      <c r="I143" s="175"/>
      <c r="J143" s="175"/>
      <c r="K143" s="175"/>
      <c r="L143" s="175"/>
      <c r="M143" s="175"/>
      <c r="N143" s="175"/>
      <c r="O143" s="175"/>
      <c r="P143" s="175"/>
      <c r="Q143" s="175"/>
      <c r="R143" s="175"/>
      <c r="S143" s="175"/>
      <c r="T143" s="175"/>
      <c r="U143" s="175"/>
      <c r="V143" s="175"/>
      <c r="W143" s="175"/>
      <c r="X143" s="175"/>
      <c r="Y143" s="160"/>
      <c r="Z143" s="160"/>
    </row>
    <row r="144" spans="1:53" ht="16.5" hidden="1" customHeight="1" x14ac:dyDescent="0.25">
      <c r="A144" s="55" t="s">
        <v>196</v>
      </c>
      <c r="B144" s="55" t="s">
        <v>197</v>
      </c>
      <c r="C144" s="32">
        <v>4301071010</v>
      </c>
      <c r="D144" s="172">
        <v>4607111037701</v>
      </c>
      <c r="E144" s="173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91"/>
      <c r="P144" s="191"/>
      <c r="Q144" s="191"/>
      <c r="R144" s="173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hidden="1" x14ac:dyDescent="0.2">
      <c r="A145" s="188"/>
      <c r="B145" s="175"/>
      <c r="C145" s="175"/>
      <c r="D145" s="175"/>
      <c r="E145" s="175"/>
      <c r="F145" s="175"/>
      <c r="G145" s="175"/>
      <c r="H145" s="175"/>
      <c r="I145" s="175"/>
      <c r="J145" s="175"/>
      <c r="K145" s="175"/>
      <c r="L145" s="175"/>
      <c r="M145" s="189"/>
      <c r="N145" s="169" t="s">
        <v>66</v>
      </c>
      <c r="O145" s="170"/>
      <c r="P145" s="170"/>
      <c r="Q145" s="170"/>
      <c r="R145" s="170"/>
      <c r="S145" s="170"/>
      <c r="T145" s="17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hidden="1" x14ac:dyDescent="0.2">
      <c r="A146" s="175"/>
      <c r="B146" s="175"/>
      <c r="C146" s="175"/>
      <c r="D146" s="175"/>
      <c r="E146" s="175"/>
      <c r="F146" s="175"/>
      <c r="G146" s="175"/>
      <c r="H146" s="175"/>
      <c r="I146" s="175"/>
      <c r="J146" s="175"/>
      <c r="K146" s="175"/>
      <c r="L146" s="175"/>
      <c r="M146" s="189"/>
      <c r="N146" s="169" t="s">
        <v>66</v>
      </c>
      <c r="O146" s="170"/>
      <c r="P146" s="170"/>
      <c r="Q146" s="170"/>
      <c r="R146" s="170"/>
      <c r="S146" s="170"/>
      <c r="T146" s="17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hidden="1" customHeight="1" x14ac:dyDescent="0.25">
      <c r="A147" s="174" t="s">
        <v>198</v>
      </c>
      <c r="B147" s="175"/>
      <c r="C147" s="175"/>
      <c r="D147" s="175"/>
      <c r="E147" s="175"/>
      <c r="F147" s="175"/>
      <c r="G147" s="175"/>
      <c r="H147" s="175"/>
      <c r="I147" s="175"/>
      <c r="J147" s="175"/>
      <c r="K147" s="175"/>
      <c r="L147" s="175"/>
      <c r="M147" s="175"/>
      <c r="N147" s="175"/>
      <c r="O147" s="175"/>
      <c r="P147" s="175"/>
      <c r="Q147" s="175"/>
      <c r="R147" s="175"/>
      <c r="S147" s="175"/>
      <c r="T147" s="175"/>
      <c r="U147" s="175"/>
      <c r="V147" s="175"/>
      <c r="W147" s="175"/>
      <c r="X147" s="175"/>
      <c r="Y147" s="161"/>
      <c r="Z147" s="161"/>
    </row>
    <row r="148" spans="1:53" ht="14.25" hidden="1" customHeight="1" x14ac:dyDescent="0.25">
      <c r="A148" s="181" t="s">
        <v>60</v>
      </c>
      <c r="B148" s="175"/>
      <c r="C148" s="175"/>
      <c r="D148" s="175"/>
      <c r="E148" s="175"/>
      <c r="F148" s="175"/>
      <c r="G148" s="175"/>
      <c r="H148" s="175"/>
      <c r="I148" s="175"/>
      <c r="J148" s="175"/>
      <c r="K148" s="175"/>
      <c r="L148" s="175"/>
      <c r="M148" s="175"/>
      <c r="N148" s="175"/>
      <c r="O148" s="175"/>
      <c r="P148" s="175"/>
      <c r="Q148" s="175"/>
      <c r="R148" s="175"/>
      <c r="S148" s="175"/>
      <c r="T148" s="175"/>
      <c r="U148" s="175"/>
      <c r="V148" s="175"/>
      <c r="W148" s="175"/>
      <c r="X148" s="175"/>
      <c r="Y148" s="160"/>
      <c r="Z148" s="160"/>
    </row>
    <row r="149" spans="1:53" ht="16.5" hidden="1" customHeight="1" x14ac:dyDescent="0.25">
      <c r="A149" s="55" t="s">
        <v>199</v>
      </c>
      <c r="B149" s="55" t="s">
        <v>200</v>
      </c>
      <c r="C149" s="32">
        <v>4301071026</v>
      </c>
      <c r="D149" s="172">
        <v>4607111036384</v>
      </c>
      <c r="E149" s="173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37" t="s">
        <v>201</v>
      </c>
      <c r="O149" s="191"/>
      <c r="P149" s="191"/>
      <c r="Q149" s="191"/>
      <c r="R149" s="173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hidden="1" customHeight="1" x14ac:dyDescent="0.25">
      <c r="A150" s="55" t="s">
        <v>202</v>
      </c>
      <c r="B150" s="55" t="s">
        <v>203</v>
      </c>
      <c r="C150" s="32">
        <v>4301070956</v>
      </c>
      <c r="D150" s="172">
        <v>4640242180250</v>
      </c>
      <c r="E150" s="173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76" t="s">
        <v>204</v>
      </c>
      <c r="O150" s="191"/>
      <c r="P150" s="191"/>
      <c r="Q150" s="191"/>
      <c r="R150" s="173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72">
        <v>4607111036216</v>
      </c>
      <c r="E151" s="173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3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91"/>
      <c r="P151" s="191"/>
      <c r="Q151" s="191"/>
      <c r="R151" s="173"/>
      <c r="S151" s="35"/>
      <c r="T151" s="35"/>
      <c r="U151" s="36" t="s">
        <v>65</v>
      </c>
      <c r="V151" s="165">
        <v>110</v>
      </c>
      <c r="W151" s="166">
        <f>IFERROR(IF(V151="","",V151),"")</f>
        <v>110</v>
      </c>
      <c r="X151" s="37">
        <f>IFERROR(IF(V151="","",V151*0.00866),"")</f>
        <v>0.95259999999999989</v>
      </c>
      <c r="Y151" s="57"/>
      <c r="Z151" s="58"/>
      <c r="AD151" s="62"/>
      <c r="BA151" s="114" t="s">
        <v>1</v>
      </c>
    </row>
    <row r="152" spans="1:53" ht="27" hidden="1" customHeight="1" x14ac:dyDescent="0.25">
      <c r="A152" s="55" t="s">
        <v>207</v>
      </c>
      <c r="B152" s="55" t="s">
        <v>208</v>
      </c>
      <c r="C152" s="32">
        <v>4301071027</v>
      </c>
      <c r="D152" s="172">
        <v>4607111036278</v>
      </c>
      <c r="E152" s="173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78" t="s">
        <v>209</v>
      </c>
      <c r="O152" s="191"/>
      <c r="P152" s="191"/>
      <c r="Q152" s="191"/>
      <c r="R152" s="173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88"/>
      <c r="B153" s="175"/>
      <c r="C153" s="175"/>
      <c r="D153" s="175"/>
      <c r="E153" s="175"/>
      <c r="F153" s="175"/>
      <c r="G153" s="175"/>
      <c r="H153" s="175"/>
      <c r="I153" s="175"/>
      <c r="J153" s="175"/>
      <c r="K153" s="175"/>
      <c r="L153" s="175"/>
      <c r="M153" s="189"/>
      <c r="N153" s="169" t="s">
        <v>66</v>
      </c>
      <c r="O153" s="170"/>
      <c r="P153" s="170"/>
      <c r="Q153" s="170"/>
      <c r="R153" s="170"/>
      <c r="S153" s="170"/>
      <c r="T153" s="171"/>
      <c r="U153" s="38" t="s">
        <v>65</v>
      </c>
      <c r="V153" s="167">
        <f>IFERROR(SUM(V149:V152),"0")</f>
        <v>110</v>
      </c>
      <c r="W153" s="167">
        <f>IFERROR(SUM(W149:W152),"0")</f>
        <v>110</v>
      </c>
      <c r="X153" s="167">
        <f>IFERROR(IF(X149="",0,X149),"0")+IFERROR(IF(X150="",0,X150),"0")+IFERROR(IF(X151="",0,X151),"0")+IFERROR(IF(X152="",0,X152),"0")</f>
        <v>0.95259999999999989</v>
      </c>
      <c r="Y153" s="168"/>
      <c r="Z153" s="168"/>
    </row>
    <row r="154" spans="1:53" x14ac:dyDescent="0.2">
      <c r="A154" s="175"/>
      <c r="B154" s="175"/>
      <c r="C154" s="175"/>
      <c r="D154" s="175"/>
      <c r="E154" s="175"/>
      <c r="F154" s="175"/>
      <c r="G154" s="175"/>
      <c r="H154" s="175"/>
      <c r="I154" s="175"/>
      <c r="J154" s="175"/>
      <c r="K154" s="175"/>
      <c r="L154" s="175"/>
      <c r="M154" s="189"/>
      <c r="N154" s="169" t="s">
        <v>66</v>
      </c>
      <c r="O154" s="170"/>
      <c r="P154" s="170"/>
      <c r="Q154" s="170"/>
      <c r="R154" s="170"/>
      <c r="S154" s="170"/>
      <c r="T154" s="171"/>
      <c r="U154" s="38" t="s">
        <v>67</v>
      </c>
      <c r="V154" s="167">
        <f>IFERROR(SUMPRODUCT(V149:V152*H149:H152),"0")</f>
        <v>550</v>
      </c>
      <c r="W154" s="167">
        <f>IFERROR(SUMPRODUCT(W149:W152*H149:H152),"0")</f>
        <v>550</v>
      </c>
      <c r="X154" s="38"/>
      <c r="Y154" s="168"/>
      <c r="Z154" s="168"/>
    </row>
    <row r="155" spans="1:53" ht="14.25" hidden="1" customHeight="1" x14ac:dyDescent="0.25">
      <c r="A155" s="181" t="s">
        <v>210</v>
      </c>
      <c r="B155" s="175"/>
      <c r="C155" s="175"/>
      <c r="D155" s="175"/>
      <c r="E155" s="175"/>
      <c r="F155" s="175"/>
      <c r="G155" s="175"/>
      <c r="H155" s="175"/>
      <c r="I155" s="175"/>
      <c r="J155" s="175"/>
      <c r="K155" s="175"/>
      <c r="L155" s="175"/>
      <c r="M155" s="175"/>
      <c r="N155" s="175"/>
      <c r="O155" s="175"/>
      <c r="P155" s="175"/>
      <c r="Q155" s="175"/>
      <c r="R155" s="175"/>
      <c r="S155" s="175"/>
      <c r="T155" s="175"/>
      <c r="U155" s="175"/>
      <c r="V155" s="175"/>
      <c r="W155" s="175"/>
      <c r="X155" s="175"/>
      <c r="Y155" s="160"/>
      <c r="Z155" s="160"/>
    </row>
    <row r="156" spans="1:53" ht="27" hidden="1" customHeight="1" x14ac:dyDescent="0.25">
      <c r="A156" s="55" t="s">
        <v>211</v>
      </c>
      <c r="B156" s="55" t="s">
        <v>212</v>
      </c>
      <c r="C156" s="32">
        <v>4301080153</v>
      </c>
      <c r="D156" s="172">
        <v>4607111036827</v>
      </c>
      <c r="E156" s="173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91"/>
      <c r="P156" s="191"/>
      <c r="Q156" s="191"/>
      <c r="R156" s="173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hidden="1" customHeight="1" x14ac:dyDescent="0.25">
      <c r="A157" s="55" t="s">
        <v>213</v>
      </c>
      <c r="B157" s="55" t="s">
        <v>214</v>
      </c>
      <c r="C157" s="32">
        <v>4301080154</v>
      </c>
      <c r="D157" s="172">
        <v>4607111036834</v>
      </c>
      <c r="E157" s="173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9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91"/>
      <c r="P157" s="191"/>
      <c r="Q157" s="191"/>
      <c r="R157" s="173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hidden="1" x14ac:dyDescent="0.2">
      <c r="A158" s="188"/>
      <c r="B158" s="175"/>
      <c r="C158" s="175"/>
      <c r="D158" s="175"/>
      <c r="E158" s="175"/>
      <c r="F158" s="175"/>
      <c r="G158" s="175"/>
      <c r="H158" s="175"/>
      <c r="I158" s="175"/>
      <c r="J158" s="175"/>
      <c r="K158" s="175"/>
      <c r="L158" s="175"/>
      <c r="M158" s="189"/>
      <c r="N158" s="169" t="s">
        <v>66</v>
      </c>
      <c r="O158" s="170"/>
      <c r="P158" s="170"/>
      <c r="Q158" s="170"/>
      <c r="R158" s="170"/>
      <c r="S158" s="170"/>
      <c r="T158" s="17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hidden="1" x14ac:dyDescent="0.2">
      <c r="A159" s="175"/>
      <c r="B159" s="175"/>
      <c r="C159" s="175"/>
      <c r="D159" s="175"/>
      <c r="E159" s="175"/>
      <c r="F159" s="175"/>
      <c r="G159" s="175"/>
      <c r="H159" s="175"/>
      <c r="I159" s="175"/>
      <c r="J159" s="175"/>
      <c r="K159" s="175"/>
      <c r="L159" s="175"/>
      <c r="M159" s="189"/>
      <c r="N159" s="169" t="s">
        <v>66</v>
      </c>
      <c r="O159" s="170"/>
      <c r="P159" s="170"/>
      <c r="Q159" s="170"/>
      <c r="R159" s="170"/>
      <c r="S159" s="170"/>
      <c r="T159" s="17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hidden="1" customHeight="1" x14ac:dyDescent="0.2">
      <c r="A160" s="182" t="s">
        <v>215</v>
      </c>
      <c r="B160" s="183"/>
      <c r="C160" s="183"/>
      <c r="D160" s="183"/>
      <c r="E160" s="183"/>
      <c r="F160" s="183"/>
      <c r="G160" s="183"/>
      <c r="H160" s="183"/>
      <c r="I160" s="183"/>
      <c r="J160" s="183"/>
      <c r="K160" s="183"/>
      <c r="L160" s="183"/>
      <c r="M160" s="183"/>
      <c r="N160" s="183"/>
      <c r="O160" s="183"/>
      <c r="P160" s="183"/>
      <c r="Q160" s="183"/>
      <c r="R160" s="183"/>
      <c r="S160" s="183"/>
      <c r="T160" s="183"/>
      <c r="U160" s="183"/>
      <c r="V160" s="183"/>
      <c r="W160" s="183"/>
      <c r="X160" s="183"/>
      <c r="Y160" s="49"/>
      <c r="Z160" s="49"/>
    </row>
    <row r="161" spans="1:53" ht="16.5" hidden="1" customHeight="1" x14ac:dyDescent="0.25">
      <c r="A161" s="174" t="s">
        <v>216</v>
      </c>
      <c r="B161" s="175"/>
      <c r="C161" s="175"/>
      <c r="D161" s="175"/>
      <c r="E161" s="175"/>
      <c r="F161" s="175"/>
      <c r="G161" s="175"/>
      <c r="H161" s="175"/>
      <c r="I161" s="175"/>
      <c r="J161" s="175"/>
      <c r="K161" s="175"/>
      <c r="L161" s="175"/>
      <c r="M161" s="175"/>
      <c r="N161" s="175"/>
      <c r="O161" s="175"/>
      <c r="P161" s="175"/>
      <c r="Q161" s="175"/>
      <c r="R161" s="175"/>
      <c r="S161" s="175"/>
      <c r="T161" s="175"/>
      <c r="U161" s="175"/>
      <c r="V161" s="175"/>
      <c r="W161" s="175"/>
      <c r="X161" s="175"/>
      <c r="Y161" s="161"/>
      <c r="Z161" s="161"/>
    </row>
    <row r="162" spans="1:53" ht="14.25" hidden="1" customHeight="1" x14ac:dyDescent="0.25">
      <c r="A162" s="181" t="s">
        <v>70</v>
      </c>
      <c r="B162" s="175"/>
      <c r="C162" s="175"/>
      <c r="D162" s="175"/>
      <c r="E162" s="175"/>
      <c r="F162" s="175"/>
      <c r="G162" s="175"/>
      <c r="H162" s="175"/>
      <c r="I162" s="175"/>
      <c r="J162" s="175"/>
      <c r="K162" s="175"/>
      <c r="L162" s="175"/>
      <c r="M162" s="175"/>
      <c r="N162" s="175"/>
      <c r="O162" s="175"/>
      <c r="P162" s="175"/>
      <c r="Q162" s="175"/>
      <c r="R162" s="175"/>
      <c r="S162" s="175"/>
      <c r="T162" s="175"/>
      <c r="U162" s="175"/>
      <c r="V162" s="175"/>
      <c r="W162" s="175"/>
      <c r="X162" s="175"/>
      <c r="Y162" s="160"/>
      <c r="Z162" s="160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72">
        <v>4607111035721</v>
      </c>
      <c r="E163" s="173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8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91"/>
      <c r="P163" s="191"/>
      <c r="Q163" s="191"/>
      <c r="R163" s="173"/>
      <c r="S163" s="35"/>
      <c r="T163" s="35"/>
      <c r="U163" s="36" t="s">
        <v>65</v>
      </c>
      <c r="V163" s="165">
        <v>38</v>
      </c>
      <c r="W163" s="166">
        <f>IFERROR(IF(V163="","",V163),"")</f>
        <v>38</v>
      </c>
      <c r="X163" s="37">
        <f>IFERROR(IF(V163="","",V163*0.01788),"")</f>
        <v>0.67944000000000004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72">
        <v>4607111035691</v>
      </c>
      <c r="E164" s="173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2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91"/>
      <c r="P164" s="191"/>
      <c r="Q164" s="191"/>
      <c r="R164" s="173"/>
      <c r="S164" s="35"/>
      <c r="T164" s="35"/>
      <c r="U164" s="36" t="s">
        <v>65</v>
      </c>
      <c r="V164" s="165">
        <v>87</v>
      </c>
      <c r="W164" s="166">
        <f>IFERROR(IF(V164="","",V164),"")</f>
        <v>87</v>
      </c>
      <c r="X164" s="37">
        <f>IFERROR(IF(V164="","",V164*0.01788),"")</f>
        <v>1.5555600000000001</v>
      </c>
      <c r="Y164" s="57"/>
      <c r="Z164" s="58"/>
      <c r="AD164" s="62"/>
      <c r="BA164" s="119" t="s">
        <v>74</v>
      </c>
    </row>
    <row r="165" spans="1:53" x14ac:dyDescent="0.2">
      <c r="A165" s="188"/>
      <c r="B165" s="175"/>
      <c r="C165" s="175"/>
      <c r="D165" s="175"/>
      <c r="E165" s="175"/>
      <c r="F165" s="175"/>
      <c r="G165" s="175"/>
      <c r="H165" s="175"/>
      <c r="I165" s="175"/>
      <c r="J165" s="175"/>
      <c r="K165" s="175"/>
      <c r="L165" s="175"/>
      <c r="M165" s="189"/>
      <c r="N165" s="169" t="s">
        <v>66</v>
      </c>
      <c r="O165" s="170"/>
      <c r="P165" s="170"/>
      <c r="Q165" s="170"/>
      <c r="R165" s="170"/>
      <c r="S165" s="170"/>
      <c r="T165" s="171"/>
      <c r="U165" s="38" t="s">
        <v>65</v>
      </c>
      <c r="V165" s="167">
        <f>IFERROR(SUM(V163:V164),"0")</f>
        <v>125</v>
      </c>
      <c r="W165" s="167">
        <f>IFERROR(SUM(W163:W164),"0")</f>
        <v>125</v>
      </c>
      <c r="X165" s="167">
        <f>IFERROR(IF(X163="",0,X163),"0")+IFERROR(IF(X164="",0,X164),"0")</f>
        <v>2.2350000000000003</v>
      </c>
      <c r="Y165" s="168"/>
      <c r="Z165" s="168"/>
    </row>
    <row r="166" spans="1:53" x14ac:dyDescent="0.2">
      <c r="A166" s="175"/>
      <c r="B166" s="175"/>
      <c r="C166" s="175"/>
      <c r="D166" s="175"/>
      <c r="E166" s="175"/>
      <c r="F166" s="175"/>
      <c r="G166" s="175"/>
      <c r="H166" s="175"/>
      <c r="I166" s="175"/>
      <c r="J166" s="175"/>
      <c r="K166" s="175"/>
      <c r="L166" s="175"/>
      <c r="M166" s="189"/>
      <c r="N166" s="169" t="s">
        <v>66</v>
      </c>
      <c r="O166" s="170"/>
      <c r="P166" s="170"/>
      <c r="Q166" s="170"/>
      <c r="R166" s="170"/>
      <c r="S166" s="170"/>
      <c r="T166" s="171"/>
      <c r="U166" s="38" t="s">
        <v>67</v>
      </c>
      <c r="V166" s="167">
        <f>IFERROR(SUMPRODUCT(V163:V164*H163:H164),"0")</f>
        <v>375</v>
      </c>
      <c r="W166" s="167">
        <f>IFERROR(SUMPRODUCT(W163:W164*H163:H164),"0")</f>
        <v>375</v>
      </c>
      <c r="X166" s="38"/>
      <c r="Y166" s="168"/>
      <c r="Z166" s="168"/>
    </row>
    <row r="167" spans="1:53" ht="16.5" hidden="1" customHeight="1" x14ac:dyDescent="0.25">
      <c r="A167" s="174" t="s">
        <v>221</v>
      </c>
      <c r="B167" s="175"/>
      <c r="C167" s="175"/>
      <c r="D167" s="175"/>
      <c r="E167" s="175"/>
      <c r="F167" s="175"/>
      <c r="G167" s="175"/>
      <c r="H167" s="175"/>
      <c r="I167" s="175"/>
      <c r="J167" s="175"/>
      <c r="K167" s="175"/>
      <c r="L167" s="175"/>
      <c r="M167" s="175"/>
      <c r="N167" s="175"/>
      <c r="O167" s="175"/>
      <c r="P167" s="175"/>
      <c r="Q167" s="175"/>
      <c r="R167" s="175"/>
      <c r="S167" s="175"/>
      <c r="T167" s="175"/>
      <c r="U167" s="175"/>
      <c r="V167" s="175"/>
      <c r="W167" s="175"/>
      <c r="X167" s="175"/>
      <c r="Y167" s="161"/>
      <c r="Z167" s="161"/>
    </row>
    <row r="168" spans="1:53" ht="14.25" hidden="1" customHeight="1" x14ac:dyDescent="0.25">
      <c r="A168" s="181" t="s">
        <v>221</v>
      </c>
      <c r="B168" s="175"/>
      <c r="C168" s="175"/>
      <c r="D168" s="175"/>
      <c r="E168" s="175"/>
      <c r="F168" s="175"/>
      <c r="G168" s="175"/>
      <c r="H168" s="175"/>
      <c r="I168" s="175"/>
      <c r="J168" s="175"/>
      <c r="K168" s="175"/>
      <c r="L168" s="175"/>
      <c r="M168" s="175"/>
      <c r="N168" s="175"/>
      <c r="O168" s="175"/>
      <c r="P168" s="175"/>
      <c r="Q168" s="175"/>
      <c r="R168" s="175"/>
      <c r="S168" s="175"/>
      <c r="T168" s="175"/>
      <c r="U168" s="175"/>
      <c r="V168" s="175"/>
      <c r="W168" s="175"/>
      <c r="X168" s="175"/>
      <c r="Y168" s="160"/>
      <c r="Z168" s="160"/>
    </row>
    <row r="169" spans="1:53" ht="27" hidden="1" customHeight="1" x14ac:dyDescent="0.25">
      <c r="A169" s="55" t="s">
        <v>222</v>
      </c>
      <c r="B169" s="55" t="s">
        <v>223</v>
      </c>
      <c r="C169" s="32">
        <v>4301133002</v>
      </c>
      <c r="D169" s="172">
        <v>4607111035783</v>
      </c>
      <c r="E169" s="173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91"/>
      <c r="P169" s="191"/>
      <c r="Q169" s="191"/>
      <c r="R169" s="173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hidden="1" x14ac:dyDescent="0.2">
      <c r="A170" s="188"/>
      <c r="B170" s="175"/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89"/>
      <c r="N170" s="169" t="s">
        <v>66</v>
      </c>
      <c r="O170" s="170"/>
      <c r="P170" s="170"/>
      <c r="Q170" s="170"/>
      <c r="R170" s="170"/>
      <c r="S170" s="170"/>
      <c r="T170" s="17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hidden="1" x14ac:dyDescent="0.2">
      <c r="A171" s="175"/>
      <c r="B171" s="175"/>
      <c r="C171" s="175"/>
      <c r="D171" s="175"/>
      <c r="E171" s="175"/>
      <c r="F171" s="175"/>
      <c r="G171" s="175"/>
      <c r="H171" s="175"/>
      <c r="I171" s="175"/>
      <c r="J171" s="175"/>
      <c r="K171" s="175"/>
      <c r="L171" s="175"/>
      <c r="M171" s="189"/>
      <c r="N171" s="169" t="s">
        <v>66</v>
      </c>
      <c r="O171" s="170"/>
      <c r="P171" s="170"/>
      <c r="Q171" s="170"/>
      <c r="R171" s="170"/>
      <c r="S171" s="170"/>
      <c r="T171" s="17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hidden="1" customHeight="1" x14ac:dyDescent="0.25">
      <c r="A172" s="174" t="s">
        <v>215</v>
      </c>
      <c r="B172" s="175"/>
      <c r="C172" s="175"/>
      <c r="D172" s="175"/>
      <c r="E172" s="175"/>
      <c r="F172" s="175"/>
      <c r="G172" s="175"/>
      <c r="H172" s="175"/>
      <c r="I172" s="175"/>
      <c r="J172" s="175"/>
      <c r="K172" s="175"/>
      <c r="L172" s="175"/>
      <c r="M172" s="175"/>
      <c r="N172" s="175"/>
      <c r="O172" s="175"/>
      <c r="P172" s="175"/>
      <c r="Q172" s="175"/>
      <c r="R172" s="175"/>
      <c r="S172" s="175"/>
      <c r="T172" s="175"/>
      <c r="U172" s="175"/>
      <c r="V172" s="175"/>
      <c r="W172" s="175"/>
      <c r="X172" s="175"/>
      <c r="Y172" s="161"/>
      <c r="Z172" s="161"/>
    </row>
    <row r="173" spans="1:53" ht="14.25" hidden="1" customHeight="1" x14ac:dyDescent="0.25">
      <c r="A173" s="181" t="s">
        <v>224</v>
      </c>
      <c r="B173" s="175"/>
      <c r="C173" s="175"/>
      <c r="D173" s="175"/>
      <c r="E173" s="175"/>
      <c r="F173" s="175"/>
      <c r="G173" s="175"/>
      <c r="H173" s="175"/>
      <c r="I173" s="175"/>
      <c r="J173" s="175"/>
      <c r="K173" s="175"/>
      <c r="L173" s="175"/>
      <c r="M173" s="175"/>
      <c r="N173" s="175"/>
      <c r="O173" s="175"/>
      <c r="P173" s="175"/>
      <c r="Q173" s="175"/>
      <c r="R173" s="175"/>
      <c r="S173" s="175"/>
      <c r="T173" s="175"/>
      <c r="U173" s="175"/>
      <c r="V173" s="175"/>
      <c r="W173" s="175"/>
      <c r="X173" s="175"/>
      <c r="Y173" s="160"/>
      <c r="Z173" s="160"/>
    </row>
    <row r="174" spans="1:53" ht="27" hidden="1" customHeight="1" x14ac:dyDescent="0.25">
      <c r="A174" s="55" t="s">
        <v>225</v>
      </c>
      <c r="B174" s="55" t="s">
        <v>226</v>
      </c>
      <c r="C174" s="32">
        <v>4301051319</v>
      </c>
      <c r="D174" s="172">
        <v>4680115881204</v>
      </c>
      <c r="E174" s="173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8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91"/>
      <c r="P174" s="191"/>
      <c r="Q174" s="191"/>
      <c r="R174" s="173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hidden="1" x14ac:dyDescent="0.2">
      <c r="A175" s="188"/>
      <c r="B175" s="175"/>
      <c r="C175" s="175"/>
      <c r="D175" s="175"/>
      <c r="E175" s="175"/>
      <c r="F175" s="175"/>
      <c r="G175" s="175"/>
      <c r="H175" s="175"/>
      <c r="I175" s="175"/>
      <c r="J175" s="175"/>
      <c r="K175" s="175"/>
      <c r="L175" s="175"/>
      <c r="M175" s="189"/>
      <c r="N175" s="169" t="s">
        <v>66</v>
      </c>
      <c r="O175" s="170"/>
      <c r="P175" s="170"/>
      <c r="Q175" s="170"/>
      <c r="R175" s="170"/>
      <c r="S175" s="170"/>
      <c r="T175" s="17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hidden="1" x14ac:dyDescent="0.2">
      <c r="A176" s="175"/>
      <c r="B176" s="175"/>
      <c r="C176" s="175"/>
      <c r="D176" s="175"/>
      <c r="E176" s="175"/>
      <c r="F176" s="175"/>
      <c r="G176" s="175"/>
      <c r="H176" s="175"/>
      <c r="I176" s="175"/>
      <c r="J176" s="175"/>
      <c r="K176" s="175"/>
      <c r="L176" s="175"/>
      <c r="M176" s="189"/>
      <c r="N176" s="169" t="s">
        <v>66</v>
      </c>
      <c r="O176" s="170"/>
      <c r="P176" s="170"/>
      <c r="Q176" s="170"/>
      <c r="R176" s="170"/>
      <c r="S176" s="170"/>
      <c r="T176" s="17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hidden="1" customHeight="1" x14ac:dyDescent="0.25">
      <c r="A177" s="174" t="s">
        <v>229</v>
      </c>
      <c r="B177" s="175"/>
      <c r="C177" s="175"/>
      <c r="D177" s="175"/>
      <c r="E177" s="175"/>
      <c r="F177" s="175"/>
      <c r="G177" s="175"/>
      <c r="H177" s="175"/>
      <c r="I177" s="175"/>
      <c r="J177" s="175"/>
      <c r="K177" s="175"/>
      <c r="L177" s="175"/>
      <c r="M177" s="175"/>
      <c r="N177" s="175"/>
      <c r="O177" s="175"/>
      <c r="P177" s="175"/>
      <c r="Q177" s="175"/>
      <c r="R177" s="175"/>
      <c r="S177" s="175"/>
      <c r="T177" s="175"/>
      <c r="U177" s="175"/>
      <c r="V177" s="175"/>
      <c r="W177" s="175"/>
      <c r="X177" s="175"/>
      <c r="Y177" s="161"/>
      <c r="Z177" s="161"/>
    </row>
    <row r="178" spans="1:53" ht="14.25" hidden="1" customHeight="1" x14ac:dyDescent="0.25">
      <c r="A178" s="181" t="s">
        <v>70</v>
      </c>
      <c r="B178" s="175"/>
      <c r="C178" s="175"/>
      <c r="D178" s="175"/>
      <c r="E178" s="175"/>
      <c r="F178" s="175"/>
      <c r="G178" s="175"/>
      <c r="H178" s="175"/>
      <c r="I178" s="175"/>
      <c r="J178" s="175"/>
      <c r="K178" s="175"/>
      <c r="L178" s="175"/>
      <c r="M178" s="175"/>
      <c r="N178" s="175"/>
      <c r="O178" s="175"/>
      <c r="P178" s="175"/>
      <c r="Q178" s="175"/>
      <c r="R178" s="175"/>
      <c r="S178" s="175"/>
      <c r="T178" s="175"/>
      <c r="U178" s="175"/>
      <c r="V178" s="175"/>
      <c r="W178" s="175"/>
      <c r="X178" s="175"/>
      <c r="Y178" s="160"/>
      <c r="Z178" s="160"/>
    </row>
    <row r="179" spans="1:53" ht="16.5" hidden="1" customHeight="1" x14ac:dyDescent="0.25">
      <c r="A179" s="55" t="s">
        <v>230</v>
      </c>
      <c r="B179" s="55" t="s">
        <v>231</v>
      </c>
      <c r="C179" s="32">
        <v>4301132076</v>
      </c>
      <c r="D179" s="172">
        <v>4607111035721</v>
      </c>
      <c r="E179" s="173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91"/>
      <c r="P179" s="191"/>
      <c r="Q179" s="191"/>
      <c r="R179" s="173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hidden="1" customHeight="1" x14ac:dyDescent="0.25">
      <c r="A180" s="55" t="s">
        <v>232</v>
      </c>
      <c r="B180" s="55" t="s">
        <v>233</v>
      </c>
      <c r="C180" s="32">
        <v>4301132077</v>
      </c>
      <c r="D180" s="172">
        <v>4607111035691</v>
      </c>
      <c r="E180" s="173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3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91"/>
      <c r="P180" s="191"/>
      <c r="Q180" s="191"/>
      <c r="R180" s="173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hidden="1" customHeight="1" x14ac:dyDescent="0.25">
      <c r="A181" s="55" t="s">
        <v>234</v>
      </c>
      <c r="B181" s="55" t="s">
        <v>235</v>
      </c>
      <c r="C181" s="32">
        <v>4301132079</v>
      </c>
      <c r="D181" s="172">
        <v>4607111038487</v>
      </c>
      <c r="E181" s="173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26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91"/>
      <c r="P181" s="191"/>
      <c r="Q181" s="191"/>
      <c r="R181" s="173"/>
      <c r="S181" s="35"/>
      <c r="T181" s="35"/>
      <c r="U181" s="36" t="s">
        <v>65</v>
      </c>
      <c r="V181" s="165">
        <v>0</v>
      </c>
      <c r="W181" s="166">
        <f>IFERROR(IF(V181="","",V181),"")</f>
        <v>0</v>
      </c>
      <c r="X181" s="37">
        <f>IFERROR(IF(V181="","",V181*0.01788),"")</f>
        <v>0</v>
      </c>
      <c r="Y181" s="57"/>
      <c r="Z181" s="58"/>
      <c r="AD181" s="62"/>
      <c r="BA181" s="124" t="s">
        <v>74</v>
      </c>
    </row>
    <row r="182" spans="1:53" hidden="1" x14ac:dyDescent="0.2">
      <c r="A182" s="188"/>
      <c r="B182" s="175"/>
      <c r="C182" s="175"/>
      <c r="D182" s="175"/>
      <c r="E182" s="175"/>
      <c r="F182" s="175"/>
      <c r="G182" s="175"/>
      <c r="H182" s="175"/>
      <c r="I182" s="175"/>
      <c r="J182" s="175"/>
      <c r="K182" s="175"/>
      <c r="L182" s="175"/>
      <c r="M182" s="189"/>
      <c r="N182" s="169" t="s">
        <v>66</v>
      </c>
      <c r="O182" s="170"/>
      <c r="P182" s="170"/>
      <c r="Q182" s="170"/>
      <c r="R182" s="170"/>
      <c r="S182" s="170"/>
      <c r="T182" s="171"/>
      <c r="U182" s="38" t="s">
        <v>65</v>
      </c>
      <c r="V182" s="167">
        <f>IFERROR(SUM(V179:V181),"0")</f>
        <v>0</v>
      </c>
      <c r="W182" s="167">
        <f>IFERROR(SUM(W179:W181),"0")</f>
        <v>0</v>
      </c>
      <c r="X182" s="167">
        <f>IFERROR(IF(X179="",0,X179),"0")+IFERROR(IF(X180="",0,X180),"0")+IFERROR(IF(X181="",0,X181),"0")</f>
        <v>0</v>
      </c>
      <c r="Y182" s="168"/>
      <c r="Z182" s="168"/>
    </row>
    <row r="183" spans="1:53" hidden="1" x14ac:dyDescent="0.2">
      <c r="A183" s="175"/>
      <c r="B183" s="175"/>
      <c r="C183" s="175"/>
      <c r="D183" s="175"/>
      <c r="E183" s="175"/>
      <c r="F183" s="175"/>
      <c r="G183" s="175"/>
      <c r="H183" s="175"/>
      <c r="I183" s="175"/>
      <c r="J183" s="175"/>
      <c r="K183" s="175"/>
      <c r="L183" s="175"/>
      <c r="M183" s="189"/>
      <c r="N183" s="169" t="s">
        <v>66</v>
      </c>
      <c r="O183" s="170"/>
      <c r="P183" s="170"/>
      <c r="Q183" s="170"/>
      <c r="R183" s="170"/>
      <c r="S183" s="170"/>
      <c r="T183" s="171"/>
      <c r="U183" s="38" t="s">
        <v>67</v>
      </c>
      <c r="V183" s="167">
        <f>IFERROR(SUMPRODUCT(V179:V181*H179:H181),"0")</f>
        <v>0</v>
      </c>
      <c r="W183" s="167">
        <f>IFERROR(SUMPRODUCT(W179:W181*H179:H181),"0")</f>
        <v>0</v>
      </c>
      <c r="X183" s="38"/>
      <c r="Y183" s="168"/>
      <c r="Z183" s="168"/>
    </row>
    <row r="184" spans="1:53" ht="27.75" hidden="1" customHeight="1" x14ac:dyDescent="0.2">
      <c r="A184" s="182" t="s">
        <v>236</v>
      </c>
      <c r="B184" s="183"/>
      <c r="C184" s="183"/>
      <c r="D184" s="183"/>
      <c r="E184" s="183"/>
      <c r="F184" s="183"/>
      <c r="G184" s="183"/>
      <c r="H184" s="183"/>
      <c r="I184" s="183"/>
      <c r="J184" s="183"/>
      <c r="K184" s="183"/>
      <c r="L184" s="183"/>
      <c r="M184" s="183"/>
      <c r="N184" s="183"/>
      <c r="O184" s="183"/>
      <c r="P184" s="183"/>
      <c r="Q184" s="183"/>
      <c r="R184" s="183"/>
      <c r="S184" s="183"/>
      <c r="T184" s="183"/>
      <c r="U184" s="183"/>
      <c r="V184" s="183"/>
      <c r="W184" s="183"/>
      <c r="X184" s="183"/>
      <c r="Y184" s="49"/>
      <c r="Z184" s="49"/>
    </row>
    <row r="185" spans="1:53" ht="16.5" hidden="1" customHeight="1" x14ac:dyDescent="0.25">
      <c r="A185" s="174" t="s">
        <v>237</v>
      </c>
      <c r="B185" s="175"/>
      <c r="C185" s="175"/>
      <c r="D185" s="175"/>
      <c r="E185" s="175"/>
      <c r="F185" s="175"/>
      <c r="G185" s="175"/>
      <c r="H185" s="175"/>
      <c r="I185" s="175"/>
      <c r="J185" s="175"/>
      <c r="K185" s="175"/>
      <c r="L185" s="175"/>
      <c r="M185" s="175"/>
      <c r="N185" s="175"/>
      <c r="O185" s="175"/>
      <c r="P185" s="175"/>
      <c r="Q185" s="175"/>
      <c r="R185" s="175"/>
      <c r="S185" s="175"/>
      <c r="T185" s="175"/>
      <c r="U185" s="175"/>
      <c r="V185" s="175"/>
      <c r="W185" s="175"/>
      <c r="X185" s="175"/>
      <c r="Y185" s="161"/>
      <c r="Z185" s="161"/>
    </row>
    <row r="186" spans="1:53" ht="14.25" hidden="1" customHeight="1" x14ac:dyDescent="0.25">
      <c r="A186" s="181" t="s">
        <v>60</v>
      </c>
      <c r="B186" s="175"/>
      <c r="C186" s="175"/>
      <c r="D186" s="175"/>
      <c r="E186" s="175"/>
      <c r="F186" s="175"/>
      <c r="G186" s="175"/>
      <c r="H186" s="175"/>
      <c r="I186" s="175"/>
      <c r="J186" s="175"/>
      <c r="K186" s="175"/>
      <c r="L186" s="175"/>
      <c r="M186" s="175"/>
      <c r="N186" s="175"/>
      <c r="O186" s="175"/>
      <c r="P186" s="175"/>
      <c r="Q186" s="175"/>
      <c r="R186" s="175"/>
      <c r="S186" s="175"/>
      <c r="T186" s="175"/>
      <c r="U186" s="175"/>
      <c r="V186" s="175"/>
      <c r="W186" s="175"/>
      <c r="X186" s="175"/>
      <c r="Y186" s="160"/>
      <c r="Z186" s="160"/>
    </row>
    <row r="187" spans="1:53" ht="16.5" hidden="1" customHeight="1" x14ac:dyDescent="0.25">
      <c r="A187" s="55" t="s">
        <v>238</v>
      </c>
      <c r="B187" s="55" t="s">
        <v>239</v>
      </c>
      <c r="C187" s="32">
        <v>4301070913</v>
      </c>
      <c r="D187" s="172">
        <v>4607111036957</v>
      </c>
      <c r="E187" s="173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91"/>
      <c r="P187" s="191"/>
      <c r="Q187" s="191"/>
      <c r="R187" s="173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hidden="1" customHeight="1" x14ac:dyDescent="0.25">
      <c r="A188" s="55" t="s">
        <v>240</v>
      </c>
      <c r="B188" s="55" t="s">
        <v>241</v>
      </c>
      <c r="C188" s="32">
        <v>4301070912</v>
      </c>
      <c r="D188" s="172">
        <v>4607111037213</v>
      </c>
      <c r="E188" s="173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91"/>
      <c r="P188" s="191"/>
      <c r="Q188" s="191"/>
      <c r="R188" s="173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hidden="1" x14ac:dyDescent="0.2">
      <c r="A189" s="188"/>
      <c r="B189" s="175"/>
      <c r="C189" s="175"/>
      <c r="D189" s="175"/>
      <c r="E189" s="175"/>
      <c r="F189" s="175"/>
      <c r="G189" s="175"/>
      <c r="H189" s="175"/>
      <c r="I189" s="175"/>
      <c r="J189" s="175"/>
      <c r="K189" s="175"/>
      <c r="L189" s="175"/>
      <c r="M189" s="189"/>
      <c r="N189" s="169" t="s">
        <v>66</v>
      </c>
      <c r="O189" s="170"/>
      <c r="P189" s="170"/>
      <c r="Q189" s="170"/>
      <c r="R189" s="170"/>
      <c r="S189" s="170"/>
      <c r="T189" s="17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hidden="1" x14ac:dyDescent="0.2">
      <c r="A190" s="175"/>
      <c r="B190" s="175"/>
      <c r="C190" s="175"/>
      <c r="D190" s="175"/>
      <c r="E190" s="175"/>
      <c r="F190" s="175"/>
      <c r="G190" s="175"/>
      <c r="H190" s="175"/>
      <c r="I190" s="175"/>
      <c r="J190" s="175"/>
      <c r="K190" s="175"/>
      <c r="L190" s="175"/>
      <c r="M190" s="189"/>
      <c r="N190" s="169" t="s">
        <v>66</v>
      </c>
      <c r="O190" s="170"/>
      <c r="P190" s="170"/>
      <c r="Q190" s="170"/>
      <c r="R190" s="170"/>
      <c r="S190" s="170"/>
      <c r="T190" s="17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hidden="1" customHeight="1" x14ac:dyDescent="0.25">
      <c r="A191" s="174" t="s">
        <v>242</v>
      </c>
      <c r="B191" s="175"/>
      <c r="C191" s="175"/>
      <c r="D191" s="175"/>
      <c r="E191" s="175"/>
      <c r="F191" s="175"/>
      <c r="G191" s="175"/>
      <c r="H191" s="175"/>
      <c r="I191" s="175"/>
      <c r="J191" s="175"/>
      <c r="K191" s="175"/>
      <c r="L191" s="175"/>
      <c r="M191" s="175"/>
      <c r="N191" s="175"/>
      <c r="O191" s="175"/>
      <c r="P191" s="175"/>
      <c r="Q191" s="175"/>
      <c r="R191" s="175"/>
      <c r="S191" s="175"/>
      <c r="T191" s="175"/>
      <c r="U191" s="175"/>
      <c r="V191" s="175"/>
      <c r="W191" s="175"/>
      <c r="X191" s="175"/>
      <c r="Y191" s="161"/>
      <c r="Z191" s="161"/>
    </row>
    <row r="192" spans="1:53" ht="14.25" hidden="1" customHeight="1" x14ac:dyDescent="0.25">
      <c r="A192" s="181" t="s">
        <v>60</v>
      </c>
      <c r="B192" s="175"/>
      <c r="C192" s="175"/>
      <c r="D192" s="175"/>
      <c r="E192" s="175"/>
      <c r="F192" s="175"/>
      <c r="G192" s="175"/>
      <c r="H192" s="175"/>
      <c r="I192" s="175"/>
      <c r="J192" s="175"/>
      <c r="K192" s="175"/>
      <c r="L192" s="175"/>
      <c r="M192" s="175"/>
      <c r="N192" s="175"/>
      <c r="O192" s="175"/>
      <c r="P192" s="175"/>
      <c r="Q192" s="175"/>
      <c r="R192" s="175"/>
      <c r="S192" s="175"/>
      <c r="T192" s="175"/>
      <c r="U192" s="175"/>
      <c r="V192" s="175"/>
      <c r="W192" s="175"/>
      <c r="X192" s="175"/>
      <c r="Y192" s="160"/>
      <c r="Z192" s="160"/>
    </row>
    <row r="193" spans="1:53" ht="16.5" hidden="1" customHeight="1" x14ac:dyDescent="0.25">
      <c r="A193" s="55" t="s">
        <v>243</v>
      </c>
      <c r="B193" s="55" t="s">
        <v>244</v>
      </c>
      <c r="C193" s="32">
        <v>4301070948</v>
      </c>
      <c r="D193" s="172">
        <v>4607111037022</v>
      </c>
      <c r="E193" s="173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91"/>
      <c r="P193" s="191"/>
      <c r="Q193" s="191"/>
      <c r="R193" s="173"/>
      <c r="S193" s="35"/>
      <c r="T193" s="35"/>
      <c r="U193" s="36" t="s">
        <v>65</v>
      </c>
      <c r="V193" s="165">
        <v>0</v>
      </c>
      <c r="W193" s="166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245</v>
      </c>
      <c r="B194" s="55" t="s">
        <v>246</v>
      </c>
      <c r="C194" s="32">
        <v>4301070990</v>
      </c>
      <c r="D194" s="172">
        <v>4607111038494</v>
      </c>
      <c r="E194" s="173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91"/>
      <c r="P194" s="191"/>
      <c r="Q194" s="191"/>
      <c r="R194" s="173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hidden="1" customHeight="1" x14ac:dyDescent="0.25">
      <c r="A195" s="55" t="s">
        <v>247</v>
      </c>
      <c r="B195" s="55" t="s">
        <v>248</v>
      </c>
      <c r="C195" s="32">
        <v>4301070966</v>
      </c>
      <c r="D195" s="172">
        <v>4607111038135</v>
      </c>
      <c r="E195" s="173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9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91"/>
      <c r="P195" s="191"/>
      <c r="Q195" s="191"/>
      <c r="R195" s="173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hidden="1" x14ac:dyDescent="0.2">
      <c r="A196" s="188"/>
      <c r="B196" s="175"/>
      <c r="C196" s="175"/>
      <c r="D196" s="175"/>
      <c r="E196" s="175"/>
      <c r="F196" s="175"/>
      <c r="G196" s="175"/>
      <c r="H196" s="175"/>
      <c r="I196" s="175"/>
      <c r="J196" s="175"/>
      <c r="K196" s="175"/>
      <c r="L196" s="175"/>
      <c r="M196" s="189"/>
      <c r="N196" s="169" t="s">
        <v>66</v>
      </c>
      <c r="O196" s="170"/>
      <c r="P196" s="170"/>
      <c r="Q196" s="170"/>
      <c r="R196" s="170"/>
      <c r="S196" s="170"/>
      <c r="T196" s="171"/>
      <c r="U196" s="38" t="s">
        <v>65</v>
      </c>
      <c r="V196" s="167">
        <f>IFERROR(SUM(V193:V195),"0")</f>
        <v>0</v>
      </c>
      <c r="W196" s="167">
        <f>IFERROR(SUM(W193:W195),"0")</f>
        <v>0</v>
      </c>
      <c r="X196" s="167">
        <f>IFERROR(IF(X193="",0,X193),"0")+IFERROR(IF(X194="",0,X194),"0")+IFERROR(IF(X195="",0,X195),"0")</f>
        <v>0</v>
      </c>
      <c r="Y196" s="168"/>
      <c r="Z196" s="168"/>
    </row>
    <row r="197" spans="1:53" hidden="1" x14ac:dyDescent="0.2">
      <c r="A197" s="175"/>
      <c r="B197" s="175"/>
      <c r="C197" s="175"/>
      <c r="D197" s="175"/>
      <c r="E197" s="175"/>
      <c r="F197" s="175"/>
      <c r="G197" s="175"/>
      <c r="H197" s="175"/>
      <c r="I197" s="175"/>
      <c r="J197" s="175"/>
      <c r="K197" s="175"/>
      <c r="L197" s="175"/>
      <c r="M197" s="189"/>
      <c r="N197" s="169" t="s">
        <v>66</v>
      </c>
      <c r="O197" s="170"/>
      <c r="P197" s="170"/>
      <c r="Q197" s="170"/>
      <c r="R197" s="170"/>
      <c r="S197" s="170"/>
      <c r="T197" s="171"/>
      <c r="U197" s="38" t="s">
        <v>67</v>
      </c>
      <c r="V197" s="167">
        <f>IFERROR(SUMPRODUCT(V193:V195*H193:H195),"0")</f>
        <v>0</v>
      </c>
      <c r="W197" s="167">
        <f>IFERROR(SUMPRODUCT(W193:W195*H193:H195),"0")</f>
        <v>0</v>
      </c>
      <c r="X197" s="38"/>
      <c r="Y197" s="168"/>
      <c r="Z197" s="168"/>
    </row>
    <row r="198" spans="1:53" ht="16.5" hidden="1" customHeight="1" x14ac:dyDescent="0.25">
      <c r="A198" s="174" t="s">
        <v>249</v>
      </c>
      <c r="B198" s="175"/>
      <c r="C198" s="175"/>
      <c r="D198" s="175"/>
      <c r="E198" s="175"/>
      <c r="F198" s="175"/>
      <c r="G198" s="175"/>
      <c r="H198" s="175"/>
      <c r="I198" s="175"/>
      <c r="J198" s="175"/>
      <c r="K198" s="175"/>
      <c r="L198" s="175"/>
      <c r="M198" s="175"/>
      <c r="N198" s="175"/>
      <c r="O198" s="175"/>
      <c r="P198" s="175"/>
      <c r="Q198" s="175"/>
      <c r="R198" s="175"/>
      <c r="S198" s="175"/>
      <c r="T198" s="175"/>
      <c r="U198" s="175"/>
      <c r="V198" s="175"/>
      <c r="W198" s="175"/>
      <c r="X198" s="175"/>
      <c r="Y198" s="161"/>
      <c r="Z198" s="161"/>
    </row>
    <row r="199" spans="1:53" ht="14.25" hidden="1" customHeight="1" x14ac:dyDescent="0.25">
      <c r="A199" s="181" t="s">
        <v>60</v>
      </c>
      <c r="B199" s="175"/>
      <c r="C199" s="175"/>
      <c r="D199" s="175"/>
      <c r="E199" s="175"/>
      <c r="F199" s="175"/>
      <c r="G199" s="175"/>
      <c r="H199" s="175"/>
      <c r="I199" s="175"/>
      <c r="J199" s="175"/>
      <c r="K199" s="175"/>
      <c r="L199" s="175"/>
      <c r="M199" s="175"/>
      <c r="N199" s="175"/>
      <c r="O199" s="175"/>
      <c r="P199" s="175"/>
      <c r="Q199" s="175"/>
      <c r="R199" s="175"/>
      <c r="S199" s="175"/>
      <c r="T199" s="175"/>
      <c r="U199" s="175"/>
      <c r="V199" s="175"/>
      <c r="W199" s="175"/>
      <c r="X199" s="175"/>
      <c r="Y199" s="160"/>
      <c r="Z199" s="160"/>
    </row>
    <row r="200" spans="1:53" ht="27" hidden="1" customHeight="1" x14ac:dyDescent="0.25">
      <c r="A200" s="55" t="s">
        <v>250</v>
      </c>
      <c r="B200" s="55" t="s">
        <v>251</v>
      </c>
      <c r="C200" s="32">
        <v>4301070915</v>
      </c>
      <c r="D200" s="172">
        <v>4607111035882</v>
      </c>
      <c r="E200" s="173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34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91"/>
      <c r="P200" s="191"/>
      <c r="Q200" s="191"/>
      <c r="R200" s="173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72">
        <v>4607111035905</v>
      </c>
      <c r="E201" s="173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91"/>
      <c r="P201" s="191"/>
      <c r="Q201" s="191"/>
      <c r="R201" s="173"/>
      <c r="S201" s="35"/>
      <c r="T201" s="35"/>
      <c r="U201" s="36" t="s">
        <v>65</v>
      </c>
      <c r="V201" s="165">
        <v>13</v>
      </c>
      <c r="W201" s="166">
        <f>IFERROR(IF(V201="","",V201),"")</f>
        <v>13</v>
      </c>
      <c r="X201" s="37">
        <f>IFERROR(IF(V201="","",V201*0.0155),"")</f>
        <v>0.20150000000000001</v>
      </c>
      <c r="Y201" s="57"/>
      <c r="Z201" s="58"/>
      <c r="AD201" s="62"/>
      <c r="BA201" s="131" t="s">
        <v>1</v>
      </c>
    </row>
    <row r="202" spans="1:53" ht="27" hidden="1" customHeight="1" x14ac:dyDescent="0.25">
      <c r="A202" s="55" t="s">
        <v>254</v>
      </c>
      <c r="B202" s="55" t="s">
        <v>255</v>
      </c>
      <c r="C202" s="32">
        <v>4301070917</v>
      </c>
      <c r="D202" s="172">
        <v>4607111035912</v>
      </c>
      <c r="E202" s="173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35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91"/>
      <c r="P202" s="191"/>
      <c r="Q202" s="191"/>
      <c r="R202" s="173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72">
        <v>4607111035929</v>
      </c>
      <c r="E203" s="173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91"/>
      <c r="P203" s="191"/>
      <c r="Q203" s="191"/>
      <c r="R203" s="173"/>
      <c r="S203" s="35"/>
      <c r="T203" s="35"/>
      <c r="U203" s="36" t="s">
        <v>65</v>
      </c>
      <c r="V203" s="165">
        <v>21</v>
      </c>
      <c r="W203" s="166">
        <f>IFERROR(IF(V203="","",V203),"")</f>
        <v>21</v>
      </c>
      <c r="X203" s="37">
        <f>IFERROR(IF(V203="","",V203*0.0155),"")</f>
        <v>0.32550000000000001</v>
      </c>
      <c r="Y203" s="57"/>
      <c r="Z203" s="58"/>
      <c r="AD203" s="62"/>
      <c r="BA203" s="133" t="s">
        <v>1</v>
      </c>
    </row>
    <row r="204" spans="1:53" x14ac:dyDescent="0.2">
      <c r="A204" s="188"/>
      <c r="B204" s="175"/>
      <c r="C204" s="175"/>
      <c r="D204" s="175"/>
      <c r="E204" s="175"/>
      <c r="F204" s="175"/>
      <c r="G204" s="175"/>
      <c r="H204" s="175"/>
      <c r="I204" s="175"/>
      <c r="J204" s="175"/>
      <c r="K204" s="175"/>
      <c r="L204" s="175"/>
      <c r="M204" s="189"/>
      <c r="N204" s="169" t="s">
        <v>66</v>
      </c>
      <c r="O204" s="170"/>
      <c r="P204" s="170"/>
      <c r="Q204" s="170"/>
      <c r="R204" s="170"/>
      <c r="S204" s="170"/>
      <c r="T204" s="171"/>
      <c r="U204" s="38" t="s">
        <v>65</v>
      </c>
      <c r="V204" s="167">
        <f>IFERROR(SUM(V200:V203),"0")</f>
        <v>34</v>
      </c>
      <c r="W204" s="167">
        <f>IFERROR(SUM(W200:W203),"0")</f>
        <v>34</v>
      </c>
      <c r="X204" s="167">
        <f>IFERROR(IF(X200="",0,X200),"0")+IFERROR(IF(X201="",0,X201),"0")+IFERROR(IF(X202="",0,X202),"0")+IFERROR(IF(X203="",0,X203),"0")</f>
        <v>0.52700000000000002</v>
      </c>
      <c r="Y204" s="168"/>
      <c r="Z204" s="168"/>
    </row>
    <row r="205" spans="1:53" x14ac:dyDescent="0.2">
      <c r="A205" s="175"/>
      <c r="B205" s="175"/>
      <c r="C205" s="175"/>
      <c r="D205" s="175"/>
      <c r="E205" s="175"/>
      <c r="F205" s="175"/>
      <c r="G205" s="175"/>
      <c r="H205" s="175"/>
      <c r="I205" s="175"/>
      <c r="J205" s="175"/>
      <c r="K205" s="175"/>
      <c r="L205" s="175"/>
      <c r="M205" s="189"/>
      <c r="N205" s="169" t="s">
        <v>66</v>
      </c>
      <c r="O205" s="170"/>
      <c r="P205" s="170"/>
      <c r="Q205" s="170"/>
      <c r="R205" s="170"/>
      <c r="S205" s="170"/>
      <c r="T205" s="171"/>
      <c r="U205" s="38" t="s">
        <v>67</v>
      </c>
      <c r="V205" s="167">
        <f>IFERROR(SUMPRODUCT(V200:V203*H200:H203),"0")</f>
        <v>244.8</v>
      </c>
      <c r="W205" s="167">
        <f>IFERROR(SUMPRODUCT(W200:W203*H200:H203),"0")</f>
        <v>244.8</v>
      </c>
      <c r="X205" s="38"/>
      <c r="Y205" s="168"/>
      <c r="Z205" s="168"/>
    </row>
    <row r="206" spans="1:53" ht="16.5" hidden="1" customHeight="1" x14ac:dyDescent="0.25">
      <c r="A206" s="174" t="s">
        <v>258</v>
      </c>
      <c r="B206" s="175"/>
      <c r="C206" s="175"/>
      <c r="D206" s="175"/>
      <c r="E206" s="175"/>
      <c r="F206" s="175"/>
      <c r="G206" s="175"/>
      <c r="H206" s="175"/>
      <c r="I206" s="175"/>
      <c r="J206" s="175"/>
      <c r="K206" s="175"/>
      <c r="L206" s="175"/>
      <c r="M206" s="175"/>
      <c r="N206" s="175"/>
      <c r="O206" s="175"/>
      <c r="P206" s="175"/>
      <c r="Q206" s="175"/>
      <c r="R206" s="175"/>
      <c r="S206" s="175"/>
      <c r="T206" s="175"/>
      <c r="U206" s="175"/>
      <c r="V206" s="175"/>
      <c r="W206" s="175"/>
      <c r="X206" s="175"/>
      <c r="Y206" s="161"/>
      <c r="Z206" s="161"/>
    </row>
    <row r="207" spans="1:53" ht="14.25" hidden="1" customHeight="1" x14ac:dyDescent="0.25">
      <c r="A207" s="181" t="s">
        <v>224</v>
      </c>
      <c r="B207" s="175"/>
      <c r="C207" s="175"/>
      <c r="D207" s="175"/>
      <c r="E207" s="175"/>
      <c r="F207" s="175"/>
      <c r="G207" s="175"/>
      <c r="H207" s="175"/>
      <c r="I207" s="175"/>
      <c r="J207" s="175"/>
      <c r="K207" s="175"/>
      <c r="L207" s="175"/>
      <c r="M207" s="175"/>
      <c r="N207" s="175"/>
      <c r="O207" s="175"/>
      <c r="P207" s="175"/>
      <c r="Q207" s="175"/>
      <c r="R207" s="175"/>
      <c r="S207" s="175"/>
      <c r="T207" s="175"/>
      <c r="U207" s="175"/>
      <c r="V207" s="175"/>
      <c r="W207" s="175"/>
      <c r="X207" s="175"/>
      <c r="Y207" s="160"/>
      <c r="Z207" s="160"/>
    </row>
    <row r="208" spans="1:53" ht="27" hidden="1" customHeight="1" x14ac:dyDescent="0.25">
      <c r="A208" s="55" t="s">
        <v>259</v>
      </c>
      <c r="B208" s="55" t="s">
        <v>260</v>
      </c>
      <c r="C208" s="32">
        <v>4301051320</v>
      </c>
      <c r="D208" s="172">
        <v>4680115881334</v>
      </c>
      <c r="E208" s="173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2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91"/>
      <c r="P208" s="191"/>
      <c r="Q208" s="191"/>
      <c r="R208" s="173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hidden="1" x14ac:dyDescent="0.2">
      <c r="A209" s="188"/>
      <c r="B209" s="175"/>
      <c r="C209" s="175"/>
      <c r="D209" s="175"/>
      <c r="E209" s="175"/>
      <c r="F209" s="175"/>
      <c r="G209" s="175"/>
      <c r="H209" s="175"/>
      <c r="I209" s="175"/>
      <c r="J209" s="175"/>
      <c r="K209" s="175"/>
      <c r="L209" s="175"/>
      <c r="M209" s="189"/>
      <c r="N209" s="169" t="s">
        <v>66</v>
      </c>
      <c r="O209" s="170"/>
      <c r="P209" s="170"/>
      <c r="Q209" s="170"/>
      <c r="R209" s="170"/>
      <c r="S209" s="170"/>
      <c r="T209" s="17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hidden="1" x14ac:dyDescent="0.2">
      <c r="A210" s="175"/>
      <c r="B210" s="175"/>
      <c r="C210" s="175"/>
      <c r="D210" s="175"/>
      <c r="E210" s="175"/>
      <c r="F210" s="175"/>
      <c r="G210" s="175"/>
      <c r="H210" s="175"/>
      <c r="I210" s="175"/>
      <c r="J210" s="175"/>
      <c r="K210" s="175"/>
      <c r="L210" s="175"/>
      <c r="M210" s="189"/>
      <c r="N210" s="169" t="s">
        <v>66</v>
      </c>
      <c r="O210" s="170"/>
      <c r="P210" s="170"/>
      <c r="Q210" s="170"/>
      <c r="R210" s="170"/>
      <c r="S210" s="170"/>
      <c r="T210" s="17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hidden="1" customHeight="1" x14ac:dyDescent="0.25">
      <c r="A211" s="174" t="s">
        <v>261</v>
      </c>
      <c r="B211" s="175"/>
      <c r="C211" s="175"/>
      <c r="D211" s="175"/>
      <c r="E211" s="175"/>
      <c r="F211" s="175"/>
      <c r="G211" s="175"/>
      <c r="H211" s="175"/>
      <c r="I211" s="175"/>
      <c r="J211" s="175"/>
      <c r="K211" s="175"/>
      <c r="L211" s="175"/>
      <c r="M211" s="175"/>
      <c r="N211" s="175"/>
      <c r="O211" s="175"/>
      <c r="P211" s="175"/>
      <c r="Q211" s="175"/>
      <c r="R211" s="175"/>
      <c r="S211" s="175"/>
      <c r="T211" s="175"/>
      <c r="U211" s="175"/>
      <c r="V211" s="175"/>
      <c r="W211" s="175"/>
      <c r="X211" s="175"/>
      <c r="Y211" s="161"/>
      <c r="Z211" s="161"/>
    </row>
    <row r="212" spans="1:53" ht="14.25" hidden="1" customHeight="1" x14ac:dyDescent="0.25">
      <c r="A212" s="181" t="s">
        <v>60</v>
      </c>
      <c r="B212" s="175"/>
      <c r="C212" s="175"/>
      <c r="D212" s="175"/>
      <c r="E212" s="175"/>
      <c r="F212" s="175"/>
      <c r="G212" s="175"/>
      <c r="H212" s="175"/>
      <c r="I212" s="175"/>
      <c r="J212" s="175"/>
      <c r="K212" s="175"/>
      <c r="L212" s="175"/>
      <c r="M212" s="175"/>
      <c r="N212" s="175"/>
      <c r="O212" s="175"/>
      <c r="P212" s="175"/>
      <c r="Q212" s="175"/>
      <c r="R212" s="175"/>
      <c r="S212" s="175"/>
      <c r="T212" s="175"/>
      <c r="U212" s="175"/>
      <c r="V212" s="175"/>
      <c r="W212" s="175"/>
      <c r="X212" s="175"/>
      <c r="Y212" s="160"/>
      <c r="Z212" s="160"/>
    </row>
    <row r="213" spans="1:53" ht="16.5" hidden="1" customHeight="1" x14ac:dyDescent="0.25">
      <c r="A213" s="55" t="s">
        <v>262</v>
      </c>
      <c r="B213" s="55" t="s">
        <v>263</v>
      </c>
      <c r="C213" s="32">
        <v>4301070874</v>
      </c>
      <c r="D213" s="172">
        <v>4607111035332</v>
      </c>
      <c r="E213" s="173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7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91"/>
      <c r="P213" s="191"/>
      <c r="Q213" s="191"/>
      <c r="R213" s="173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hidden="1" customHeight="1" x14ac:dyDescent="0.25">
      <c r="A214" s="55" t="s">
        <v>264</v>
      </c>
      <c r="B214" s="55" t="s">
        <v>265</v>
      </c>
      <c r="C214" s="32">
        <v>4301070873</v>
      </c>
      <c r="D214" s="172">
        <v>4607111035080</v>
      </c>
      <c r="E214" s="173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7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91"/>
      <c r="P214" s="191"/>
      <c r="Q214" s="191"/>
      <c r="R214" s="173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hidden="1" x14ac:dyDescent="0.2">
      <c r="A215" s="188"/>
      <c r="B215" s="175"/>
      <c r="C215" s="175"/>
      <c r="D215" s="175"/>
      <c r="E215" s="175"/>
      <c r="F215" s="175"/>
      <c r="G215" s="175"/>
      <c r="H215" s="175"/>
      <c r="I215" s="175"/>
      <c r="J215" s="175"/>
      <c r="K215" s="175"/>
      <c r="L215" s="175"/>
      <c r="M215" s="189"/>
      <c r="N215" s="169" t="s">
        <v>66</v>
      </c>
      <c r="O215" s="170"/>
      <c r="P215" s="170"/>
      <c r="Q215" s="170"/>
      <c r="R215" s="170"/>
      <c r="S215" s="170"/>
      <c r="T215" s="17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hidden="1" x14ac:dyDescent="0.2">
      <c r="A216" s="175"/>
      <c r="B216" s="175"/>
      <c r="C216" s="175"/>
      <c r="D216" s="175"/>
      <c r="E216" s="175"/>
      <c r="F216" s="175"/>
      <c r="G216" s="175"/>
      <c r="H216" s="175"/>
      <c r="I216" s="175"/>
      <c r="J216" s="175"/>
      <c r="K216" s="175"/>
      <c r="L216" s="175"/>
      <c r="M216" s="189"/>
      <c r="N216" s="169" t="s">
        <v>66</v>
      </c>
      <c r="O216" s="170"/>
      <c r="P216" s="170"/>
      <c r="Q216" s="170"/>
      <c r="R216" s="170"/>
      <c r="S216" s="170"/>
      <c r="T216" s="17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hidden="1" customHeight="1" x14ac:dyDescent="0.2">
      <c r="A217" s="182" t="s">
        <v>266</v>
      </c>
      <c r="B217" s="183"/>
      <c r="C217" s="183"/>
      <c r="D217" s="183"/>
      <c r="E217" s="183"/>
      <c r="F217" s="183"/>
      <c r="G217" s="183"/>
      <c r="H217" s="183"/>
      <c r="I217" s="183"/>
      <c r="J217" s="183"/>
      <c r="K217" s="183"/>
      <c r="L217" s="183"/>
      <c r="M217" s="183"/>
      <c r="N217" s="183"/>
      <c r="O217" s="183"/>
      <c r="P217" s="183"/>
      <c r="Q217" s="183"/>
      <c r="R217" s="183"/>
      <c r="S217" s="183"/>
      <c r="T217" s="183"/>
      <c r="U217" s="183"/>
      <c r="V217" s="183"/>
      <c r="W217" s="183"/>
      <c r="X217" s="183"/>
      <c r="Y217" s="49"/>
      <c r="Z217" s="49"/>
    </row>
    <row r="218" spans="1:53" ht="16.5" hidden="1" customHeight="1" x14ac:dyDescent="0.25">
      <c r="A218" s="174" t="s">
        <v>267</v>
      </c>
      <c r="B218" s="175"/>
      <c r="C218" s="175"/>
      <c r="D218" s="175"/>
      <c r="E218" s="175"/>
      <c r="F218" s="175"/>
      <c r="G218" s="175"/>
      <c r="H218" s="175"/>
      <c r="I218" s="175"/>
      <c r="J218" s="175"/>
      <c r="K218" s="175"/>
      <c r="L218" s="175"/>
      <c r="M218" s="175"/>
      <c r="N218" s="175"/>
      <c r="O218" s="175"/>
      <c r="P218" s="175"/>
      <c r="Q218" s="175"/>
      <c r="R218" s="175"/>
      <c r="S218" s="175"/>
      <c r="T218" s="175"/>
      <c r="U218" s="175"/>
      <c r="V218" s="175"/>
      <c r="W218" s="175"/>
      <c r="X218" s="175"/>
      <c r="Y218" s="161"/>
      <c r="Z218" s="161"/>
    </row>
    <row r="219" spans="1:53" ht="14.25" hidden="1" customHeight="1" x14ac:dyDescent="0.25">
      <c r="A219" s="181" t="s">
        <v>60</v>
      </c>
      <c r="B219" s="175"/>
      <c r="C219" s="175"/>
      <c r="D219" s="175"/>
      <c r="E219" s="175"/>
      <c r="F219" s="175"/>
      <c r="G219" s="175"/>
      <c r="H219" s="175"/>
      <c r="I219" s="175"/>
      <c r="J219" s="175"/>
      <c r="K219" s="175"/>
      <c r="L219" s="175"/>
      <c r="M219" s="175"/>
      <c r="N219" s="175"/>
      <c r="O219" s="175"/>
      <c r="P219" s="175"/>
      <c r="Q219" s="175"/>
      <c r="R219" s="175"/>
      <c r="S219" s="175"/>
      <c r="T219" s="175"/>
      <c r="U219" s="175"/>
      <c r="V219" s="175"/>
      <c r="W219" s="175"/>
      <c r="X219" s="175"/>
      <c r="Y219" s="160"/>
      <c r="Z219" s="160"/>
    </row>
    <row r="220" spans="1:53" ht="27" hidden="1" customHeight="1" x14ac:dyDescent="0.25">
      <c r="A220" s="55" t="s">
        <v>268</v>
      </c>
      <c r="B220" s="55" t="s">
        <v>269</v>
      </c>
      <c r="C220" s="32">
        <v>4301070941</v>
      </c>
      <c r="D220" s="172">
        <v>4607111036162</v>
      </c>
      <c r="E220" s="173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9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91"/>
      <c r="P220" s="191"/>
      <c r="Q220" s="191"/>
      <c r="R220" s="173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hidden="1" x14ac:dyDescent="0.2">
      <c r="A221" s="188"/>
      <c r="B221" s="175"/>
      <c r="C221" s="175"/>
      <c r="D221" s="175"/>
      <c r="E221" s="175"/>
      <c r="F221" s="175"/>
      <c r="G221" s="175"/>
      <c r="H221" s="175"/>
      <c r="I221" s="175"/>
      <c r="J221" s="175"/>
      <c r="K221" s="175"/>
      <c r="L221" s="175"/>
      <c r="M221" s="189"/>
      <c r="N221" s="169" t="s">
        <v>66</v>
      </c>
      <c r="O221" s="170"/>
      <c r="P221" s="170"/>
      <c r="Q221" s="170"/>
      <c r="R221" s="170"/>
      <c r="S221" s="170"/>
      <c r="T221" s="17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hidden="1" x14ac:dyDescent="0.2">
      <c r="A222" s="175"/>
      <c r="B222" s="175"/>
      <c r="C222" s="175"/>
      <c r="D222" s="175"/>
      <c r="E222" s="175"/>
      <c r="F222" s="175"/>
      <c r="G222" s="175"/>
      <c r="H222" s="175"/>
      <c r="I222" s="175"/>
      <c r="J222" s="175"/>
      <c r="K222" s="175"/>
      <c r="L222" s="175"/>
      <c r="M222" s="189"/>
      <c r="N222" s="169" t="s">
        <v>66</v>
      </c>
      <c r="O222" s="170"/>
      <c r="P222" s="170"/>
      <c r="Q222" s="170"/>
      <c r="R222" s="170"/>
      <c r="S222" s="170"/>
      <c r="T222" s="17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hidden="1" customHeight="1" x14ac:dyDescent="0.2">
      <c r="A223" s="182" t="s">
        <v>270</v>
      </c>
      <c r="B223" s="183"/>
      <c r="C223" s="183"/>
      <c r="D223" s="183"/>
      <c r="E223" s="183"/>
      <c r="F223" s="183"/>
      <c r="G223" s="183"/>
      <c r="H223" s="183"/>
      <c r="I223" s="183"/>
      <c r="J223" s="183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49"/>
      <c r="Z223" s="49"/>
    </row>
    <row r="224" spans="1:53" ht="16.5" hidden="1" customHeight="1" x14ac:dyDescent="0.25">
      <c r="A224" s="174" t="s">
        <v>271</v>
      </c>
      <c r="B224" s="175"/>
      <c r="C224" s="175"/>
      <c r="D224" s="175"/>
      <c r="E224" s="175"/>
      <c r="F224" s="175"/>
      <c r="G224" s="175"/>
      <c r="H224" s="175"/>
      <c r="I224" s="175"/>
      <c r="J224" s="175"/>
      <c r="K224" s="175"/>
      <c r="L224" s="175"/>
      <c r="M224" s="175"/>
      <c r="N224" s="175"/>
      <c r="O224" s="175"/>
      <c r="P224" s="175"/>
      <c r="Q224" s="175"/>
      <c r="R224" s="175"/>
      <c r="S224" s="175"/>
      <c r="T224" s="175"/>
      <c r="U224" s="175"/>
      <c r="V224" s="175"/>
      <c r="W224" s="175"/>
      <c r="X224" s="175"/>
      <c r="Y224" s="161"/>
      <c r="Z224" s="161"/>
    </row>
    <row r="225" spans="1:53" ht="14.25" hidden="1" customHeight="1" x14ac:dyDescent="0.25">
      <c r="A225" s="181" t="s">
        <v>60</v>
      </c>
      <c r="B225" s="175"/>
      <c r="C225" s="175"/>
      <c r="D225" s="175"/>
      <c r="E225" s="175"/>
      <c r="F225" s="175"/>
      <c r="G225" s="175"/>
      <c r="H225" s="175"/>
      <c r="I225" s="175"/>
      <c r="J225" s="175"/>
      <c r="K225" s="175"/>
      <c r="L225" s="175"/>
      <c r="M225" s="175"/>
      <c r="N225" s="175"/>
      <c r="O225" s="175"/>
      <c r="P225" s="175"/>
      <c r="Q225" s="175"/>
      <c r="R225" s="175"/>
      <c r="S225" s="175"/>
      <c r="T225" s="175"/>
      <c r="U225" s="175"/>
      <c r="V225" s="175"/>
      <c r="W225" s="175"/>
      <c r="X225" s="175"/>
      <c r="Y225" s="160"/>
      <c r="Z225" s="160"/>
    </row>
    <row r="226" spans="1:53" ht="27" hidden="1" customHeight="1" x14ac:dyDescent="0.25">
      <c r="A226" s="55" t="s">
        <v>272</v>
      </c>
      <c r="B226" s="55" t="s">
        <v>273</v>
      </c>
      <c r="C226" s="32">
        <v>4301070965</v>
      </c>
      <c r="D226" s="172">
        <v>4607111035899</v>
      </c>
      <c r="E226" s="173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8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91"/>
      <c r="P226" s="191"/>
      <c r="Q226" s="191"/>
      <c r="R226" s="173"/>
      <c r="S226" s="35"/>
      <c r="T226" s="35"/>
      <c r="U226" s="36" t="s">
        <v>65</v>
      </c>
      <c r="V226" s="165">
        <v>0</v>
      </c>
      <c r="W226" s="166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hidden="1" x14ac:dyDescent="0.2">
      <c r="A227" s="188"/>
      <c r="B227" s="175"/>
      <c r="C227" s="175"/>
      <c r="D227" s="175"/>
      <c r="E227" s="175"/>
      <c r="F227" s="175"/>
      <c r="G227" s="175"/>
      <c r="H227" s="175"/>
      <c r="I227" s="175"/>
      <c r="J227" s="175"/>
      <c r="K227" s="175"/>
      <c r="L227" s="175"/>
      <c r="M227" s="189"/>
      <c r="N227" s="169" t="s">
        <v>66</v>
      </c>
      <c r="O227" s="170"/>
      <c r="P227" s="170"/>
      <c r="Q227" s="170"/>
      <c r="R227" s="170"/>
      <c r="S227" s="170"/>
      <c r="T227" s="171"/>
      <c r="U227" s="38" t="s">
        <v>65</v>
      </c>
      <c r="V227" s="167">
        <f>IFERROR(SUM(V226:V226),"0")</f>
        <v>0</v>
      </c>
      <c r="W227" s="167">
        <f>IFERROR(SUM(W226:W226),"0")</f>
        <v>0</v>
      </c>
      <c r="X227" s="167">
        <f>IFERROR(IF(X226="",0,X226),"0")</f>
        <v>0</v>
      </c>
      <c r="Y227" s="168"/>
      <c r="Z227" s="168"/>
    </row>
    <row r="228" spans="1:53" hidden="1" x14ac:dyDescent="0.2">
      <c r="A228" s="175"/>
      <c r="B228" s="175"/>
      <c r="C228" s="175"/>
      <c r="D228" s="175"/>
      <c r="E228" s="175"/>
      <c r="F228" s="175"/>
      <c r="G228" s="175"/>
      <c r="H228" s="175"/>
      <c r="I228" s="175"/>
      <c r="J228" s="175"/>
      <c r="K228" s="175"/>
      <c r="L228" s="175"/>
      <c r="M228" s="189"/>
      <c r="N228" s="169" t="s">
        <v>66</v>
      </c>
      <c r="O228" s="170"/>
      <c r="P228" s="170"/>
      <c r="Q228" s="170"/>
      <c r="R228" s="170"/>
      <c r="S228" s="170"/>
      <c r="T228" s="171"/>
      <c r="U228" s="38" t="s">
        <v>67</v>
      </c>
      <c r="V228" s="167">
        <f>IFERROR(SUMPRODUCT(V226:V226*H226:H226),"0")</f>
        <v>0</v>
      </c>
      <c r="W228" s="167">
        <f>IFERROR(SUMPRODUCT(W226:W226*H226:H226),"0")</f>
        <v>0</v>
      </c>
      <c r="X228" s="38"/>
      <c r="Y228" s="168"/>
      <c r="Z228" s="168"/>
    </row>
    <row r="229" spans="1:53" ht="16.5" hidden="1" customHeight="1" x14ac:dyDescent="0.25">
      <c r="A229" s="174" t="s">
        <v>274</v>
      </c>
      <c r="B229" s="175"/>
      <c r="C229" s="175"/>
      <c r="D229" s="175"/>
      <c r="E229" s="175"/>
      <c r="F229" s="175"/>
      <c r="G229" s="175"/>
      <c r="H229" s="175"/>
      <c r="I229" s="175"/>
      <c r="J229" s="175"/>
      <c r="K229" s="175"/>
      <c r="L229" s="175"/>
      <c r="M229" s="175"/>
      <c r="N229" s="175"/>
      <c r="O229" s="175"/>
      <c r="P229" s="175"/>
      <c r="Q229" s="175"/>
      <c r="R229" s="175"/>
      <c r="S229" s="175"/>
      <c r="T229" s="175"/>
      <c r="U229" s="175"/>
      <c r="V229" s="175"/>
      <c r="W229" s="175"/>
      <c r="X229" s="175"/>
      <c r="Y229" s="161"/>
      <c r="Z229" s="161"/>
    </row>
    <row r="230" spans="1:53" ht="14.25" hidden="1" customHeight="1" x14ac:dyDescent="0.25">
      <c r="A230" s="181" t="s">
        <v>60</v>
      </c>
      <c r="B230" s="175"/>
      <c r="C230" s="175"/>
      <c r="D230" s="175"/>
      <c r="E230" s="175"/>
      <c r="F230" s="175"/>
      <c r="G230" s="175"/>
      <c r="H230" s="175"/>
      <c r="I230" s="175"/>
      <c r="J230" s="175"/>
      <c r="K230" s="175"/>
      <c r="L230" s="175"/>
      <c r="M230" s="175"/>
      <c r="N230" s="175"/>
      <c r="O230" s="175"/>
      <c r="P230" s="175"/>
      <c r="Q230" s="175"/>
      <c r="R230" s="175"/>
      <c r="S230" s="175"/>
      <c r="T230" s="175"/>
      <c r="U230" s="175"/>
      <c r="V230" s="175"/>
      <c r="W230" s="175"/>
      <c r="X230" s="175"/>
      <c r="Y230" s="160"/>
      <c r="Z230" s="160"/>
    </row>
    <row r="231" spans="1:53" ht="27" hidden="1" customHeight="1" x14ac:dyDescent="0.25">
      <c r="A231" s="55" t="s">
        <v>275</v>
      </c>
      <c r="B231" s="55" t="s">
        <v>276</v>
      </c>
      <c r="C231" s="32">
        <v>4301070870</v>
      </c>
      <c r="D231" s="172">
        <v>4607111036711</v>
      </c>
      <c r="E231" s="173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7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91"/>
      <c r="P231" s="191"/>
      <c r="Q231" s="191"/>
      <c r="R231" s="173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hidden="1" x14ac:dyDescent="0.2">
      <c r="A232" s="188"/>
      <c r="B232" s="175"/>
      <c r="C232" s="175"/>
      <c r="D232" s="175"/>
      <c r="E232" s="175"/>
      <c r="F232" s="175"/>
      <c r="G232" s="175"/>
      <c r="H232" s="175"/>
      <c r="I232" s="175"/>
      <c r="J232" s="175"/>
      <c r="K232" s="175"/>
      <c r="L232" s="175"/>
      <c r="M232" s="189"/>
      <c r="N232" s="169" t="s">
        <v>66</v>
      </c>
      <c r="O232" s="170"/>
      <c r="P232" s="170"/>
      <c r="Q232" s="170"/>
      <c r="R232" s="170"/>
      <c r="S232" s="170"/>
      <c r="T232" s="17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hidden="1" x14ac:dyDescent="0.2">
      <c r="A233" s="175"/>
      <c r="B233" s="175"/>
      <c r="C233" s="175"/>
      <c r="D233" s="175"/>
      <c r="E233" s="175"/>
      <c r="F233" s="175"/>
      <c r="G233" s="175"/>
      <c r="H233" s="175"/>
      <c r="I233" s="175"/>
      <c r="J233" s="175"/>
      <c r="K233" s="175"/>
      <c r="L233" s="175"/>
      <c r="M233" s="189"/>
      <c r="N233" s="169" t="s">
        <v>66</v>
      </c>
      <c r="O233" s="170"/>
      <c r="P233" s="170"/>
      <c r="Q233" s="170"/>
      <c r="R233" s="170"/>
      <c r="S233" s="170"/>
      <c r="T233" s="17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hidden="1" customHeight="1" x14ac:dyDescent="0.2">
      <c r="A234" s="182" t="s">
        <v>277</v>
      </c>
      <c r="B234" s="183"/>
      <c r="C234" s="183"/>
      <c r="D234" s="183"/>
      <c r="E234" s="183"/>
      <c r="F234" s="183"/>
      <c r="G234" s="183"/>
      <c r="H234" s="183"/>
      <c r="I234" s="183"/>
      <c r="J234" s="183"/>
      <c r="K234" s="183"/>
      <c r="L234" s="183"/>
      <c r="M234" s="183"/>
      <c r="N234" s="183"/>
      <c r="O234" s="183"/>
      <c r="P234" s="183"/>
      <c r="Q234" s="183"/>
      <c r="R234" s="183"/>
      <c r="S234" s="183"/>
      <c r="T234" s="183"/>
      <c r="U234" s="183"/>
      <c r="V234" s="183"/>
      <c r="W234" s="183"/>
      <c r="X234" s="183"/>
      <c r="Y234" s="49"/>
      <c r="Z234" s="49"/>
    </row>
    <row r="235" spans="1:53" ht="16.5" hidden="1" customHeight="1" x14ac:dyDescent="0.25">
      <c r="A235" s="174" t="s">
        <v>278</v>
      </c>
      <c r="B235" s="175"/>
      <c r="C235" s="175"/>
      <c r="D235" s="175"/>
      <c r="E235" s="175"/>
      <c r="F235" s="175"/>
      <c r="G235" s="175"/>
      <c r="H235" s="175"/>
      <c r="I235" s="175"/>
      <c r="J235" s="175"/>
      <c r="K235" s="175"/>
      <c r="L235" s="175"/>
      <c r="M235" s="175"/>
      <c r="N235" s="175"/>
      <c r="O235" s="175"/>
      <c r="P235" s="175"/>
      <c r="Q235" s="175"/>
      <c r="R235" s="175"/>
      <c r="S235" s="175"/>
      <c r="T235" s="175"/>
      <c r="U235" s="175"/>
      <c r="V235" s="175"/>
      <c r="W235" s="175"/>
      <c r="X235" s="175"/>
      <c r="Y235" s="161"/>
      <c r="Z235" s="161"/>
    </row>
    <row r="236" spans="1:53" ht="14.25" hidden="1" customHeight="1" x14ac:dyDescent="0.25">
      <c r="A236" s="181" t="s">
        <v>122</v>
      </c>
      <c r="B236" s="175"/>
      <c r="C236" s="175"/>
      <c r="D236" s="175"/>
      <c r="E236" s="175"/>
      <c r="F236" s="175"/>
      <c r="G236" s="175"/>
      <c r="H236" s="175"/>
      <c r="I236" s="175"/>
      <c r="J236" s="175"/>
      <c r="K236" s="175"/>
      <c r="L236" s="175"/>
      <c r="M236" s="175"/>
      <c r="N236" s="175"/>
      <c r="O236" s="175"/>
      <c r="P236" s="175"/>
      <c r="Q236" s="175"/>
      <c r="R236" s="175"/>
      <c r="S236" s="175"/>
      <c r="T236" s="175"/>
      <c r="U236" s="175"/>
      <c r="V236" s="175"/>
      <c r="W236" s="175"/>
      <c r="X236" s="175"/>
      <c r="Y236" s="160"/>
      <c r="Z236" s="160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72">
        <v>4640242180427</v>
      </c>
      <c r="E237" s="173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91"/>
      <c r="P237" s="191"/>
      <c r="Q237" s="191"/>
      <c r="R237" s="173"/>
      <c r="S237" s="35"/>
      <c r="T237" s="35"/>
      <c r="U237" s="36" t="s">
        <v>65</v>
      </c>
      <c r="V237" s="165">
        <v>11</v>
      </c>
      <c r="W237" s="166">
        <f>IFERROR(IF(V237="","",V237),"")</f>
        <v>11</v>
      </c>
      <c r="X237" s="37">
        <f>IFERROR(IF(V237="","",V237*0.00502),"")</f>
        <v>5.5220000000000005E-2</v>
      </c>
      <c r="Y237" s="57"/>
      <c r="Z237" s="58"/>
      <c r="AD237" s="62"/>
      <c r="BA237" s="140" t="s">
        <v>74</v>
      </c>
    </row>
    <row r="238" spans="1:53" x14ac:dyDescent="0.2">
      <c r="A238" s="188"/>
      <c r="B238" s="175"/>
      <c r="C238" s="175"/>
      <c r="D238" s="175"/>
      <c r="E238" s="175"/>
      <c r="F238" s="175"/>
      <c r="G238" s="175"/>
      <c r="H238" s="175"/>
      <c r="I238" s="175"/>
      <c r="J238" s="175"/>
      <c r="K238" s="175"/>
      <c r="L238" s="175"/>
      <c r="M238" s="189"/>
      <c r="N238" s="169" t="s">
        <v>66</v>
      </c>
      <c r="O238" s="170"/>
      <c r="P238" s="170"/>
      <c r="Q238" s="170"/>
      <c r="R238" s="170"/>
      <c r="S238" s="170"/>
      <c r="T238" s="171"/>
      <c r="U238" s="38" t="s">
        <v>65</v>
      </c>
      <c r="V238" s="167">
        <f>IFERROR(SUM(V237:V237),"0")</f>
        <v>11</v>
      </c>
      <c r="W238" s="167">
        <f>IFERROR(SUM(W237:W237),"0")</f>
        <v>11</v>
      </c>
      <c r="X238" s="167">
        <f>IFERROR(IF(X237="",0,X237),"0")</f>
        <v>5.5220000000000005E-2</v>
      </c>
      <c r="Y238" s="168"/>
      <c r="Z238" s="168"/>
    </row>
    <row r="239" spans="1:53" x14ac:dyDescent="0.2">
      <c r="A239" s="175"/>
      <c r="B239" s="175"/>
      <c r="C239" s="175"/>
      <c r="D239" s="175"/>
      <c r="E239" s="175"/>
      <c r="F239" s="175"/>
      <c r="G239" s="175"/>
      <c r="H239" s="175"/>
      <c r="I239" s="175"/>
      <c r="J239" s="175"/>
      <c r="K239" s="175"/>
      <c r="L239" s="175"/>
      <c r="M239" s="189"/>
      <c r="N239" s="169" t="s">
        <v>66</v>
      </c>
      <c r="O239" s="170"/>
      <c r="P239" s="170"/>
      <c r="Q239" s="170"/>
      <c r="R239" s="170"/>
      <c r="S239" s="170"/>
      <c r="T239" s="171"/>
      <c r="U239" s="38" t="s">
        <v>67</v>
      </c>
      <c r="V239" s="167">
        <f>IFERROR(SUMPRODUCT(V237:V237*H237:H237),"0")</f>
        <v>19.8</v>
      </c>
      <c r="W239" s="167">
        <f>IFERROR(SUMPRODUCT(W237:W237*H237:H237),"0")</f>
        <v>19.8</v>
      </c>
      <c r="X239" s="38"/>
      <c r="Y239" s="168"/>
      <c r="Z239" s="168"/>
    </row>
    <row r="240" spans="1:53" ht="14.25" hidden="1" customHeight="1" x14ac:dyDescent="0.25">
      <c r="A240" s="181" t="s">
        <v>70</v>
      </c>
      <c r="B240" s="175"/>
      <c r="C240" s="175"/>
      <c r="D240" s="175"/>
      <c r="E240" s="175"/>
      <c r="F240" s="175"/>
      <c r="G240" s="175"/>
      <c r="H240" s="175"/>
      <c r="I240" s="175"/>
      <c r="J240" s="175"/>
      <c r="K240" s="175"/>
      <c r="L240" s="175"/>
      <c r="M240" s="175"/>
      <c r="N240" s="175"/>
      <c r="O240" s="175"/>
      <c r="P240" s="175"/>
      <c r="Q240" s="175"/>
      <c r="R240" s="175"/>
      <c r="S240" s="175"/>
      <c r="T240" s="175"/>
      <c r="U240" s="175"/>
      <c r="V240" s="175"/>
      <c r="W240" s="175"/>
      <c r="X240" s="175"/>
      <c r="Y240" s="160"/>
      <c r="Z240" s="160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72">
        <v>4640242180397</v>
      </c>
      <c r="E241" s="173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7" t="s">
        <v>284</v>
      </c>
      <c r="O241" s="191"/>
      <c r="P241" s="191"/>
      <c r="Q241" s="191"/>
      <c r="R241" s="173"/>
      <c r="S241" s="35"/>
      <c r="T241" s="35"/>
      <c r="U241" s="36" t="s">
        <v>65</v>
      </c>
      <c r="V241" s="165">
        <v>64</v>
      </c>
      <c r="W241" s="166">
        <f>IFERROR(IF(V241="","",V241),"")</f>
        <v>64</v>
      </c>
      <c r="X241" s="37">
        <f>IFERROR(IF(V241="","",V241*0.0155),"")</f>
        <v>0.99199999999999999</v>
      </c>
      <c r="Y241" s="57"/>
      <c r="Z241" s="58"/>
      <c r="AD241" s="62"/>
      <c r="BA241" s="141" t="s">
        <v>74</v>
      </c>
    </row>
    <row r="242" spans="1:53" x14ac:dyDescent="0.2">
      <c r="A242" s="188"/>
      <c r="B242" s="175"/>
      <c r="C242" s="175"/>
      <c r="D242" s="175"/>
      <c r="E242" s="175"/>
      <c r="F242" s="175"/>
      <c r="G242" s="175"/>
      <c r="H242" s="175"/>
      <c r="I242" s="175"/>
      <c r="J242" s="175"/>
      <c r="K242" s="175"/>
      <c r="L242" s="175"/>
      <c r="M242" s="189"/>
      <c r="N242" s="169" t="s">
        <v>66</v>
      </c>
      <c r="O242" s="170"/>
      <c r="P242" s="170"/>
      <c r="Q242" s="170"/>
      <c r="R242" s="170"/>
      <c r="S242" s="170"/>
      <c r="T242" s="171"/>
      <c r="U242" s="38" t="s">
        <v>65</v>
      </c>
      <c r="V242" s="167">
        <f>IFERROR(SUM(V241:V241),"0")</f>
        <v>64</v>
      </c>
      <c r="W242" s="167">
        <f>IFERROR(SUM(W241:W241),"0")</f>
        <v>64</v>
      </c>
      <c r="X242" s="167">
        <f>IFERROR(IF(X241="",0,X241),"0")</f>
        <v>0.99199999999999999</v>
      </c>
      <c r="Y242" s="168"/>
      <c r="Z242" s="168"/>
    </row>
    <row r="243" spans="1:53" x14ac:dyDescent="0.2">
      <c r="A243" s="175"/>
      <c r="B243" s="175"/>
      <c r="C243" s="175"/>
      <c r="D243" s="175"/>
      <c r="E243" s="175"/>
      <c r="F243" s="175"/>
      <c r="G243" s="175"/>
      <c r="H243" s="175"/>
      <c r="I243" s="175"/>
      <c r="J243" s="175"/>
      <c r="K243" s="175"/>
      <c r="L243" s="175"/>
      <c r="M243" s="189"/>
      <c r="N243" s="169" t="s">
        <v>66</v>
      </c>
      <c r="O243" s="170"/>
      <c r="P243" s="170"/>
      <c r="Q243" s="170"/>
      <c r="R243" s="170"/>
      <c r="S243" s="170"/>
      <c r="T243" s="171"/>
      <c r="U243" s="38" t="s">
        <v>67</v>
      </c>
      <c r="V243" s="167">
        <f>IFERROR(SUMPRODUCT(V241:V241*H241:H241),"0")</f>
        <v>384</v>
      </c>
      <c r="W243" s="167">
        <f>IFERROR(SUMPRODUCT(W241:W241*H241:H241),"0")</f>
        <v>384</v>
      </c>
      <c r="X243" s="38"/>
      <c r="Y243" s="168"/>
      <c r="Z243" s="168"/>
    </row>
    <row r="244" spans="1:53" ht="14.25" hidden="1" customHeight="1" x14ac:dyDescent="0.25">
      <c r="A244" s="181" t="s">
        <v>140</v>
      </c>
      <c r="B244" s="175"/>
      <c r="C244" s="175"/>
      <c r="D244" s="175"/>
      <c r="E244" s="175"/>
      <c r="F244" s="175"/>
      <c r="G244" s="175"/>
      <c r="H244" s="175"/>
      <c r="I244" s="175"/>
      <c r="J244" s="175"/>
      <c r="K244" s="175"/>
      <c r="L244" s="175"/>
      <c r="M244" s="175"/>
      <c r="N244" s="175"/>
      <c r="O244" s="175"/>
      <c r="P244" s="175"/>
      <c r="Q244" s="175"/>
      <c r="R244" s="175"/>
      <c r="S244" s="175"/>
      <c r="T244" s="175"/>
      <c r="U244" s="175"/>
      <c r="V244" s="175"/>
      <c r="W244" s="175"/>
      <c r="X244" s="175"/>
      <c r="Y244" s="160"/>
      <c r="Z244" s="160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72">
        <v>4640242180304</v>
      </c>
      <c r="E245" s="173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353" t="s">
        <v>287</v>
      </c>
      <c r="O245" s="191"/>
      <c r="P245" s="191"/>
      <c r="Q245" s="191"/>
      <c r="R245" s="173"/>
      <c r="S245" s="35"/>
      <c r="T245" s="35"/>
      <c r="U245" s="36" t="s">
        <v>65</v>
      </c>
      <c r="V245" s="165">
        <v>106</v>
      </c>
      <c r="W245" s="166">
        <f>IFERROR(IF(V245="","",V245),"")</f>
        <v>106</v>
      </c>
      <c r="X245" s="37">
        <f>IFERROR(IF(V245="","",V245*0.00936),"")</f>
        <v>0.99216000000000004</v>
      </c>
      <c r="Y245" s="57"/>
      <c r="Z245" s="58"/>
      <c r="AD245" s="62"/>
      <c r="BA245" s="142" t="s">
        <v>74</v>
      </c>
    </row>
    <row r="246" spans="1:53" ht="37.5" hidden="1" customHeight="1" x14ac:dyDescent="0.25">
      <c r="A246" s="55" t="s">
        <v>288</v>
      </c>
      <c r="B246" s="55" t="s">
        <v>289</v>
      </c>
      <c r="C246" s="32">
        <v>4301136027</v>
      </c>
      <c r="D246" s="172">
        <v>4640242180298</v>
      </c>
      <c r="E246" s="173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4" t="s">
        <v>290</v>
      </c>
      <c r="O246" s="191"/>
      <c r="P246" s="191"/>
      <c r="Q246" s="191"/>
      <c r="R246" s="173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72">
        <v>4640242180236</v>
      </c>
      <c r="E247" s="173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40" t="s">
        <v>293</v>
      </c>
      <c r="O247" s="191"/>
      <c r="P247" s="191"/>
      <c r="Q247" s="191"/>
      <c r="R247" s="173"/>
      <c r="S247" s="35"/>
      <c r="T247" s="35"/>
      <c r="U247" s="36" t="s">
        <v>65</v>
      </c>
      <c r="V247" s="165">
        <v>40</v>
      </c>
      <c r="W247" s="166">
        <f>IFERROR(IF(V247="","",V247),"")</f>
        <v>40</v>
      </c>
      <c r="X247" s="37">
        <f>IFERROR(IF(V247="","",V247*0.0155),"")</f>
        <v>0.62</v>
      </c>
      <c r="Y247" s="57"/>
      <c r="Z247" s="58"/>
      <c r="AD247" s="62"/>
      <c r="BA247" s="144" t="s">
        <v>74</v>
      </c>
    </row>
    <row r="248" spans="1:53" ht="27" hidden="1" customHeight="1" x14ac:dyDescent="0.25">
      <c r="A248" s="55" t="s">
        <v>294</v>
      </c>
      <c r="B248" s="55" t="s">
        <v>295</v>
      </c>
      <c r="C248" s="32">
        <v>4301136029</v>
      </c>
      <c r="D248" s="172">
        <v>4640242180410</v>
      </c>
      <c r="E248" s="173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43" t="s">
        <v>296</v>
      </c>
      <c r="O248" s="191"/>
      <c r="P248" s="191"/>
      <c r="Q248" s="191"/>
      <c r="R248" s="173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88"/>
      <c r="B249" s="175"/>
      <c r="C249" s="175"/>
      <c r="D249" s="175"/>
      <c r="E249" s="175"/>
      <c r="F249" s="175"/>
      <c r="G249" s="175"/>
      <c r="H249" s="175"/>
      <c r="I249" s="175"/>
      <c r="J249" s="175"/>
      <c r="K249" s="175"/>
      <c r="L249" s="175"/>
      <c r="M249" s="189"/>
      <c r="N249" s="169" t="s">
        <v>66</v>
      </c>
      <c r="O249" s="170"/>
      <c r="P249" s="170"/>
      <c r="Q249" s="170"/>
      <c r="R249" s="170"/>
      <c r="S249" s="170"/>
      <c r="T249" s="171"/>
      <c r="U249" s="38" t="s">
        <v>65</v>
      </c>
      <c r="V249" s="167">
        <f>IFERROR(SUM(V245:V248),"0")</f>
        <v>146</v>
      </c>
      <c r="W249" s="167">
        <f>IFERROR(SUM(W245:W248),"0")</f>
        <v>146</v>
      </c>
      <c r="X249" s="167">
        <f>IFERROR(IF(X245="",0,X245),"0")+IFERROR(IF(X246="",0,X246),"0")+IFERROR(IF(X247="",0,X247),"0")+IFERROR(IF(X248="",0,X248),"0")</f>
        <v>1.61216</v>
      </c>
      <c r="Y249" s="168"/>
      <c r="Z249" s="168"/>
    </row>
    <row r="250" spans="1:53" x14ac:dyDescent="0.2">
      <c r="A250" s="175"/>
      <c r="B250" s="175"/>
      <c r="C250" s="175"/>
      <c r="D250" s="175"/>
      <c r="E250" s="175"/>
      <c r="F250" s="175"/>
      <c r="G250" s="175"/>
      <c r="H250" s="175"/>
      <c r="I250" s="175"/>
      <c r="J250" s="175"/>
      <c r="K250" s="175"/>
      <c r="L250" s="175"/>
      <c r="M250" s="189"/>
      <c r="N250" s="169" t="s">
        <v>66</v>
      </c>
      <c r="O250" s="170"/>
      <c r="P250" s="170"/>
      <c r="Q250" s="170"/>
      <c r="R250" s="170"/>
      <c r="S250" s="170"/>
      <c r="T250" s="171"/>
      <c r="U250" s="38" t="s">
        <v>67</v>
      </c>
      <c r="V250" s="167">
        <f>IFERROR(SUMPRODUCT(V245:V248*H245:H248),"0")</f>
        <v>486.20000000000005</v>
      </c>
      <c r="W250" s="167">
        <f>IFERROR(SUMPRODUCT(W245:W248*H245:H248),"0")</f>
        <v>486.20000000000005</v>
      </c>
      <c r="X250" s="38"/>
      <c r="Y250" s="168"/>
      <c r="Z250" s="168"/>
    </row>
    <row r="251" spans="1:53" ht="14.25" hidden="1" customHeight="1" x14ac:dyDescent="0.25">
      <c r="A251" s="181" t="s">
        <v>118</v>
      </c>
      <c r="B251" s="175"/>
      <c r="C251" s="175"/>
      <c r="D251" s="175"/>
      <c r="E251" s="175"/>
      <c r="F251" s="175"/>
      <c r="G251" s="175"/>
      <c r="H251" s="175"/>
      <c r="I251" s="175"/>
      <c r="J251" s="175"/>
      <c r="K251" s="175"/>
      <c r="L251" s="175"/>
      <c r="M251" s="175"/>
      <c r="N251" s="175"/>
      <c r="O251" s="175"/>
      <c r="P251" s="175"/>
      <c r="Q251" s="175"/>
      <c r="R251" s="175"/>
      <c r="S251" s="175"/>
      <c r="T251" s="175"/>
      <c r="U251" s="175"/>
      <c r="V251" s="175"/>
      <c r="W251" s="175"/>
      <c r="X251" s="175"/>
      <c r="Y251" s="160"/>
      <c r="Z251" s="160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72">
        <v>4640242180373</v>
      </c>
      <c r="E252" s="173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231" t="s">
        <v>299</v>
      </c>
      <c r="O252" s="191"/>
      <c r="P252" s="191"/>
      <c r="Q252" s="191"/>
      <c r="R252" s="173"/>
      <c r="S252" s="35"/>
      <c r="T252" s="35"/>
      <c r="U252" s="36" t="s">
        <v>65</v>
      </c>
      <c r="V252" s="165">
        <v>78</v>
      </c>
      <c r="W252" s="166">
        <f t="shared" ref="W252:W264" si="4">IFERROR(IF(V252="","",V252),"")</f>
        <v>78</v>
      </c>
      <c r="X252" s="37">
        <f>IFERROR(IF(V252="","",V252*0.00936),"")</f>
        <v>0.73008000000000006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72">
        <v>4640242180366</v>
      </c>
      <c r="E253" s="173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19" t="s">
        <v>302</v>
      </c>
      <c r="O253" s="191"/>
      <c r="P253" s="191"/>
      <c r="Q253" s="191"/>
      <c r="R253" s="173"/>
      <c r="S253" s="35"/>
      <c r="T253" s="35"/>
      <c r="U253" s="36" t="s">
        <v>65</v>
      </c>
      <c r="V253" s="165">
        <v>15</v>
      </c>
      <c r="W253" s="166">
        <f t="shared" si="4"/>
        <v>15</v>
      </c>
      <c r="X253" s="37">
        <f>IFERROR(IF(V253="","",V253*0.00936),"")</f>
        <v>0.1404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72">
        <v>4640242180335</v>
      </c>
      <c r="E254" s="173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91"/>
      <c r="P254" s="191"/>
      <c r="Q254" s="191"/>
      <c r="R254" s="173"/>
      <c r="S254" s="35"/>
      <c r="T254" s="35"/>
      <c r="U254" s="36" t="s">
        <v>65</v>
      </c>
      <c r="V254" s="165">
        <v>335</v>
      </c>
      <c r="W254" s="166">
        <f t="shared" si="4"/>
        <v>335</v>
      </c>
      <c r="X254" s="37">
        <f>IFERROR(IF(V254="","",V254*0.00936),"")</f>
        <v>3.1356000000000002</v>
      </c>
      <c r="Y254" s="57"/>
      <c r="Z254" s="58"/>
      <c r="AD254" s="62"/>
      <c r="BA254" s="148" t="s">
        <v>74</v>
      </c>
    </row>
    <row r="255" spans="1:53" ht="37.5" hidden="1" customHeight="1" x14ac:dyDescent="0.25">
      <c r="A255" s="55" t="s">
        <v>306</v>
      </c>
      <c r="B255" s="55" t="s">
        <v>307</v>
      </c>
      <c r="C255" s="32">
        <v>4301135189</v>
      </c>
      <c r="D255" s="172">
        <v>4640242180342</v>
      </c>
      <c r="E255" s="173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77" t="s">
        <v>308</v>
      </c>
      <c r="O255" s="191"/>
      <c r="P255" s="191"/>
      <c r="Q255" s="191"/>
      <c r="R255" s="173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72">
        <v>4640242180359</v>
      </c>
      <c r="E256" s="173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287" t="s">
        <v>311</v>
      </c>
      <c r="O256" s="191"/>
      <c r="P256" s="191"/>
      <c r="Q256" s="191"/>
      <c r="R256" s="173"/>
      <c r="S256" s="35"/>
      <c r="T256" s="35"/>
      <c r="U256" s="36" t="s">
        <v>65</v>
      </c>
      <c r="V256" s="165">
        <v>6</v>
      </c>
      <c r="W256" s="166">
        <f t="shared" si="4"/>
        <v>6</v>
      </c>
      <c r="X256" s="37">
        <f>IFERROR(IF(V256="","",V256*0.00936),"")</f>
        <v>5.6160000000000002E-2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72">
        <v>4640242180380</v>
      </c>
      <c r="E257" s="173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230" t="s">
        <v>314</v>
      </c>
      <c r="O257" s="191"/>
      <c r="P257" s="191"/>
      <c r="Q257" s="191"/>
      <c r="R257" s="173"/>
      <c r="S257" s="35"/>
      <c r="T257" s="35"/>
      <c r="U257" s="36" t="s">
        <v>65</v>
      </c>
      <c r="V257" s="165">
        <v>6</v>
      </c>
      <c r="W257" s="166">
        <f t="shared" si="4"/>
        <v>6</v>
      </c>
      <c r="X257" s="37">
        <f>IFERROR(IF(V257="","",V257*0.00502),"")</f>
        <v>3.0120000000000001E-2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72">
        <v>4640242180380</v>
      </c>
      <c r="E258" s="173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352" t="s">
        <v>317</v>
      </c>
      <c r="O258" s="191"/>
      <c r="P258" s="191"/>
      <c r="Q258" s="191"/>
      <c r="R258" s="173"/>
      <c r="S258" s="35"/>
      <c r="T258" s="35"/>
      <c r="U258" s="36" t="s">
        <v>65</v>
      </c>
      <c r="V258" s="165">
        <v>75</v>
      </c>
      <c r="W258" s="166">
        <f t="shared" si="4"/>
        <v>75</v>
      </c>
      <c r="X258" s="37">
        <f>IFERROR(IF(V258="","",V258*0.00936),"")</f>
        <v>0.70200000000000007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72">
        <v>4640242180311</v>
      </c>
      <c r="E259" s="173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31" t="s">
        <v>320</v>
      </c>
      <c r="O259" s="191"/>
      <c r="P259" s="191"/>
      <c r="Q259" s="191"/>
      <c r="R259" s="173"/>
      <c r="S259" s="35"/>
      <c r="T259" s="35"/>
      <c r="U259" s="36" t="s">
        <v>65</v>
      </c>
      <c r="V259" s="165">
        <v>36</v>
      </c>
      <c r="W259" s="166">
        <f t="shared" si="4"/>
        <v>36</v>
      </c>
      <c r="X259" s="37">
        <f>IFERROR(IF(V259="","",V259*0.0155),"")</f>
        <v>0.55800000000000005</v>
      </c>
      <c r="Y259" s="57"/>
      <c r="Z259" s="58"/>
      <c r="AD259" s="62"/>
      <c r="BA259" s="153" t="s">
        <v>74</v>
      </c>
    </row>
    <row r="260" spans="1:53" ht="37.5" hidden="1" customHeight="1" x14ac:dyDescent="0.25">
      <c r="A260" s="55" t="s">
        <v>321</v>
      </c>
      <c r="B260" s="55" t="s">
        <v>322</v>
      </c>
      <c r="C260" s="32">
        <v>4301135187</v>
      </c>
      <c r="D260" s="172">
        <v>4640242180328</v>
      </c>
      <c r="E260" s="173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93" t="s">
        <v>323</v>
      </c>
      <c r="O260" s="191"/>
      <c r="P260" s="191"/>
      <c r="Q260" s="191"/>
      <c r="R260" s="173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72">
        <v>4640242180403</v>
      </c>
      <c r="E261" s="173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33" t="s">
        <v>326</v>
      </c>
      <c r="O261" s="191"/>
      <c r="P261" s="191"/>
      <c r="Q261" s="191"/>
      <c r="R261" s="173"/>
      <c r="S261" s="35"/>
      <c r="T261" s="35"/>
      <c r="U261" s="36" t="s">
        <v>65</v>
      </c>
      <c r="V261" s="165">
        <v>150</v>
      </c>
      <c r="W261" s="166">
        <f t="shared" si="4"/>
        <v>150</v>
      </c>
      <c r="X261" s="37">
        <f>IFERROR(IF(V261="","",V261*0.00936),"")</f>
        <v>1.4040000000000001</v>
      </c>
      <c r="Y261" s="57"/>
      <c r="Z261" s="58"/>
      <c r="AD261" s="62"/>
      <c r="BA261" s="155" t="s">
        <v>74</v>
      </c>
    </row>
    <row r="262" spans="1:53" ht="27" hidden="1" customHeight="1" x14ac:dyDescent="0.25">
      <c r="A262" s="55" t="s">
        <v>327</v>
      </c>
      <c r="B262" s="55" t="s">
        <v>328</v>
      </c>
      <c r="C262" s="32">
        <v>4301135153</v>
      </c>
      <c r="D262" s="172">
        <v>4607111037480</v>
      </c>
      <c r="E262" s="173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93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91"/>
      <c r="P262" s="191"/>
      <c r="Q262" s="191"/>
      <c r="R262" s="173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hidden="1" customHeight="1" x14ac:dyDescent="0.25">
      <c r="A263" s="55" t="s">
        <v>329</v>
      </c>
      <c r="B263" s="55" t="s">
        <v>330</v>
      </c>
      <c r="C263" s="32">
        <v>4301135152</v>
      </c>
      <c r="D263" s="172">
        <v>4607111037473</v>
      </c>
      <c r="E263" s="173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91"/>
      <c r="P263" s="191"/>
      <c r="Q263" s="191"/>
      <c r="R263" s="173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hidden="1" customHeight="1" x14ac:dyDescent="0.25">
      <c r="A264" s="55" t="s">
        <v>331</v>
      </c>
      <c r="B264" s="55" t="s">
        <v>332</v>
      </c>
      <c r="C264" s="32">
        <v>4301135198</v>
      </c>
      <c r="D264" s="172">
        <v>4640242180663</v>
      </c>
      <c r="E264" s="173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90" t="s">
        <v>333</v>
      </c>
      <c r="O264" s="191"/>
      <c r="P264" s="191"/>
      <c r="Q264" s="191"/>
      <c r="R264" s="173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88"/>
      <c r="B265" s="175"/>
      <c r="C265" s="175"/>
      <c r="D265" s="175"/>
      <c r="E265" s="175"/>
      <c r="F265" s="175"/>
      <c r="G265" s="175"/>
      <c r="H265" s="175"/>
      <c r="I265" s="175"/>
      <c r="J265" s="175"/>
      <c r="K265" s="175"/>
      <c r="L265" s="175"/>
      <c r="M265" s="189"/>
      <c r="N265" s="169" t="s">
        <v>66</v>
      </c>
      <c r="O265" s="170"/>
      <c r="P265" s="170"/>
      <c r="Q265" s="170"/>
      <c r="R265" s="170"/>
      <c r="S265" s="170"/>
      <c r="T265" s="171"/>
      <c r="U265" s="38" t="s">
        <v>65</v>
      </c>
      <c r="V265" s="167">
        <f>IFERROR(SUM(V252:V264),"0")</f>
        <v>701</v>
      </c>
      <c r="W265" s="167">
        <f>IFERROR(SUM(W252:W264),"0")</f>
        <v>701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6.7563599999999999</v>
      </c>
      <c r="Y265" s="168"/>
      <c r="Z265" s="168"/>
    </row>
    <row r="266" spans="1:53" x14ac:dyDescent="0.2">
      <c r="A266" s="175"/>
      <c r="B266" s="175"/>
      <c r="C266" s="175"/>
      <c r="D266" s="175"/>
      <c r="E266" s="175"/>
      <c r="F266" s="175"/>
      <c r="G266" s="175"/>
      <c r="H266" s="175"/>
      <c r="I266" s="175"/>
      <c r="J266" s="175"/>
      <c r="K266" s="175"/>
      <c r="L266" s="175"/>
      <c r="M266" s="189"/>
      <c r="N266" s="169" t="s">
        <v>66</v>
      </c>
      <c r="O266" s="170"/>
      <c r="P266" s="170"/>
      <c r="Q266" s="170"/>
      <c r="R266" s="170"/>
      <c r="S266" s="170"/>
      <c r="T266" s="171"/>
      <c r="U266" s="38" t="s">
        <v>67</v>
      </c>
      <c r="V266" s="167">
        <f>IFERROR(SUMPRODUCT(V252:V264*H252:H264),"0")</f>
        <v>2487.5</v>
      </c>
      <c r="W266" s="167">
        <f>IFERROR(SUMPRODUCT(W252:W264*H252:H264),"0")</f>
        <v>2487.5</v>
      </c>
      <c r="X266" s="38"/>
      <c r="Y266" s="168"/>
      <c r="Z266" s="168"/>
    </row>
    <row r="267" spans="1:53" ht="15" customHeight="1" x14ac:dyDescent="0.2">
      <c r="A267" s="280"/>
      <c r="B267" s="175"/>
      <c r="C267" s="175"/>
      <c r="D267" s="175"/>
      <c r="E267" s="175"/>
      <c r="F267" s="175"/>
      <c r="G267" s="175"/>
      <c r="H267" s="175"/>
      <c r="I267" s="175"/>
      <c r="J267" s="175"/>
      <c r="K267" s="175"/>
      <c r="L267" s="175"/>
      <c r="M267" s="221"/>
      <c r="N267" s="178" t="s">
        <v>334</v>
      </c>
      <c r="O267" s="179"/>
      <c r="P267" s="179"/>
      <c r="Q267" s="179"/>
      <c r="R267" s="179"/>
      <c r="S267" s="179"/>
      <c r="T267" s="180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7180.6799999999994</v>
      </c>
      <c r="W267" s="167">
        <f>IFERROR(W24+W33+W41+W47+W57+W63+W68+W74+W84+W91+W100+W106+W111+W119+W124+W130+W135+W141+W146+W154+W159+W166+W171+W176+W183+W190+W197+W205+W210+W216+W222+W228+W233+W239+W243+W250+W266,"0")</f>
        <v>7180.6799999999994</v>
      </c>
      <c r="X267" s="38"/>
      <c r="Y267" s="168"/>
      <c r="Z267" s="168"/>
    </row>
    <row r="268" spans="1:53" x14ac:dyDescent="0.2">
      <c r="A268" s="175"/>
      <c r="B268" s="175"/>
      <c r="C268" s="175"/>
      <c r="D268" s="175"/>
      <c r="E268" s="175"/>
      <c r="F268" s="175"/>
      <c r="G268" s="175"/>
      <c r="H268" s="175"/>
      <c r="I268" s="175"/>
      <c r="J268" s="175"/>
      <c r="K268" s="175"/>
      <c r="L268" s="175"/>
      <c r="M268" s="221"/>
      <c r="N268" s="178" t="s">
        <v>335</v>
      </c>
      <c r="O268" s="179"/>
      <c r="P268" s="179"/>
      <c r="Q268" s="179"/>
      <c r="R268" s="179"/>
      <c r="S268" s="179"/>
      <c r="T268" s="180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7672.7715999999991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7672.7715999999991</v>
      </c>
      <c r="X268" s="38"/>
      <c r="Y268" s="168"/>
      <c r="Z268" s="168"/>
    </row>
    <row r="269" spans="1:53" x14ac:dyDescent="0.2">
      <c r="A269" s="175"/>
      <c r="B269" s="175"/>
      <c r="C269" s="175"/>
      <c r="D269" s="175"/>
      <c r="E269" s="175"/>
      <c r="F269" s="175"/>
      <c r="G269" s="175"/>
      <c r="H269" s="175"/>
      <c r="I269" s="175"/>
      <c r="J269" s="175"/>
      <c r="K269" s="175"/>
      <c r="L269" s="175"/>
      <c r="M269" s="221"/>
      <c r="N269" s="178" t="s">
        <v>336</v>
      </c>
      <c r="O269" s="179"/>
      <c r="P269" s="179"/>
      <c r="Q269" s="179"/>
      <c r="R269" s="179"/>
      <c r="S269" s="179"/>
      <c r="T269" s="180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18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18</v>
      </c>
      <c r="X269" s="38"/>
      <c r="Y269" s="168"/>
      <c r="Z269" s="168"/>
    </row>
    <row r="270" spans="1:53" x14ac:dyDescent="0.2">
      <c r="A270" s="175"/>
      <c r="B270" s="175"/>
      <c r="C270" s="175"/>
      <c r="D270" s="175"/>
      <c r="E270" s="175"/>
      <c r="F270" s="175"/>
      <c r="G270" s="175"/>
      <c r="H270" s="175"/>
      <c r="I270" s="175"/>
      <c r="J270" s="175"/>
      <c r="K270" s="175"/>
      <c r="L270" s="175"/>
      <c r="M270" s="221"/>
      <c r="N270" s="178" t="s">
        <v>338</v>
      </c>
      <c r="O270" s="179"/>
      <c r="P270" s="179"/>
      <c r="Q270" s="179"/>
      <c r="R270" s="179"/>
      <c r="S270" s="179"/>
      <c r="T270" s="180"/>
      <c r="U270" s="38" t="s">
        <v>67</v>
      </c>
      <c r="V270" s="167">
        <f>GrossWeightTotal+PalletQtyTotal*25</f>
        <v>8122.7715999999991</v>
      </c>
      <c r="W270" s="167">
        <f>GrossWeightTotalR+PalletQtyTotalR*25</f>
        <v>8122.7715999999991</v>
      </c>
      <c r="X270" s="38"/>
      <c r="Y270" s="168"/>
      <c r="Z270" s="168"/>
    </row>
    <row r="271" spans="1:53" x14ac:dyDescent="0.2">
      <c r="A271" s="175"/>
      <c r="B271" s="175"/>
      <c r="C271" s="175"/>
      <c r="D271" s="175"/>
      <c r="E271" s="175"/>
      <c r="F271" s="175"/>
      <c r="G271" s="175"/>
      <c r="H271" s="175"/>
      <c r="I271" s="175"/>
      <c r="J271" s="175"/>
      <c r="K271" s="175"/>
      <c r="L271" s="175"/>
      <c r="M271" s="221"/>
      <c r="N271" s="178" t="s">
        <v>339</v>
      </c>
      <c r="O271" s="179"/>
      <c r="P271" s="179"/>
      <c r="Q271" s="179"/>
      <c r="R271" s="179"/>
      <c r="S271" s="179"/>
      <c r="T271" s="180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1773</v>
      </c>
      <c r="W271" s="167">
        <f>IFERROR(W23+W32+W40+W46+W56+W62+W67+W73+W83+W90+W99+W105+W110+W118+W123+W129+W134+W140+W145+W153+W158+W165+W170+W175+W182+W189+W196+W204+W209+W215+W221+W227+W232+W238+W242+W249+W265,"0")</f>
        <v>1773</v>
      </c>
      <c r="X271" s="38"/>
      <c r="Y271" s="168"/>
      <c r="Z271" s="168"/>
    </row>
    <row r="272" spans="1:53" ht="14.25" hidden="1" customHeight="1" x14ac:dyDescent="0.2">
      <c r="A272" s="175"/>
      <c r="B272" s="175"/>
      <c r="C272" s="175"/>
      <c r="D272" s="175"/>
      <c r="E272" s="175"/>
      <c r="F272" s="175"/>
      <c r="G272" s="175"/>
      <c r="H272" s="175"/>
      <c r="I272" s="175"/>
      <c r="J272" s="175"/>
      <c r="K272" s="175"/>
      <c r="L272" s="175"/>
      <c r="M272" s="221"/>
      <c r="N272" s="178" t="s">
        <v>340</v>
      </c>
      <c r="O272" s="179"/>
      <c r="P272" s="179"/>
      <c r="Q272" s="179"/>
      <c r="R272" s="179"/>
      <c r="S272" s="179"/>
      <c r="T272" s="180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20.989640000000001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59" t="s">
        <v>59</v>
      </c>
      <c r="C274" s="176" t="s">
        <v>68</v>
      </c>
      <c r="D274" s="184"/>
      <c r="E274" s="184"/>
      <c r="F274" s="184"/>
      <c r="G274" s="184"/>
      <c r="H274" s="184"/>
      <c r="I274" s="184"/>
      <c r="J274" s="184"/>
      <c r="K274" s="184"/>
      <c r="L274" s="184"/>
      <c r="M274" s="184"/>
      <c r="N274" s="184"/>
      <c r="O274" s="184"/>
      <c r="P274" s="184"/>
      <c r="Q274" s="184"/>
      <c r="R274" s="185"/>
      <c r="S274" s="176" t="s">
        <v>190</v>
      </c>
      <c r="T274" s="184"/>
      <c r="U274" s="185"/>
      <c r="V274" s="176" t="s">
        <v>215</v>
      </c>
      <c r="W274" s="184"/>
      <c r="X274" s="184"/>
      <c r="Y274" s="185"/>
      <c r="Z274" s="176" t="s">
        <v>236</v>
      </c>
      <c r="AA274" s="184"/>
      <c r="AB274" s="184"/>
      <c r="AC274" s="184"/>
      <c r="AD274" s="185"/>
      <c r="AE274" s="159" t="s">
        <v>266</v>
      </c>
      <c r="AF274" s="176" t="s">
        <v>270</v>
      </c>
      <c r="AG274" s="185"/>
      <c r="AH274" s="159" t="s">
        <v>277</v>
      </c>
    </row>
    <row r="275" spans="1:34" ht="14.25" customHeight="1" thickTop="1" x14ac:dyDescent="0.2">
      <c r="A275" s="282" t="s">
        <v>343</v>
      </c>
      <c r="B275" s="176" t="s">
        <v>59</v>
      </c>
      <c r="C275" s="176" t="s">
        <v>69</v>
      </c>
      <c r="D275" s="176" t="s">
        <v>81</v>
      </c>
      <c r="E275" s="176" t="s">
        <v>91</v>
      </c>
      <c r="F275" s="176" t="s">
        <v>98</v>
      </c>
      <c r="G275" s="176" t="s">
        <v>111</v>
      </c>
      <c r="H275" s="176" t="s">
        <v>117</v>
      </c>
      <c r="I275" s="176" t="s">
        <v>121</v>
      </c>
      <c r="J275" s="176" t="s">
        <v>127</v>
      </c>
      <c r="K275" s="176" t="s">
        <v>140</v>
      </c>
      <c r="L275" s="176" t="s">
        <v>147</v>
      </c>
      <c r="M275" s="176" t="s">
        <v>158</v>
      </c>
      <c r="N275" s="176" t="s">
        <v>163</v>
      </c>
      <c r="O275" s="176" t="s">
        <v>166</v>
      </c>
      <c r="P275" s="176" t="s">
        <v>176</v>
      </c>
      <c r="Q275" s="176" t="s">
        <v>179</v>
      </c>
      <c r="R275" s="176" t="s">
        <v>187</v>
      </c>
      <c r="S275" s="176" t="s">
        <v>191</v>
      </c>
      <c r="T275" s="176" t="s">
        <v>195</v>
      </c>
      <c r="U275" s="176" t="s">
        <v>198</v>
      </c>
      <c r="V275" s="176" t="s">
        <v>216</v>
      </c>
      <c r="W275" s="176" t="s">
        <v>221</v>
      </c>
      <c r="X275" s="176" t="s">
        <v>215</v>
      </c>
      <c r="Y275" s="176" t="s">
        <v>229</v>
      </c>
      <c r="Z275" s="176" t="s">
        <v>237</v>
      </c>
      <c r="AA275" s="176" t="s">
        <v>242</v>
      </c>
      <c r="AB275" s="176" t="s">
        <v>249</v>
      </c>
      <c r="AC275" s="176" t="s">
        <v>258</v>
      </c>
      <c r="AD275" s="176" t="s">
        <v>261</v>
      </c>
      <c r="AE275" s="176" t="s">
        <v>267</v>
      </c>
      <c r="AF275" s="176" t="s">
        <v>271</v>
      </c>
      <c r="AG275" s="176" t="s">
        <v>274</v>
      </c>
      <c r="AH275" s="176" t="s">
        <v>278</v>
      </c>
    </row>
    <row r="276" spans="1:34" ht="13.5" customHeight="1" thickBot="1" x14ac:dyDescent="0.25">
      <c r="A276" s="283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177"/>
      <c r="N276" s="177"/>
      <c r="O276" s="177"/>
      <c r="P276" s="177"/>
      <c r="Q276" s="177"/>
      <c r="R276" s="177"/>
      <c r="S276" s="177"/>
      <c r="T276" s="177"/>
      <c r="U276" s="177"/>
      <c r="V276" s="177"/>
      <c r="W276" s="177"/>
      <c r="X276" s="177"/>
      <c r="Y276" s="177"/>
      <c r="Z276" s="177"/>
      <c r="AA276" s="177"/>
      <c r="AB276" s="177"/>
      <c r="AC276" s="177"/>
      <c r="AD276" s="177"/>
      <c r="AE276" s="177"/>
      <c r="AF276" s="177"/>
      <c r="AG276" s="177"/>
      <c r="AH276" s="177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52.5</v>
      </c>
      <c r="D277" s="47">
        <f>IFERROR(V36*H36,"0")+IFERROR(V37*H37,"0")+IFERROR(V38*H38,"0")+IFERROR(V39*H39,"0")</f>
        <v>54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292.64</v>
      </c>
      <c r="G277" s="47">
        <f>IFERROR(V60*H60,"0")+IFERROR(V61*H61,"0")</f>
        <v>1000</v>
      </c>
      <c r="H277" s="47">
        <f>IFERROR(V66*H66,"0")</f>
        <v>0</v>
      </c>
      <c r="I277" s="47">
        <f>IFERROR(V71*H71,"0")+IFERROR(V72*H72,"0")</f>
        <v>39.6</v>
      </c>
      <c r="J277" s="47">
        <f>IFERROR(V77*H77,"0")+IFERROR(V78*H78,"0")+IFERROR(V79*H79,"0")+IFERROR(V80*H80,"0")+IFERROR(V81*H81,"0")+IFERROR(V82*H82,"0")</f>
        <v>165.6</v>
      </c>
      <c r="K277" s="47">
        <f>IFERROR(V87*H87,"0")+IFERROR(V88*H88,"0")+IFERROR(V89*H89,"0")</f>
        <v>159.16</v>
      </c>
      <c r="L277" s="47">
        <f>IFERROR(V94*H94,"0")+IFERROR(V95*H95,"0")+IFERROR(V96*H96,"0")+IFERROR(V97*H97,"0")+IFERROR(V98*H98,"0")</f>
        <v>523.68000000000006</v>
      </c>
      <c r="M277" s="47">
        <f>IFERROR(V103*H103,"0")+IFERROR(V104*H104,"0")</f>
        <v>192</v>
      </c>
      <c r="N277" s="47">
        <f>IFERROR(V109*H109,"0")</f>
        <v>63</v>
      </c>
      <c r="O277" s="47">
        <f>IFERROR(V114*H114,"0")+IFERROR(V115*H115,"0")+IFERROR(V116*H116,"0")+IFERROR(V117*H117,"0")</f>
        <v>84</v>
      </c>
      <c r="P277" s="47">
        <f>IFERROR(V122*H122,"0")</f>
        <v>0</v>
      </c>
      <c r="Q277" s="47">
        <f>IFERROR(V127*H127,"0")+IFERROR(V128*H128,"0")</f>
        <v>7.1999999999999993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550</v>
      </c>
      <c r="V277" s="47">
        <f>IFERROR(V163*H163,"0")+IFERROR(V164*H164,"0")</f>
        <v>375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0</v>
      </c>
      <c r="Z277" s="47">
        <f>IFERROR(V187*H187,"0")+IFERROR(V188*H188,"0")</f>
        <v>0</v>
      </c>
      <c r="AA277" s="47">
        <f>IFERROR(V193*H193,"0")+IFERROR(V194*H194,"0")+IFERROR(V195*H195,"0")</f>
        <v>0</v>
      </c>
      <c r="AB277" s="47">
        <f>IFERROR(V200*H200,"0")+IFERROR(V201*H201,"0")+IFERROR(V202*H202,"0")+IFERROR(V203*H203,"0")</f>
        <v>244.8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3377.5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2665.1199999999994</v>
      </c>
      <c r="B280" s="61">
        <f>SUMPRODUCT(--(BA:BA="ПГП"),--(U:U="кор"),H:H,W:W)+SUMPRODUCT(--(BA:BA="ПГП"),--(U:U="кг"),W:W)</f>
        <v>4515.5599999999995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272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773,00"/>
        <filter val="106,00"/>
        <filter val="11,00"/>
        <filter val="110,00"/>
        <filter val="125,00"/>
        <filter val="13,00"/>
        <filter val="146,00"/>
        <filter val="15,00"/>
        <filter val="150,00"/>
        <filter val="159,16"/>
        <filter val="16,00"/>
        <filter val="165,60"/>
        <filter val="17,00"/>
        <filter val="18"/>
        <filter val="19,80"/>
        <filter val="192,00"/>
        <filter val="2 487,50"/>
        <filter val="2,00"/>
        <filter val="20,00"/>
        <filter val="200,00"/>
        <filter val="21,00"/>
        <filter val="22,00"/>
        <filter val="244,80"/>
        <filter val="28,00"/>
        <filter val="29,00"/>
        <filter val="292,64"/>
        <filter val="3,00"/>
        <filter val="335,00"/>
        <filter val="34,00"/>
        <filter val="35,00"/>
        <filter val="36,00"/>
        <filter val="375,00"/>
        <filter val="38,00"/>
        <filter val="384,00"/>
        <filter val="39,60"/>
        <filter val="4,00"/>
        <filter val="40,00"/>
        <filter val="41,00"/>
        <filter val="45,00"/>
        <filter val="46,00"/>
        <filter val="47,00"/>
        <filter val="486,20"/>
        <filter val="5,00"/>
        <filter val="51,00"/>
        <filter val="52,50"/>
        <filter val="523,68"/>
        <filter val="54,00"/>
        <filter val="550,00"/>
        <filter val="6,00"/>
        <filter val="63,00"/>
        <filter val="64,00"/>
        <filter val="7 180,68"/>
        <filter val="7 672,77"/>
        <filter val="7,20"/>
        <filter val="701,00"/>
        <filter val="73,00"/>
        <filter val="75,00"/>
        <filter val="78,00"/>
        <filter val="8 122,77"/>
        <filter val="8,00"/>
        <filter val="84,00"/>
        <filter val="87,00"/>
        <filter val="9,00"/>
      </filters>
    </filterColumn>
  </autoFilter>
  <mergeCells count="492">
    <mergeCell ref="P1:R1"/>
    <mergeCell ref="D17:E18"/>
    <mergeCell ref="V17:V18"/>
    <mergeCell ref="A138:X138"/>
    <mergeCell ref="X17:X18"/>
    <mergeCell ref="A132:X132"/>
    <mergeCell ref="D50:E50"/>
    <mergeCell ref="D44:E44"/>
    <mergeCell ref="N265:T265"/>
    <mergeCell ref="N79:R79"/>
    <mergeCell ref="R5:S5"/>
    <mergeCell ref="D262:E262"/>
    <mergeCell ref="D237:E237"/>
    <mergeCell ref="N156:R156"/>
    <mergeCell ref="A240:X240"/>
    <mergeCell ref="N242:T242"/>
    <mergeCell ref="N200:R200"/>
    <mergeCell ref="N31:R31"/>
    <mergeCell ref="N87:R87"/>
    <mergeCell ref="N202:R202"/>
    <mergeCell ref="N258:R258"/>
    <mergeCell ref="A34:X34"/>
    <mergeCell ref="D201:E201"/>
    <mergeCell ref="N245:R245"/>
    <mergeCell ref="D275:D276"/>
    <mergeCell ref="A137:X137"/>
    <mergeCell ref="N99:T99"/>
    <mergeCell ref="M275:M276"/>
    <mergeCell ref="N74:T74"/>
    <mergeCell ref="D95:E95"/>
    <mergeCell ref="S17:T17"/>
    <mergeCell ref="A8:C8"/>
    <mergeCell ref="A185:X185"/>
    <mergeCell ref="N151:R151"/>
    <mergeCell ref="D97:E97"/>
    <mergeCell ref="N180:R180"/>
    <mergeCell ref="A204:M205"/>
    <mergeCell ref="A10:C10"/>
    <mergeCell ref="A43:X43"/>
    <mergeCell ref="N140:T140"/>
    <mergeCell ref="N247:R247"/>
    <mergeCell ref="N38:R38"/>
    <mergeCell ref="N232:T232"/>
    <mergeCell ref="N72:R72"/>
    <mergeCell ref="N248:R248"/>
    <mergeCell ref="A251:X251"/>
    <mergeCell ref="D163:E163"/>
    <mergeCell ref="A126:X126"/>
    <mergeCell ref="AH275:AH276"/>
    <mergeCell ref="A13:L13"/>
    <mergeCell ref="A19:X19"/>
    <mergeCell ref="N165:T165"/>
    <mergeCell ref="N88:R88"/>
    <mergeCell ref="N259:R259"/>
    <mergeCell ref="A15:L15"/>
    <mergeCell ref="A62:M63"/>
    <mergeCell ref="N23:T23"/>
    <mergeCell ref="A48:X48"/>
    <mergeCell ref="N261:R261"/>
    <mergeCell ref="D133:E133"/>
    <mergeCell ref="A142:X142"/>
    <mergeCell ref="D54:E54"/>
    <mergeCell ref="Y17:Y18"/>
    <mergeCell ref="AB275:AB276"/>
    <mergeCell ref="A40:M41"/>
    <mergeCell ref="A162:X162"/>
    <mergeCell ref="A67:M68"/>
    <mergeCell ref="D247:E247"/>
    <mergeCell ref="A177:X177"/>
    <mergeCell ref="N246:R246"/>
    <mergeCell ref="A196:M197"/>
    <mergeCell ref="N37:R37"/>
    <mergeCell ref="AC275:AC276"/>
    <mergeCell ref="A120:X120"/>
    <mergeCell ref="N214:R214"/>
    <mergeCell ref="D257:E257"/>
    <mergeCell ref="D213:E213"/>
    <mergeCell ref="D151:E151"/>
    <mergeCell ref="N228:T228"/>
    <mergeCell ref="N129:T129"/>
    <mergeCell ref="N63:T63"/>
    <mergeCell ref="D150:E150"/>
    <mergeCell ref="A219:X219"/>
    <mergeCell ref="N243:T243"/>
    <mergeCell ref="N221:T221"/>
    <mergeCell ref="A161:X161"/>
    <mergeCell ref="D226:E226"/>
    <mergeCell ref="D164:E164"/>
    <mergeCell ref="N133:R133"/>
    <mergeCell ref="D241:E241"/>
    <mergeCell ref="Z275:Z276"/>
    <mergeCell ref="N84:T84"/>
    <mergeCell ref="A108:X108"/>
    <mergeCell ref="N205:T205"/>
    <mergeCell ref="N164:R164"/>
    <mergeCell ref="E275:E276"/>
    <mergeCell ref="Y275:Y276"/>
    <mergeCell ref="A26:X26"/>
    <mergeCell ref="A227:M228"/>
    <mergeCell ref="AA275:AA276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N271:T271"/>
    <mergeCell ref="N110:T110"/>
    <mergeCell ref="A32:M33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S274:U274"/>
    <mergeCell ref="A218:X218"/>
    <mergeCell ref="D80:E80"/>
    <mergeCell ref="N66:R66"/>
    <mergeCell ref="N188:R188"/>
    <mergeCell ref="N53:R53"/>
    <mergeCell ref="N222:T222"/>
    <mergeCell ref="N51:R51"/>
    <mergeCell ref="N122:R122"/>
    <mergeCell ref="G275:G276"/>
    <mergeCell ref="N82:R82"/>
    <mergeCell ref="N253:R253"/>
    <mergeCell ref="A121:X121"/>
    <mergeCell ref="N270:T270"/>
    <mergeCell ref="O9:P9"/>
    <mergeCell ref="N22:R22"/>
    <mergeCell ref="N193:R193"/>
    <mergeCell ref="A101:X101"/>
    <mergeCell ref="A76:X76"/>
    <mergeCell ref="D194:E194"/>
    <mergeCell ref="Z17:Z18"/>
    <mergeCell ref="N100:T100"/>
    <mergeCell ref="G17:G18"/>
    <mergeCell ref="H10:L10"/>
    <mergeCell ref="A9:C9"/>
    <mergeCell ref="O12:P12"/>
    <mergeCell ref="O13:P13"/>
    <mergeCell ref="D22:E22"/>
    <mergeCell ref="M17:M18"/>
    <mergeCell ref="D10:E10"/>
    <mergeCell ref="F10:G10"/>
    <mergeCell ref="A12:L12"/>
    <mergeCell ref="A14:L14"/>
    <mergeCell ref="T11:U11"/>
    <mergeCell ref="N267:T267"/>
    <mergeCell ref="A249:M250"/>
    <mergeCell ref="A167:X167"/>
    <mergeCell ref="T275:T276"/>
    <mergeCell ref="N95:R95"/>
    <mergeCell ref="D203:E203"/>
    <mergeCell ref="N97:R97"/>
    <mergeCell ref="N96:R96"/>
    <mergeCell ref="H17:H18"/>
    <mergeCell ref="A86:X86"/>
    <mergeCell ref="N183:T183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A49:X49"/>
    <mergeCell ref="N89:R89"/>
    <mergeCell ref="N260:R260"/>
    <mergeCell ref="I275:I276"/>
    <mergeCell ref="N182:T182"/>
    <mergeCell ref="R275:R276"/>
    <mergeCell ref="N249:T249"/>
    <mergeCell ref="N40:T40"/>
    <mergeCell ref="N269:T269"/>
    <mergeCell ref="A158:M159"/>
    <mergeCell ref="N115:R115"/>
    <mergeCell ref="A145:M146"/>
    <mergeCell ref="D61:E61"/>
    <mergeCell ref="D254:E254"/>
    <mergeCell ref="A46:M47"/>
    <mergeCell ref="N179:R179"/>
    <mergeCell ref="N44:R44"/>
    <mergeCell ref="Q275:Q276"/>
    <mergeCell ref="A140:M141"/>
    <mergeCell ref="D193:E193"/>
    <mergeCell ref="D127:E127"/>
    <mergeCell ref="A58:X58"/>
    <mergeCell ref="D114:E114"/>
    <mergeCell ref="N256:R256"/>
    <mergeCell ref="D128:E128"/>
    <mergeCell ref="N109:R109"/>
    <mergeCell ref="D152:E152"/>
    <mergeCell ref="N33:T33"/>
    <mergeCell ref="N73:T73"/>
    <mergeCell ref="A225:X225"/>
    <mergeCell ref="D252:E252"/>
    <mergeCell ref="N226:R226"/>
    <mergeCell ref="A155:X155"/>
    <mergeCell ref="N68:T68"/>
    <mergeCell ref="A93:X93"/>
    <mergeCell ref="N46:T46"/>
    <mergeCell ref="N220:R220"/>
    <mergeCell ref="N195:R195"/>
    <mergeCell ref="A207:X207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D38:E38"/>
    <mergeCell ref="A191:X191"/>
    <mergeCell ref="A107:X107"/>
    <mergeCell ref="D169:E169"/>
    <mergeCell ref="A178:X178"/>
    <mergeCell ref="A123:M124"/>
    <mergeCell ref="N146:T146"/>
    <mergeCell ref="N213:R213"/>
    <mergeCell ref="N150:R150"/>
    <mergeCell ref="N255:R255"/>
    <mergeCell ref="D96:E96"/>
    <mergeCell ref="J275:J27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N233:T233"/>
    <mergeCell ref="A236:X236"/>
    <mergeCell ref="A223:X223"/>
    <mergeCell ref="A5:C5"/>
    <mergeCell ref="N71:R71"/>
    <mergeCell ref="N135:T135"/>
    <mergeCell ref="N227:T227"/>
    <mergeCell ref="D179:E179"/>
    <mergeCell ref="A238:M239"/>
    <mergeCell ref="A134:M135"/>
    <mergeCell ref="A17:A18"/>
    <mergeCell ref="K17:K18"/>
    <mergeCell ref="A20:X20"/>
    <mergeCell ref="C17:C18"/>
    <mergeCell ref="A125:X125"/>
    <mergeCell ref="D103:E103"/>
    <mergeCell ref="D37:E37"/>
    <mergeCell ref="A112:X112"/>
    <mergeCell ref="N209:T209"/>
    <mergeCell ref="N231:R231"/>
    <mergeCell ref="D188:E188"/>
    <mergeCell ref="D36:E36"/>
    <mergeCell ref="N170:T170"/>
    <mergeCell ref="D51:E51"/>
    <mergeCell ref="A6:C6"/>
    <mergeCell ref="AD17:AD18"/>
    <mergeCell ref="N67:T67"/>
    <mergeCell ref="N80:R80"/>
    <mergeCell ref="D88:E88"/>
    <mergeCell ref="N55:R55"/>
    <mergeCell ref="D115:E115"/>
    <mergeCell ref="A172:X172"/>
    <mergeCell ref="D9:E9"/>
    <mergeCell ref="F9:G9"/>
    <mergeCell ref="A64:X64"/>
    <mergeCell ref="N15:R16"/>
    <mergeCell ref="A35:X35"/>
    <mergeCell ref="A73:M74"/>
    <mergeCell ref="U17:U18"/>
    <mergeCell ref="N90:T90"/>
    <mergeCell ref="A21:X21"/>
    <mergeCell ref="N83:T83"/>
    <mergeCell ref="T6:U9"/>
    <mergeCell ref="A25:X25"/>
    <mergeCell ref="N158:T158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D72:E72"/>
    <mergeCell ref="N239:T239"/>
    <mergeCell ref="B275:B276"/>
    <mergeCell ref="D255:E255"/>
    <mergeCell ref="A23:M24"/>
    <mergeCell ref="N60:R60"/>
    <mergeCell ref="C274:R274"/>
    <mergeCell ref="N78:R78"/>
    <mergeCell ref="O11:P11"/>
    <mergeCell ref="N130:T130"/>
    <mergeCell ref="D260:E260"/>
    <mergeCell ref="N241:R241"/>
    <mergeCell ref="D1:F1"/>
    <mergeCell ref="J17:J18"/>
    <mergeCell ref="D82:E82"/>
    <mergeCell ref="L17:L18"/>
    <mergeCell ref="N149:R149"/>
    <mergeCell ref="T5:U5"/>
    <mergeCell ref="N77:R77"/>
    <mergeCell ref="N91:T91"/>
    <mergeCell ref="A131:X131"/>
    <mergeCell ref="N29:R29"/>
    <mergeCell ref="D7:L7"/>
    <mergeCell ref="H1:O1"/>
    <mergeCell ref="D6:L6"/>
    <mergeCell ref="O8:P8"/>
    <mergeCell ref="F5:G5"/>
    <mergeCell ref="D29:E29"/>
    <mergeCell ref="O5:P5"/>
    <mergeCell ref="F17:F18"/>
    <mergeCell ref="J9:L9"/>
    <mergeCell ref="D117:E117"/>
    <mergeCell ref="D55:E55"/>
    <mergeCell ref="D30:E30"/>
    <mergeCell ref="D5:E5"/>
    <mergeCell ref="N111:T111"/>
    <mergeCell ref="O10:P10"/>
    <mergeCell ref="U275:U276"/>
    <mergeCell ref="A105:M106"/>
    <mergeCell ref="A242:M243"/>
    <mergeCell ref="X275:X276"/>
    <mergeCell ref="N52:R52"/>
    <mergeCell ref="N257:R257"/>
    <mergeCell ref="D258:E258"/>
    <mergeCell ref="N252:R252"/>
    <mergeCell ref="D253:E253"/>
    <mergeCell ref="A199:X199"/>
    <mergeCell ref="W17:W18"/>
    <mergeCell ref="N144:R144"/>
    <mergeCell ref="D60:E60"/>
    <mergeCell ref="A69:X69"/>
    <mergeCell ref="D187:E187"/>
    <mergeCell ref="D174:E174"/>
    <mergeCell ref="A232:M233"/>
    <mergeCell ref="O275:O276"/>
    <mergeCell ref="A153:M154"/>
    <mergeCell ref="N17:R18"/>
    <mergeCell ref="A110:M111"/>
    <mergeCell ref="D180:E180"/>
    <mergeCell ref="N189:T189"/>
    <mergeCell ref="D8:L8"/>
    <mergeCell ref="N39:R39"/>
    <mergeCell ref="D87:E87"/>
    <mergeCell ref="N116:R116"/>
    <mergeCell ref="D245:E245"/>
    <mergeCell ref="D122:E122"/>
    <mergeCell ref="R6:S9"/>
    <mergeCell ref="A170:M171"/>
    <mergeCell ref="N36:R36"/>
    <mergeCell ref="A165:M166"/>
    <mergeCell ref="N190:T190"/>
    <mergeCell ref="A221:M222"/>
    <mergeCell ref="N81:R81"/>
    <mergeCell ref="T10:U10"/>
    <mergeCell ref="D195:E195"/>
    <mergeCell ref="A160:X160"/>
    <mergeCell ref="D66:E66"/>
    <mergeCell ref="N181:R181"/>
    <mergeCell ref="N32:T32"/>
    <mergeCell ref="D53:E53"/>
    <mergeCell ref="A206:X206"/>
    <mergeCell ref="N159:T159"/>
    <mergeCell ref="N134:T134"/>
    <mergeCell ref="A224:X224"/>
    <mergeCell ref="N2:U3"/>
    <mergeCell ref="D79:E79"/>
    <mergeCell ref="BA17:BA18"/>
    <mergeCell ref="N123:T123"/>
    <mergeCell ref="D144:E144"/>
    <mergeCell ref="N94:R94"/>
    <mergeCell ref="D81:E81"/>
    <mergeCell ref="AA17:AC18"/>
    <mergeCell ref="A27:X27"/>
    <mergeCell ref="N124:T124"/>
    <mergeCell ref="N118:T118"/>
    <mergeCell ref="D139:E139"/>
    <mergeCell ref="A99:M100"/>
    <mergeCell ref="A85:X85"/>
    <mergeCell ref="N127:R127"/>
    <mergeCell ref="N47:T47"/>
    <mergeCell ref="D28:E28"/>
    <mergeCell ref="N128:R128"/>
    <mergeCell ref="A143:X143"/>
    <mergeCell ref="N103:R103"/>
    <mergeCell ref="H5:L5"/>
    <mergeCell ref="N104:R104"/>
    <mergeCell ref="B17:B18"/>
    <mergeCell ref="N54:R54"/>
    <mergeCell ref="H9:I9"/>
    <mergeCell ref="A90:M91"/>
    <mergeCell ref="N197:T197"/>
    <mergeCell ref="A56:M57"/>
    <mergeCell ref="N153:T153"/>
    <mergeCell ref="N264:R264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166:T166"/>
    <mergeCell ref="N215:T215"/>
    <mergeCell ref="A175:M176"/>
    <mergeCell ref="A59:X59"/>
    <mergeCell ref="N24:T24"/>
    <mergeCell ref="D45:E45"/>
    <mergeCell ref="A198:X198"/>
    <mergeCell ref="N275:N276"/>
    <mergeCell ref="P275:P276"/>
    <mergeCell ref="N266:T266"/>
    <mergeCell ref="N268:T268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  <mergeCell ref="C275:C276"/>
    <mergeCell ref="D94:E94"/>
    <mergeCell ref="N119:T119"/>
    <mergeCell ref="A65:X65"/>
    <mergeCell ref="N238:T238"/>
    <mergeCell ref="D261:E261"/>
    <mergeCell ref="N196:T196"/>
    <mergeCell ref="W275:W27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2024-03-22T12:31:48Z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