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EDB7FE9-8872-41FF-A770-42389EC4B3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W479" i="1"/>
  <c r="V479" i="1"/>
  <c r="X478" i="1"/>
  <c r="W478" i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W474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X447" i="1" s="1"/>
  <c r="X460" i="1" s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V418" i="1"/>
  <c r="W417" i="1"/>
  <c r="X417" i="1" s="1"/>
  <c r="N417" i="1"/>
  <c r="W416" i="1"/>
  <c r="N416" i="1"/>
  <c r="W415" i="1"/>
  <c r="X415" i="1" s="1"/>
  <c r="N415" i="1"/>
  <c r="V413" i="1"/>
  <c r="V412" i="1"/>
  <c r="W411" i="1"/>
  <c r="W413" i="1" s="1"/>
  <c r="N411" i="1"/>
  <c r="V409" i="1"/>
  <c r="V408" i="1"/>
  <c r="W407" i="1"/>
  <c r="X407" i="1" s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N388" i="1"/>
  <c r="V386" i="1"/>
  <c r="V385" i="1"/>
  <c r="W384" i="1"/>
  <c r="N384" i="1"/>
  <c r="W383" i="1"/>
  <c r="X383" i="1" s="1"/>
  <c r="N383" i="1"/>
  <c r="V379" i="1"/>
  <c r="V378" i="1"/>
  <c r="W377" i="1"/>
  <c r="W379" i="1" s="1"/>
  <c r="N377" i="1"/>
  <c r="V375" i="1"/>
  <c r="V374" i="1"/>
  <c r="X373" i="1"/>
  <c r="W373" i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N366" i="1"/>
  <c r="W365" i="1"/>
  <c r="X365" i="1" s="1"/>
  <c r="X367" i="1" s="1"/>
  <c r="N365" i="1"/>
  <c r="V363" i="1"/>
  <c r="V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4" i="1"/>
  <c r="V353" i="1"/>
  <c r="W352" i="1"/>
  <c r="W354" i="1" s="1"/>
  <c r="N352" i="1"/>
  <c r="V350" i="1"/>
  <c r="V349" i="1"/>
  <c r="W348" i="1"/>
  <c r="X348" i="1" s="1"/>
  <c r="N348" i="1"/>
  <c r="W347" i="1"/>
  <c r="V345" i="1"/>
  <c r="V344" i="1"/>
  <c r="W343" i="1"/>
  <c r="X343" i="1" s="1"/>
  <c r="N343" i="1"/>
  <c r="W342" i="1"/>
  <c r="X342" i="1" s="1"/>
  <c r="N342" i="1"/>
  <c r="W341" i="1"/>
  <c r="X341" i="1" s="1"/>
  <c r="N341" i="1"/>
  <c r="V339" i="1"/>
  <c r="V338" i="1"/>
  <c r="W337" i="1"/>
  <c r="X337" i="1" s="1"/>
  <c r="N337" i="1"/>
  <c r="W336" i="1"/>
  <c r="X336" i="1" s="1"/>
  <c r="N336" i="1"/>
  <c r="X335" i="1"/>
  <c r="W335" i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W309" i="1"/>
  <c r="X309" i="1" s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X298" i="1"/>
  <c r="X300" i="1" s="1"/>
  <c r="W298" i="1"/>
  <c r="N298" i="1"/>
  <c r="V296" i="1"/>
  <c r="V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W281" i="1"/>
  <c r="X281" i="1" s="1"/>
  <c r="N281" i="1"/>
  <c r="W280" i="1"/>
  <c r="N280" i="1"/>
  <c r="V278" i="1"/>
  <c r="V277" i="1"/>
  <c r="W276" i="1"/>
  <c r="X276" i="1" s="1"/>
  <c r="N276" i="1"/>
  <c r="W275" i="1"/>
  <c r="X275" i="1" s="1"/>
  <c r="W274" i="1"/>
  <c r="X274" i="1" s="1"/>
  <c r="X277" i="1" s="1"/>
  <c r="V272" i="1"/>
  <c r="V271" i="1"/>
  <c r="W270" i="1"/>
  <c r="X270" i="1" s="1"/>
  <c r="N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X261" i="1"/>
  <c r="W261" i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V255" i="1"/>
  <c r="V254" i="1"/>
  <c r="W253" i="1"/>
  <c r="X253" i="1" s="1"/>
  <c r="N253" i="1"/>
  <c r="W252" i="1"/>
  <c r="X252" i="1" s="1"/>
  <c r="N252" i="1"/>
  <c r="X251" i="1"/>
  <c r="W251" i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4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X197" i="1"/>
  <c r="W197" i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X169" i="1" s="1"/>
  <c r="N169" i="1"/>
  <c r="V167" i="1"/>
  <c r="V166" i="1"/>
  <c r="W165" i="1"/>
  <c r="X165" i="1" s="1"/>
  <c r="N165" i="1"/>
  <c r="W164" i="1"/>
  <c r="W167" i="1" s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X139" i="1" s="1"/>
  <c r="N139" i="1"/>
  <c r="V135" i="1"/>
  <c r="V134" i="1"/>
  <c r="X133" i="1"/>
  <c r="W133" i="1"/>
  <c r="N133" i="1"/>
  <c r="W132" i="1"/>
  <c r="X132" i="1" s="1"/>
  <c r="N132" i="1"/>
  <c r="W131" i="1"/>
  <c r="X131" i="1" s="1"/>
  <c r="N131" i="1"/>
  <c r="W130" i="1"/>
  <c r="F522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X119" i="1" s="1"/>
  <c r="N119" i="1"/>
  <c r="V117" i="1"/>
  <c r="V116" i="1"/>
  <c r="W115" i="1"/>
  <c r="X115" i="1" s="1"/>
  <c r="N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W117" i="1" s="1"/>
  <c r="N106" i="1"/>
  <c r="V104" i="1"/>
  <c r="V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W104" i="1" s="1"/>
  <c r="N95" i="1"/>
  <c r="V93" i="1"/>
  <c r="V92" i="1"/>
  <c r="W91" i="1"/>
  <c r="X91" i="1" s="1"/>
  <c r="N91" i="1"/>
  <c r="X90" i="1"/>
  <c r="W90" i="1"/>
  <c r="N90" i="1"/>
  <c r="W89" i="1"/>
  <c r="X89" i="1" s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E522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V24" i="1"/>
  <c r="V23" i="1"/>
  <c r="W22" i="1"/>
  <c r="N22" i="1"/>
  <c r="H10" i="1"/>
  <c r="A9" i="1"/>
  <c r="F10" i="1" s="1"/>
  <c r="D7" i="1"/>
  <c r="O6" i="1"/>
  <c r="N2" i="1"/>
  <c r="X142" i="1" l="1"/>
  <c r="X243" i="1"/>
  <c r="B522" i="1"/>
  <c r="X37" i="1"/>
  <c r="X38" i="1" s="1"/>
  <c r="W38" i="1"/>
  <c r="X41" i="1"/>
  <c r="X42" i="1" s="1"/>
  <c r="W42" i="1"/>
  <c r="X45" i="1"/>
  <c r="X46" i="1" s="1"/>
  <c r="W46" i="1"/>
  <c r="D522" i="1"/>
  <c r="W92" i="1"/>
  <c r="W156" i="1"/>
  <c r="J522" i="1"/>
  <c r="L522" i="1"/>
  <c r="X411" i="1"/>
  <c r="X412" i="1" s="1"/>
  <c r="W412" i="1"/>
  <c r="X265" i="1"/>
  <c r="V516" i="1"/>
  <c r="W35" i="1"/>
  <c r="X88" i="1"/>
  <c r="X92" i="1" s="1"/>
  <c r="X106" i="1"/>
  <c r="W126" i="1"/>
  <c r="X146" i="1"/>
  <c r="X155" i="1" s="1"/>
  <c r="W173" i="1"/>
  <c r="W193" i="1"/>
  <c r="W201" i="1"/>
  <c r="X218" i="1"/>
  <c r="X224" i="1" s="1"/>
  <c r="W224" i="1"/>
  <c r="W265" i="1"/>
  <c r="W277" i="1"/>
  <c r="W345" i="1"/>
  <c r="W344" i="1"/>
  <c r="X352" i="1"/>
  <c r="X353" i="1" s="1"/>
  <c r="W353" i="1"/>
  <c r="W367" i="1"/>
  <c r="X377" i="1"/>
  <c r="X378" i="1" s="1"/>
  <c r="W378" i="1"/>
  <c r="T522" i="1"/>
  <c r="X468" i="1"/>
  <c r="X474" i="1" s="1"/>
  <c r="X34" i="1"/>
  <c r="X126" i="1"/>
  <c r="X173" i="1"/>
  <c r="X116" i="1"/>
  <c r="H9" i="1"/>
  <c r="A10" i="1"/>
  <c r="W24" i="1"/>
  <c r="W34" i="1"/>
  <c r="W54" i="1"/>
  <c r="W62" i="1"/>
  <c r="W85" i="1"/>
  <c r="W93" i="1"/>
  <c r="W103" i="1"/>
  <c r="W116" i="1"/>
  <c r="W127" i="1"/>
  <c r="W134" i="1"/>
  <c r="W142" i="1"/>
  <c r="W155" i="1"/>
  <c r="W162" i="1"/>
  <c r="W166" i="1"/>
  <c r="W174" i="1"/>
  <c r="W194" i="1"/>
  <c r="W200" i="1"/>
  <c r="W211" i="1"/>
  <c r="W215" i="1"/>
  <c r="W266" i="1"/>
  <c r="W271" i="1"/>
  <c r="X268" i="1"/>
  <c r="X271" i="1" s="1"/>
  <c r="W284" i="1"/>
  <c r="N522" i="1"/>
  <c r="W296" i="1"/>
  <c r="X287" i="1"/>
  <c r="X295" i="1" s="1"/>
  <c r="W295" i="1"/>
  <c r="W301" i="1"/>
  <c r="O522" i="1"/>
  <c r="W305" i="1"/>
  <c r="X304" i="1"/>
  <c r="X305" i="1" s="1"/>
  <c r="W306" i="1"/>
  <c r="W311" i="1"/>
  <c r="X308" i="1"/>
  <c r="X311" i="1" s="1"/>
  <c r="W350" i="1"/>
  <c r="X347" i="1"/>
  <c r="X349" i="1" s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65" i="1"/>
  <c r="H522" i="1"/>
  <c r="Q522" i="1"/>
  <c r="F9" i="1"/>
  <c r="J9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X95" i="1"/>
  <c r="X103" i="1" s="1"/>
  <c r="X130" i="1"/>
  <c r="X134" i="1" s="1"/>
  <c r="W135" i="1"/>
  <c r="G522" i="1"/>
  <c r="W143" i="1"/>
  <c r="I522" i="1"/>
  <c r="W161" i="1"/>
  <c r="X164" i="1"/>
  <c r="X166" i="1" s="1"/>
  <c r="X176" i="1"/>
  <c r="X193" i="1" s="1"/>
  <c r="X196" i="1"/>
  <c r="X200" i="1" s="1"/>
  <c r="X204" i="1"/>
  <c r="X210" i="1" s="1"/>
  <c r="W210" i="1"/>
  <c r="X213" i="1"/>
  <c r="X214" i="1" s="1"/>
  <c r="W225" i="1"/>
  <c r="W243" i="1"/>
  <c r="W244" i="1"/>
  <c r="W247" i="1"/>
  <c r="X246" i="1"/>
  <c r="X247" i="1" s="1"/>
  <c r="W248" i="1"/>
  <c r="W255" i="1"/>
  <c r="X250" i="1"/>
  <c r="X254" i="1" s="1"/>
  <c r="W254" i="1"/>
  <c r="W272" i="1"/>
  <c r="W278" i="1"/>
  <c r="W283" i="1"/>
  <c r="X280" i="1"/>
  <c r="X283" i="1" s="1"/>
  <c r="W300" i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W339" i="1"/>
  <c r="X330" i="1"/>
  <c r="X338" i="1" s="1"/>
  <c r="W338" i="1"/>
  <c r="X344" i="1"/>
  <c r="W349" i="1"/>
  <c r="X362" i="1"/>
  <c r="W362" i="1"/>
  <c r="W368" i="1"/>
  <c r="W375" i="1"/>
  <c r="X370" i="1"/>
  <c r="X374" i="1" s="1"/>
  <c r="W374" i="1"/>
  <c r="X384" i="1"/>
  <c r="X385" i="1" s="1"/>
  <c r="S522" i="1"/>
  <c r="W386" i="1"/>
  <c r="W401" i="1"/>
  <c r="X388" i="1"/>
  <c r="X401" i="1" s="1"/>
  <c r="W402" i="1"/>
  <c r="W409" i="1"/>
  <c r="X404" i="1"/>
  <c r="X408" i="1" s="1"/>
  <c r="W408" i="1"/>
  <c r="X416" i="1"/>
  <c r="X418" i="1" s="1"/>
  <c r="W418" i="1"/>
  <c r="V522" i="1"/>
  <c r="W489" i="1"/>
  <c r="X484" i="1"/>
  <c r="X489" i="1" s="1"/>
  <c r="W490" i="1"/>
  <c r="W502" i="1"/>
  <c r="X498" i="1"/>
  <c r="X502" i="1" s="1"/>
  <c r="W503" i="1"/>
  <c r="W513" i="1"/>
  <c r="W514" i="1"/>
  <c r="M522" i="1"/>
  <c r="U522" i="1"/>
  <c r="R522" i="1"/>
  <c r="W363" i="1"/>
  <c r="W385" i="1"/>
  <c r="W419" i="1"/>
  <c r="W425" i="1"/>
  <c r="W434" i="1"/>
  <c r="X427" i="1"/>
  <c r="X434" i="1" s="1"/>
  <c r="W460" i="1"/>
  <c r="W475" i="1"/>
  <c r="W480" i="1"/>
  <c r="X477" i="1"/>
  <c r="X479" i="1" s="1"/>
  <c r="W510" i="1"/>
  <c r="X505" i="1"/>
  <c r="X510" i="1" s="1"/>
  <c r="W511" i="1"/>
  <c r="W424" i="1"/>
  <c r="W515" i="1" l="1"/>
  <c r="W516" i="1"/>
  <c r="W512" i="1"/>
  <c r="X517" i="1"/>
</calcChain>
</file>

<file path=xl/sharedStrings.xml><?xml version="1.0" encoding="utf-8"?>
<sst xmlns="http://schemas.openxmlformats.org/spreadsheetml/2006/main" count="2202" uniqueCount="739">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</sst>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67" sqref="Z6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710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93" t="s">
        <v>8</v>
      </c>
      <c r="B5" s="430"/>
      <c r="C5" s="431"/>
      <c r="D5" s="509"/>
      <c r="E5" s="510"/>
      <c r="F5" s="663" t="s">
        <v>9</v>
      </c>
      <c r="G5" s="431"/>
      <c r="H5" s="509" t="s">
        <v>738</v>
      </c>
      <c r="I5" s="512"/>
      <c r="J5" s="512"/>
      <c r="K5" s="512"/>
      <c r="L5" s="510"/>
      <c r="N5" s="24" t="s">
        <v>10</v>
      </c>
      <c r="O5" s="614">
        <v>45376</v>
      </c>
      <c r="P5" s="489"/>
      <c r="R5" s="712" t="s">
        <v>11</v>
      </c>
      <c r="S5" s="413"/>
      <c r="T5" s="548" t="s">
        <v>12</v>
      </c>
      <c r="U5" s="489"/>
      <c r="Z5" s="51"/>
      <c r="AA5" s="51"/>
      <c r="AB5" s="51"/>
    </row>
    <row r="6" spans="1:29" s="343" customFormat="1" ht="24" customHeight="1" x14ac:dyDescent="0.2">
      <c r="A6" s="493" t="s">
        <v>13</v>
      </c>
      <c r="B6" s="430"/>
      <c r="C6" s="431"/>
      <c r="D6" s="647" t="s">
        <v>14</v>
      </c>
      <c r="E6" s="648"/>
      <c r="F6" s="648"/>
      <c r="G6" s="648"/>
      <c r="H6" s="648"/>
      <c r="I6" s="648"/>
      <c r="J6" s="648"/>
      <c r="K6" s="648"/>
      <c r="L6" s="489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Понедельник</v>
      </c>
      <c r="P6" s="355"/>
      <c r="R6" s="511" t="s">
        <v>16</v>
      </c>
      <c r="S6" s="413"/>
      <c r="T6" s="497" t="s">
        <v>17</v>
      </c>
      <c r="U6" s="498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52"/>
      <c r="S7" s="413"/>
      <c r="T7" s="499"/>
      <c r="U7" s="500"/>
      <c r="Z7" s="51"/>
      <c r="AA7" s="51"/>
      <c r="AB7" s="51"/>
    </row>
    <row r="8" spans="1:29" s="343" customFormat="1" ht="25.5" customHeight="1" x14ac:dyDescent="0.2">
      <c r="A8" s="699" t="s">
        <v>18</v>
      </c>
      <c r="B8" s="359"/>
      <c r="C8" s="360"/>
      <c r="D8" s="506"/>
      <c r="E8" s="507"/>
      <c r="F8" s="507"/>
      <c r="G8" s="507"/>
      <c r="H8" s="507"/>
      <c r="I8" s="507"/>
      <c r="J8" s="507"/>
      <c r="K8" s="507"/>
      <c r="L8" s="508"/>
      <c r="N8" s="24" t="s">
        <v>19</v>
      </c>
      <c r="O8" s="488">
        <v>0.5</v>
      </c>
      <c r="P8" s="489"/>
      <c r="R8" s="352"/>
      <c r="S8" s="413"/>
      <c r="T8" s="499"/>
      <c r="U8" s="500"/>
      <c r="Z8" s="51"/>
      <c r="AA8" s="51"/>
      <c r="AB8" s="51"/>
    </row>
    <row r="9" spans="1:29" s="343" customFormat="1" ht="39.950000000000003" customHeight="1" x14ac:dyDescent="0.2">
      <c r="A9" s="4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81"/>
      <c r="E9" s="482"/>
      <c r="F9" s="4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514" t="str">
        <f>IF(AND($A$9="Тип доверенности/получателя при получении в адресе перегруза:",$D$9="Разовая доверенность"),"Введите ФИО","")</f>
        <v/>
      </c>
      <c r="I9" s="482"/>
      <c r="J9" s="5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2"/>
      <c r="L9" s="482"/>
      <c r="N9" s="26" t="s">
        <v>20</v>
      </c>
      <c r="O9" s="614"/>
      <c r="P9" s="489"/>
      <c r="R9" s="352"/>
      <c r="S9" s="413"/>
      <c r="T9" s="501"/>
      <c r="U9" s="502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4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81"/>
      <c r="E10" s="482"/>
      <c r="F10" s="4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53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88"/>
      <c r="P10" s="489"/>
      <c r="S10" s="24" t="s">
        <v>22</v>
      </c>
      <c r="T10" s="513" t="s">
        <v>23</v>
      </c>
      <c r="U10" s="498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8"/>
      <c r="P11" s="489"/>
      <c r="S11" s="24" t="s">
        <v>26</v>
      </c>
      <c r="T11" s="649" t="s">
        <v>27</v>
      </c>
      <c r="U11" s="650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0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33"/>
      <c r="P12" s="505"/>
      <c r="Q12" s="23"/>
      <c r="S12" s="24"/>
      <c r="T12" s="445"/>
      <c r="U12" s="352"/>
      <c r="Z12" s="51"/>
      <c r="AA12" s="51"/>
      <c r="AB12" s="51"/>
    </row>
    <row r="13" spans="1:29" s="343" customFormat="1" ht="23.25" customHeight="1" x14ac:dyDescent="0.2">
      <c r="A13" s="660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49"/>
      <c r="P13" s="650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0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1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486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7"/>
      <c r="O16" s="487"/>
      <c r="P16" s="487"/>
      <c r="Q16" s="487"/>
      <c r="R16" s="48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46" t="s">
        <v>35</v>
      </c>
      <c r="B17" s="446" t="s">
        <v>36</v>
      </c>
      <c r="C17" s="517" t="s">
        <v>37</v>
      </c>
      <c r="D17" s="446" t="s">
        <v>38</v>
      </c>
      <c r="E17" s="452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51"/>
      <c r="P17" s="451"/>
      <c r="Q17" s="451"/>
      <c r="R17" s="452"/>
      <c r="S17" s="706" t="s">
        <v>48</v>
      </c>
      <c r="T17" s="431"/>
      <c r="U17" s="446" t="s">
        <v>49</v>
      </c>
      <c r="V17" s="446" t="s">
        <v>50</v>
      </c>
      <c r="W17" s="410" t="s">
        <v>51</v>
      </c>
      <c r="X17" s="446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0"/>
      <c r="BA17" s="398" t="s">
        <v>56</v>
      </c>
    </row>
    <row r="18" spans="1:53" ht="14.25" customHeight="1" x14ac:dyDescent="0.2">
      <c r="A18" s="447"/>
      <c r="B18" s="447"/>
      <c r="C18" s="447"/>
      <c r="D18" s="453"/>
      <c r="E18" s="455"/>
      <c r="F18" s="447"/>
      <c r="G18" s="447"/>
      <c r="H18" s="447"/>
      <c r="I18" s="447"/>
      <c r="J18" s="447"/>
      <c r="K18" s="447"/>
      <c r="L18" s="447"/>
      <c r="M18" s="447"/>
      <c r="N18" s="453"/>
      <c r="O18" s="454"/>
      <c r="P18" s="454"/>
      <c r="Q18" s="454"/>
      <c r="R18" s="455"/>
      <c r="S18" s="342" t="s">
        <v>57</v>
      </c>
      <c r="T18" s="342" t="s">
        <v>58</v>
      </c>
      <c r="U18" s="447"/>
      <c r="V18" s="447"/>
      <c r="W18" s="411"/>
      <c r="X18" s="447"/>
      <c r="Y18" s="476"/>
      <c r="Z18" s="476"/>
      <c r="AA18" s="406"/>
      <c r="AB18" s="407"/>
      <c r="AC18" s="408"/>
      <c r="AD18" s="471"/>
      <c r="BA18" s="352"/>
    </row>
    <row r="19" spans="1:53" ht="27.75" hidden="1" customHeight="1" x14ac:dyDescent="0.2">
      <c r="A19" s="424" t="s">
        <v>59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8"/>
      <c r="Z19" s="48"/>
    </row>
    <row r="20" spans="1:53" ht="16.5" hidden="1" customHeight="1" x14ac:dyDescent="0.25">
      <c r="A20" s="362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hidden="1" customHeight="1" x14ac:dyDescent="0.25">
      <c r="A21" s="36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5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6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4">
        <v>4607091383881</v>
      </c>
      <c r="E26" s="355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475" t="s">
        <v>71</v>
      </c>
      <c r="O26" s="357"/>
      <c r="P26" s="357"/>
      <c r="Q26" s="357"/>
      <c r="R26" s="355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4">
        <v>4607091383881</v>
      </c>
      <c r="E27" s="355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7"/>
      <c r="P27" s="357"/>
      <c r="Q27" s="357"/>
      <c r="R27" s="355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4">
        <v>4607091388237</v>
      </c>
      <c r="E28" s="355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7"/>
      <c r="P28" s="357"/>
      <c r="Q28" s="357"/>
      <c r="R28" s="355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4">
        <v>4607091383935</v>
      </c>
      <c r="E29" s="355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7"/>
      <c r="P29" s="357"/>
      <c r="Q29" s="357"/>
      <c r="R29" s="355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4">
        <v>4680115881853</v>
      </c>
      <c r="E30" s="355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7"/>
      <c r="P30" s="357"/>
      <c r="Q30" s="357"/>
      <c r="R30" s="355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4">
        <v>4607091383911</v>
      </c>
      <c r="E31" s="355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82</v>
      </c>
      <c r="O31" s="357"/>
      <c r="P31" s="357"/>
      <c r="Q31" s="357"/>
      <c r="R31" s="355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4">
        <v>4607091383911</v>
      </c>
      <c r="E32" s="355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7"/>
      <c r="P32" s="357"/>
      <c r="Q32" s="357"/>
      <c r="R32" s="355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4">
        <v>4607091388244</v>
      </c>
      <c r="E33" s="355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7"/>
      <c r="P33" s="357"/>
      <c r="Q33" s="357"/>
      <c r="R33" s="355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58" t="s">
        <v>66</v>
      </c>
      <c r="O34" s="359"/>
      <c r="P34" s="359"/>
      <c r="Q34" s="359"/>
      <c r="R34" s="359"/>
      <c r="S34" s="359"/>
      <c r="T34" s="360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58" t="s">
        <v>66</v>
      </c>
      <c r="O35" s="359"/>
      <c r="P35" s="359"/>
      <c r="Q35" s="359"/>
      <c r="R35" s="359"/>
      <c r="S35" s="359"/>
      <c r="T35" s="360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hidden="1" customHeight="1" x14ac:dyDescent="0.25">
      <c r="A36" s="36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4">
        <v>4607091388503</v>
      </c>
      <c r="E37" s="355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7"/>
      <c r="P37" s="357"/>
      <c r="Q37" s="357"/>
      <c r="R37" s="355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58" t="s">
        <v>66</v>
      </c>
      <c r="O38" s="359"/>
      <c r="P38" s="359"/>
      <c r="Q38" s="359"/>
      <c r="R38" s="359"/>
      <c r="S38" s="359"/>
      <c r="T38" s="360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58" t="s">
        <v>66</v>
      </c>
      <c r="O39" s="359"/>
      <c r="P39" s="359"/>
      <c r="Q39" s="359"/>
      <c r="R39" s="359"/>
      <c r="S39" s="359"/>
      <c r="T39" s="360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hidden="1" customHeight="1" x14ac:dyDescent="0.25">
      <c r="A40" s="36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4">
        <v>4607091388282</v>
      </c>
      <c r="E41" s="355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7"/>
      <c r="P41" s="357"/>
      <c r="Q41" s="357"/>
      <c r="R41" s="355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58" t="s">
        <v>66</v>
      </c>
      <c r="O42" s="359"/>
      <c r="P42" s="359"/>
      <c r="Q42" s="359"/>
      <c r="R42" s="359"/>
      <c r="S42" s="359"/>
      <c r="T42" s="360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58" t="s">
        <v>66</v>
      </c>
      <c r="O43" s="359"/>
      <c r="P43" s="359"/>
      <c r="Q43" s="359"/>
      <c r="R43" s="359"/>
      <c r="S43" s="359"/>
      <c r="T43" s="360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hidden="1" customHeight="1" x14ac:dyDescent="0.25">
      <c r="A44" s="36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4">
        <v>4607091389111</v>
      </c>
      <c r="E45" s="355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7"/>
      <c r="P45" s="357"/>
      <c r="Q45" s="357"/>
      <c r="R45" s="355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58" t="s">
        <v>66</v>
      </c>
      <c r="O46" s="359"/>
      <c r="P46" s="359"/>
      <c r="Q46" s="359"/>
      <c r="R46" s="359"/>
      <c r="S46" s="359"/>
      <c r="T46" s="360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58" t="s">
        <v>66</v>
      </c>
      <c r="O47" s="359"/>
      <c r="P47" s="359"/>
      <c r="Q47" s="359"/>
      <c r="R47" s="359"/>
      <c r="S47" s="359"/>
      <c r="T47" s="360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hidden="1" customHeight="1" x14ac:dyDescent="0.2">
      <c r="A48" s="424" t="s">
        <v>98</v>
      </c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8"/>
      <c r="Z48" s="48"/>
    </row>
    <row r="49" spans="1:53" ht="16.5" hidden="1" customHeight="1" x14ac:dyDescent="0.25">
      <c r="A49" s="362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hidden="1" customHeight="1" x14ac:dyDescent="0.25">
      <c r="A50" s="36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4">
        <v>4680115881440</v>
      </c>
      <c r="E51" s="355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7"/>
      <c r="P51" s="357"/>
      <c r="Q51" s="357"/>
      <c r="R51" s="355"/>
      <c r="S51" s="34"/>
      <c r="T51" s="34"/>
      <c r="U51" s="35" t="s">
        <v>65</v>
      </c>
      <c r="V51" s="345">
        <v>0</v>
      </c>
      <c r="W51" s="34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4">
        <v>4680115881433</v>
      </c>
      <c r="E52" s="355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7"/>
      <c r="P52" s="357"/>
      <c r="Q52" s="357"/>
      <c r="R52" s="355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58" t="s">
        <v>66</v>
      </c>
      <c r="O53" s="359"/>
      <c r="P53" s="359"/>
      <c r="Q53" s="359"/>
      <c r="R53" s="359"/>
      <c r="S53" s="359"/>
      <c r="T53" s="360"/>
      <c r="U53" s="37" t="s">
        <v>67</v>
      </c>
      <c r="V53" s="347">
        <f>IFERROR(V51/H51,"0")+IFERROR(V52/H52,"0")</f>
        <v>0</v>
      </c>
      <c r="W53" s="347">
        <f>IFERROR(W51/H51,"0")+IFERROR(W52/H52,"0")</f>
        <v>0</v>
      </c>
      <c r="X53" s="347">
        <f>IFERROR(IF(X51="",0,X51),"0")+IFERROR(IF(X52="",0,X52),"0")</f>
        <v>0</v>
      </c>
      <c r="Y53" s="348"/>
      <c r="Z53" s="348"/>
    </row>
    <row r="54" spans="1:53" hidden="1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58" t="s">
        <v>66</v>
      </c>
      <c r="O54" s="359"/>
      <c r="P54" s="359"/>
      <c r="Q54" s="359"/>
      <c r="R54" s="359"/>
      <c r="S54" s="359"/>
      <c r="T54" s="360"/>
      <c r="U54" s="37" t="s">
        <v>65</v>
      </c>
      <c r="V54" s="347">
        <f>IFERROR(SUM(V51:V52),"0")</f>
        <v>0</v>
      </c>
      <c r="W54" s="347">
        <f>IFERROR(SUM(W51:W52),"0")</f>
        <v>0</v>
      </c>
      <c r="X54" s="37"/>
      <c r="Y54" s="348"/>
      <c r="Z54" s="348"/>
    </row>
    <row r="55" spans="1:53" ht="16.5" hidden="1" customHeight="1" x14ac:dyDescent="0.25">
      <c r="A55" s="362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hidden="1" customHeight="1" x14ac:dyDescent="0.25">
      <c r="A56" s="36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4">
        <v>4680115881426</v>
      </c>
      <c r="E57" s="355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5"/>
      <c r="S57" s="34"/>
      <c r="T57" s="34"/>
      <c r="U57" s="35" t="s">
        <v>65</v>
      </c>
      <c r="V57" s="345">
        <v>0</v>
      </c>
      <c r="W57" s="34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4">
        <v>4680115881426</v>
      </c>
      <c r="E58" s="355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7"/>
      <c r="P58" s="357"/>
      <c r="Q58" s="357"/>
      <c r="R58" s="355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4">
        <v>4680115881419</v>
      </c>
      <c r="E59" s="355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7"/>
      <c r="P59" s="357"/>
      <c r="Q59" s="357"/>
      <c r="R59" s="355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4">
        <v>4680115881525</v>
      </c>
      <c r="E60" s="355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117</v>
      </c>
      <c r="O60" s="357"/>
      <c r="P60" s="357"/>
      <c r="Q60" s="357"/>
      <c r="R60" s="355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58" t="s">
        <v>66</v>
      </c>
      <c r="O61" s="359"/>
      <c r="P61" s="359"/>
      <c r="Q61" s="359"/>
      <c r="R61" s="359"/>
      <c r="S61" s="359"/>
      <c r="T61" s="360"/>
      <c r="U61" s="37" t="s">
        <v>67</v>
      </c>
      <c r="V61" s="347">
        <f>IFERROR(V57/H57,"0")+IFERROR(V58/H58,"0")+IFERROR(V59/H59,"0")+IFERROR(V60/H60,"0")</f>
        <v>0</v>
      </c>
      <c r="W61" s="347">
        <f>IFERROR(W57/H57,"0")+IFERROR(W58/H58,"0")+IFERROR(W59/H59,"0")+IFERROR(W60/H60,"0")</f>
        <v>0</v>
      </c>
      <c r="X61" s="347">
        <f>IFERROR(IF(X57="",0,X57),"0")+IFERROR(IF(X58="",0,X58),"0")+IFERROR(IF(X59="",0,X59),"0")+IFERROR(IF(X60="",0,X60),"0")</f>
        <v>0</v>
      </c>
      <c r="Y61" s="348"/>
      <c r="Z61" s="348"/>
    </row>
    <row r="62" spans="1:53" hidden="1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58" t="s">
        <v>66</v>
      </c>
      <c r="O62" s="359"/>
      <c r="P62" s="359"/>
      <c r="Q62" s="359"/>
      <c r="R62" s="359"/>
      <c r="S62" s="359"/>
      <c r="T62" s="360"/>
      <c r="U62" s="37" t="s">
        <v>65</v>
      </c>
      <c r="V62" s="347">
        <f>IFERROR(SUM(V57:V60),"0")</f>
        <v>0</v>
      </c>
      <c r="W62" s="347">
        <f>IFERROR(SUM(W57:W60),"0")</f>
        <v>0</v>
      </c>
      <c r="X62" s="37"/>
      <c r="Y62" s="348"/>
      <c r="Z62" s="348"/>
    </row>
    <row r="63" spans="1:53" ht="16.5" hidden="1" customHeight="1" x14ac:dyDescent="0.25">
      <c r="A63" s="362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hidden="1" customHeight="1" x14ac:dyDescent="0.25">
      <c r="A64" s="36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4">
        <v>4607091382945</v>
      </c>
      <c r="E65" s="355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7"/>
      <c r="P65" s="357"/>
      <c r="Q65" s="357"/>
      <c r="R65" s="355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4">
        <v>4607091385670</v>
      </c>
      <c r="E66" s="355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5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4">
        <v>4607091385670</v>
      </c>
      <c r="E67" s="355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7"/>
      <c r="P67" s="357"/>
      <c r="Q67" s="357"/>
      <c r="R67" s="355"/>
      <c r="S67" s="34"/>
      <c r="T67" s="34"/>
      <c r="U67" s="35" t="s">
        <v>65</v>
      </c>
      <c r="V67" s="345">
        <v>20</v>
      </c>
      <c r="W67" s="346">
        <f t="shared" si="2"/>
        <v>22.4</v>
      </c>
      <c r="X67" s="36">
        <f t="shared" si="3"/>
        <v>4.3499999999999997E-2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4">
        <v>4680115883956</v>
      </c>
      <c r="E68" s="355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7"/>
      <c r="P68" s="357"/>
      <c r="Q68" s="357"/>
      <c r="R68" s="355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4">
        <v>4680115881327</v>
      </c>
      <c r="E69" s="355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7"/>
      <c r="P69" s="357"/>
      <c r="Q69" s="357"/>
      <c r="R69" s="355"/>
      <c r="S69" s="34"/>
      <c r="T69" s="34"/>
      <c r="U69" s="35" t="s">
        <v>65</v>
      </c>
      <c r="V69" s="345">
        <v>55</v>
      </c>
      <c r="W69" s="346">
        <f t="shared" si="2"/>
        <v>64.800000000000011</v>
      </c>
      <c r="X69" s="36">
        <f t="shared" si="3"/>
        <v>0.1305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4">
        <v>4680115882133</v>
      </c>
      <c r="E70" s="355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5"/>
      <c r="S70" s="34"/>
      <c r="T70" s="34"/>
      <c r="U70" s="35" t="s">
        <v>65</v>
      </c>
      <c r="V70" s="345">
        <v>71</v>
      </c>
      <c r="W70" s="346">
        <f t="shared" si="2"/>
        <v>78.399999999999991</v>
      </c>
      <c r="X70" s="36">
        <f t="shared" si="3"/>
        <v>0.15225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4">
        <v>4680115882133</v>
      </c>
      <c r="E71" s="355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7"/>
      <c r="P71" s="357"/>
      <c r="Q71" s="357"/>
      <c r="R71" s="355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4">
        <v>4607091382952</v>
      </c>
      <c r="E72" s="355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7"/>
      <c r="P72" s="357"/>
      <c r="Q72" s="357"/>
      <c r="R72" s="355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4">
        <v>4607091385687</v>
      </c>
      <c r="E73" s="355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5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4">
        <v>4680115882539</v>
      </c>
      <c r="E74" s="355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7"/>
      <c r="P74" s="357"/>
      <c r="Q74" s="357"/>
      <c r="R74" s="355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4">
        <v>4607091384604</v>
      </c>
      <c r="E75" s="355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7"/>
      <c r="P75" s="357"/>
      <c r="Q75" s="357"/>
      <c r="R75" s="355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4">
        <v>4680115880283</v>
      </c>
      <c r="E76" s="355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7"/>
      <c r="P76" s="357"/>
      <c r="Q76" s="357"/>
      <c r="R76" s="355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4">
        <v>4680115883949</v>
      </c>
      <c r="E77" s="355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7"/>
      <c r="P77" s="357"/>
      <c r="Q77" s="357"/>
      <c r="R77" s="355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4301011443</v>
      </c>
      <c r="D78" s="354">
        <v>4680115881303</v>
      </c>
      <c r="E78" s="355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5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4301011562</v>
      </c>
      <c r="D79" s="354">
        <v>4680115882577</v>
      </c>
      <c r="E79" s="355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7"/>
      <c r="P79" s="357"/>
      <c r="Q79" s="357"/>
      <c r="R79" s="355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148</v>
      </c>
      <c r="C80" s="31">
        <v>4301011564</v>
      </c>
      <c r="D80" s="354">
        <v>4680115882577</v>
      </c>
      <c r="E80" s="355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7"/>
      <c r="P80" s="357"/>
      <c r="Q80" s="357"/>
      <c r="R80" s="355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4301011432</v>
      </c>
      <c r="D81" s="354">
        <v>4680115882720</v>
      </c>
      <c r="E81" s="355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5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4301011417</v>
      </c>
      <c r="D82" s="354">
        <v>4680115880269</v>
      </c>
      <c r="E82" s="355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5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4301011415</v>
      </c>
      <c r="D83" s="354">
        <v>4680115880429</v>
      </c>
      <c r="E83" s="355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5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4301011462</v>
      </c>
      <c r="D84" s="354">
        <v>4680115881457</v>
      </c>
      <c r="E84" s="355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5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58" t="s">
        <v>66</v>
      </c>
      <c r="O85" s="359"/>
      <c r="P85" s="359"/>
      <c r="Q85" s="359"/>
      <c r="R85" s="359"/>
      <c r="S85" s="359"/>
      <c r="T85" s="360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13.217592592592592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15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0.32624999999999998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58" t="s">
        <v>66</v>
      </c>
      <c r="O86" s="359"/>
      <c r="P86" s="359"/>
      <c r="Q86" s="359"/>
      <c r="R86" s="359"/>
      <c r="S86" s="359"/>
      <c r="T86" s="360"/>
      <c r="U86" s="37" t="s">
        <v>65</v>
      </c>
      <c r="V86" s="347">
        <f>IFERROR(SUM(V65:V84),"0")</f>
        <v>146</v>
      </c>
      <c r="W86" s="347">
        <f>IFERROR(SUM(W65:W84),"0")</f>
        <v>165.60000000000002</v>
      </c>
      <c r="X86" s="37"/>
      <c r="Y86" s="348"/>
      <c r="Z86" s="348"/>
    </row>
    <row r="87" spans="1:53" ht="14.25" hidden="1" customHeight="1" x14ac:dyDescent="0.25">
      <c r="A87" s="36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hidden="1" customHeight="1" x14ac:dyDescent="0.25">
      <c r="A88" s="54" t="s">
        <v>157</v>
      </c>
      <c r="B88" s="54" t="s">
        <v>158</v>
      </c>
      <c r="C88" s="31">
        <v>4301020235</v>
      </c>
      <c r="D88" s="354">
        <v>4680115881488</v>
      </c>
      <c r="E88" s="355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5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7"/>
      <c r="P89" s="357"/>
      <c r="Q89" s="357"/>
      <c r="R89" s="355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7"/>
      <c r="P90" s="357"/>
      <c r="Q90" s="357"/>
      <c r="R90" s="355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7"/>
      <c r="P91" s="357"/>
      <c r="Q91" s="357"/>
      <c r="R91" s="355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51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3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hidden="1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hidden="1" customHeight="1" x14ac:dyDescent="0.25">
      <c r="A94" s="36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7"/>
      <c r="P95" s="357"/>
      <c r="Q95" s="357"/>
      <c r="R95" s="355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7"/>
      <c r="P96" s="357"/>
      <c r="Q96" s="357"/>
      <c r="R96" s="355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7"/>
      <c r="P97" s="357"/>
      <c r="Q97" s="357"/>
      <c r="R97" s="355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7"/>
      <c r="P98" s="357"/>
      <c r="Q98" s="357"/>
      <c r="R98" s="355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7"/>
      <c r="P99" s="357"/>
      <c r="Q99" s="357"/>
      <c r="R99" s="355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7"/>
      <c r="P100" s="357"/>
      <c r="Q100" s="357"/>
      <c r="R100" s="355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5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5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51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3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hidden="1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hidden="1" customHeight="1" x14ac:dyDescent="0.25">
      <c r="A105" s="36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7"/>
      <c r="P106" s="357"/>
      <c r="Q106" s="357"/>
      <c r="R106" s="355"/>
      <c r="S106" s="34"/>
      <c r="T106" s="34"/>
      <c r="U106" s="35" t="s">
        <v>65</v>
      </c>
      <c r="V106" s="345">
        <v>308</v>
      </c>
      <c r="W106" s="346">
        <f t="shared" ref="W106:W115" si="6">IFERROR(IF(V106="",0,CEILING((V106/$H106),1)*$H106),"")</f>
        <v>310.8</v>
      </c>
      <c r="X106" s="36">
        <f>IFERROR(IF(W106=0,"",ROUNDUP(W106/H106,0)*0.02175),"")</f>
        <v>0.80474999999999997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7"/>
      <c r="P107" s="357"/>
      <c r="Q107" s="357"/>
      <c r="R107" s="355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7"/>
      <c r="P108" s="357"/>
      <c r="Q108" s="357"/>
      <c r="R108" s="355"/>
      <c r="S108" s="34"/>
      <c r="T108" s="34"/>
      <c r="U108" s="35" t="s">
        <v>65</v>
      </c>
      <c r="V108" s="345">
        <v>45</v>
      </c>
      <c r="W108" s="346">
        <f t="shared" si="6"/>
        <v>50.400000000000006</v>
      </c>
      <c r="X108" s="36">
        <f>IFERROR(IF(W108=0,"",ROUNDUP(W108/H108,0)*0.02175),"")</f>
        <v>0.1305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4301051648</v>
      </c>
      <c r="D109" s="354">
        <v>4607091386264</v>
      </c>
      <c r="E109" s="355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188</v>
      </c>
      <c r="O109" s="357"/>
      <c r="P109" s="357"/>
      <c r="Q109" s="357"/>
      <c r="R109" s="355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186</v>
      </c>
      <c r="B110" s="54" t="s">
        <v>189</v>
      </c>
      <c r="C110" s="31">
        <v>4301051306</v>
      </c>
      <c r="D110" s="354">
        <v>4607091386264</v>
      </c>
      <c r="E110" s="355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7"/>
      <c r="P110" s="357"/>
      <c r="Q110" s="357"/>
      <c r="R110" s="355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54">
        <v>4607091385731</v>
      </c>
      <c r="E111" s="355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7"/>
      <c r="P111" s="357"/>
      <c r="Q111" s="357"/>
      <c r="R111" s="355"/>
      <c r="S111" s="34"/>
      <c r="T111" s="34"/>
      <c r="U111" s="35" t="s">
        <v>65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4">
        <v>4680115880214</v>
      </c>
      <c r="E112" s="355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7"/>
      <c r="P112" s="357"/>
      <c r="Q112" s="357"/>
      <c r="R112" s="355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4">
        <v>4680115880894</v>
      </c>
      <c r="E113" s="355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7"/>
      <c r="P113" s="357"/>
      <c r="Q113" s="357"/>
      <c r="R113" s="355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4">
        <v>4607091385427</v>
      </c>
      <c r="E114" s="355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7"/>
      <c r="P114" s="357"/>
      <c r="Q114" s="357"/>
      <c r="R114" s="355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4">
        <v>4680115882645</v>
      </c>
      <c r="E115" s="355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7"/>
      <c r="P115" s="357"/>
      <c r="Q115" s="357"/>
      <c r="R115" s="355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58" t="s">
        <v>66</v>
      </c>
      <c r="O116" s="359"/>
      <c r="P116" s="359"/>
      <c r="Q116" s="359"/>
      <c r="R116" s="359"/>
      <c r="S116" s="359"/>
      <c r="T116" s="360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42.023809523809518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43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0.93524999999999991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58" t="s">
        <v>66</v>
      </c>
      <c r="O117" s="359"/>
      <c r="P117" s="359"/>
      <c r="Q117" s="359"/>
      <c r="R117" s="359"/>
      <c r="S117" s="359"/>
      <c r="T117" s="360"/>
      <c r="U117" s="37" t="s">
        <v>65</v>
      </c>
      <c r="V117" s="347">
        <f>IFERROR(SUM(V106:V115),"0")</f>
        <v>353</v>
      </c>
      <c r="W117" s="347">
        <f>IFERROR(SUM(W106:W115),"0")</f>
        <v>361.20000000000005</v>
      </c>
      <c r="X117" s="37"/>
      <c r="Y117" s="348"/>
      <c r="Z117" s="348"/>
    </row>
    <row r="118" spans="1:53" ht="14.25" hidden="1" customHeight="1" x14ac:dyDescent="0.25">
      <c r="A118" s="36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4">
        <v>4607091383065</v>
      </c>
      <c r="E119" s="355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7"/>
      <c r="P119" s="357"/>
      <c r="Q119" s="357"/>
      <c r="R119" s="355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4">
        <v>4680115881532</v>
      </c>
      <c r="E120" s="355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7"/>
      <c r="P120" s="357"/>
      <c r="Q120" s="357"/>
      <c r="R120" s="355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4">
        <v>4680115881532</v>
      </c>
      <c r="E121" s="355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7"/>
      <c r="P121" s="357"/>
      <c r="Q121" s="357"/>
      <c r="R121" s="355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4">
        <v>4680115881532</v>
      </c>
      <c r="E122" s="355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3" t="s">
        <v>207</v>
      </c>
      <c r="O122" s="357"/>
      <c r="P122" s="357"/>
      <c r="Q122" s="357"/>
      <c r="R122" s="355"/>
      <c r="S122" s="34"/>
      <c r="T122" s="34"/>
      <c r="U122" s="35" t="s">
        <v>65</v>
      </c>
      <c r="V122" s="345">
        <v>54</v>
      </c>
      <c r="W122" s="346">
        <f t="shared" si="7"/>
        <v>58.800000000000004</v>
      </c>
      <c r="X122" s="36">
        <f>IFERROR(IF(W122=0,"",ROUNDUP(W122/H122,0)*0.02175),"")</f>
        <v>0.15225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4">
        <v>4680115882652</v>
      </c>
      <c r="E123" s="355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7"/>
      <c r="P123" s="357"/>
      <c r="Q123" s="357"/>
      <c r="R123" s="355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4">
        <v>4680115880238</v>
      </c>
      <c r="E124" s="355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7"/>
      <c r="P124" s="357"/>
      <c r="Q124" s="357"/>
      <c r="R124" s="355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4">
        <v>4680115881464</v>
      </c>
      <c r="E125" s="355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7"/>
      <c r="P125" s="357"/>
      <c r="Q125" s="357"/>
      <c r="R125" s="355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58" t="s">
        <v>66</v>
      </c>
      <c r="O126" s="359"/>
      <c r="P126" s="359"/>
      <c r="Q126" s="359"/>
      <c r="R126" s="359"/>
      <c r="S126" s="359"/>
      <c r="T126" s="360"/>
      <c r="U126" s="37" t="s">
        <v>67</v>
      </c>
      <c r="V126" s="347">
        <f>IFERROR(V119/H119,"0")+IFERROR(V120/H120,"0")+IFERROR(V121/H121,"0")+IFERROR(V122/H122,"0")+IFERROR(V123/H123,"0")+IFERROR(V124/H124,"0")+IFERROR(V125/H125,"0")</f>
        <v>6.4285714285714279</v>
      </c>
      <c r="W126" s="347">
        <f>IFERROR(W119/H119,"0")+IFERROR(W120/H120,"0")+IFERROR(W121/H121,"0")+IFERROR(W122/H122,"0")+IFERROR(W123/H123,"0")+IFERROR(W124/H124,"0")+IFERROR(W125/H125,"0")</f>
        <v>7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0.15225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58" t="s">
        <v>66</v>
      </c>
      <c r="O127" s="359"/>
      <c r="P127" s="359"/>
      <c r="Q127" s="359"/>
      <c r="R127" s="359"/>
      <c r="S127" s="359"/>
      <c r="T127" s="360"/>
      <c r="U127" s="37" t="s">
        <v>65</v>
      </c>
      <c r="V127" s="347">
        <f>IFERROR(SUM(V119:V125),"0")</f>
        <v>54</v>
      </c>
      <c r="W127" s="347">
        <f>IFERROR(SUM(W119:W125),"0")</f>
        <v>58.800000000000004</v>
      </c>
      <c r="X127" s="37"/>
      <c r="Y127" s="348"/>
      <c r="Z127" s="348"/>
    </row>
    <row r="128" spans="1:53" ht="16.5" hidden="1" customHeight="1" x14ac:dyDescent="0.25">
      <c r="A128" s="362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hidden="1" customHeight="1" x14ac:dyDescent="0.25">
      <c r="A129" s="36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4">
        <v>4607091385168</v>
      </c>
      <c r="E130" s="355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7"/>
      <c r="P130" s="357"/>
      <c r="Q130" s="357"/>
      <c r="R130" s="355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4">
        <v>4607091385168</v>
      </c>
      <c r="E131" s="355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7"/>
      <c r="P131" s="357"/>
      <c r="Q131" s="357"/>
      <c r="R131" s="355"/>
      <c r="S131" s="34"/>
      <c r="T131" s="34"/>
      <c r="U131" s="35" t="s">
        <v>65</v>
      </c>
      <c r="V131" s="345">
        <v>320</v>
      </c>
      <c r="W131" s="346">
        <f>IFERROR(IF(V131="",0,CEILING((V131/$H131),1)*$H131),"")</f>
        <v>327.60000000000002</v>
      </c>
      <c r="X131" s="36">
        <f>IFERROR(IF(W131=0,"",ROUNDUP(W131/H131,0)*0.02175),"")</f>
        <v>0.84824999999999995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4">
        <v>4607091383256</v>
      </c>
      <c r="E132" s="355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7"/>
      <c r="P132" s="357"/>
      <c r="Q132" s="357"/>
      <c r="R132" s="355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4">
        <v>4607091385748</v>
      </c>
      <c r="E133" s="355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7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7"/>
      <c r="P133" s="357"/>
      <c r="Q133" s="357"/>
      <c r="R133" s="355"/>
      <c r="S133" s="34"/>
      <c r="T133" s="34"/>
      <c r="U133" s="35" t="s">
        <v>65</v>
      </c>
      <c r="V133" s="345">
        <v>44</v>
      </c>
      <c r="W133" s="346">
        <f>IFERROR(IF(V133="",0,CEILING((V133/$H133),1)*$H133),"")</f>
        <v>45.900000000000006</v>
      </c>
      <c r="X133" s="36">
        <f>IFERROR(IF(W133=0,"",ROUNDUP(W133/H133,0)*0.00753),"")</f>
        <v>0.12801000000000001</v>
      </c>
      <c r="Y133" s="56"/>
      <c r="Z133" s="57"/>
      <c r="AD133" s="58"/>
      <c r="BA133" s="129" t="s">
        <v>1</v>
      </c>
    </row>
    <row r="134" spans="1:53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58" t="s">
        <v>66</v>
      </c>
      <c r="O134" s="359"/>
      <c r="P134" s="359"/>
      <c r="Q134" s="359"/>
      <c r="R134" s="359"/>
      <c r="S134" s="359"/>
      <c r="T134" s="360"/>
      <c r="U134" s="37" t="s">
        <v>67</v>
      </c>
      <c r="V134" s="347">
        <f>IFERROR(V130/H130,"0")+IFERROR(V131/H131,"0")+IFERROR(V132/H132,"0")+IFERROR(V133/H133,"0")</f>
        <v>54.391534391534393</v>
      </c>
      <c r="W134" s="347">
        <f>IFERROR(W130/H130,"0")+IFERROR(W131/H131,"0")+IFERROR(W132/H132,"0")+IFERROR(W133/H133,"0")</f>
        <v>56</v>
      </c>
      <c r="X134" s="347">
        <f>IFERROR(IF(X130="",0,X130),"0")+IFERROR(IF(X131="",0,X131),"0")+IFERROR(IF(X132="",0,X132),"0")+IFERROR(IF(X133="",0,X133),"0")</f>
        <v>0.97625999999999991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58" t="s">
        <v>66</v>
      </c>
      <c r="O135" s="359"/>
      <c r="P135" s="359"/>
      <c r="Q135" s="359"/>
      <c r="R135" s="359"/>
      <c r="S135" s="359"/>
      <c r="T135" s="360"/>
      <c r="U135" s="37" t="s">
        <v>65</v>
      </c>
      <c r="V135" s="347">
        <f>IFERROR(SUM(V130:V133),"0")</f>
        <v>364</v>
      </c>
      <c r="W135" s="347">
        <f>IFERROR(SUM(W130:W133),"0")</f>
        <v>373.5</v>
      </c>
      <c r="X135" s="37"/>
      <c r="Y135" s="348"/>
      <c r="Z135" s="348"/>
    </row>
    <row r="136" spans="1:53" ht="27.75" hidden="1" customHeight="1" x14ac:dyDescent="0.2">
      <c r="A136" s="424" t="s">
        <v>222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8"/>
      <c r="Z136" s="48"/>
    </row>
    <row r="137" spans="1:53" ht="16.5" hidden="1" customHeight="1" x14ac:dyDescent="0.25">
      <c r="A137" s="362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hidden="1" customHeight="1" x14ac:dyDescent="0.25">
      <c r="A138" s="36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4">
        <v>4607091383423</v>
      </c>
      <c r="E139" s="355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7"/>
      <c r="P139" s="357"/>
      <c r="Q139" s="357"/>
      <c r="R139" s="355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4">
        <v>4607091381405</v>
      </c>
      <c r="E140" s="355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7"/>
      <c r="P140" s="357"/>
      <c r="Q140" s="357"/>
      <c r="R140" s="355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4">
        <v>4607091386516</v>
      </c>
      <c r="E141" s="355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7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7"/>
      <c r="P141" s="357"/>
      <c r="Q141" s="357"/>
      <c r="R141" s="355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58" t="s">
        <v>66</v>
      </c>
      <c r="O142" s="359"/>
      <c r="P142" s="359"/>
      <c r="Q142" s="359"/>
      <c r="R142" s="359"/>
      <c r="S142" s="359"/>
      <c r="T142" s="360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58" t="s">
        <v>66</v>
      </c>
      <c r="O143" s="359"/>
      <c r="P143" s="359"/>
      <c r="Q143" s="359"/>
      <c r="R143" s="359"/>
      <c r="S143" s="359"/>
      <c r="T143" s="360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hidden="1" customHeight="1" x14ac:dyDescent="0.25">
      <c r="A144" s="362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hidden="1" customHeight="1" x14ac:dyDescent="0.25">
      <c r="A145" s="36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4">
        <v>4680115880993</v>
      </c>
      <c r="E146" s="355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7"/>
      <c r="P146" s="357"/>
      <c r="Q146" s="357"/>
      <c r="R146" s="355"/>
      <c r="S146" s="34"/>
      <c r="T146" s="34"/>
      <c r="U146" s="35" t="s">
        <v>65</v>
      </c>
      <c r="V146" s="345">
        <v>50</v>
      </c>
      <c r="W146" s="346">
        <f t="shared" ref="W146:W154" si="8">IFERROR(IF(V146="",0,CEILING((V146/$H146),1)*$H146),"")</f>
        <v>50.400000000000006</v>
      </c>
      <c r="X146" s="36">
        <f>IFERROR(IF(W146=0,"",ROUNDUP(W146/H146,0)*0.00753),"")</f>
        <v>9.0359999999999996E-2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4">
        <v>4680115881761</v>
      </c>
      <c r="E147" s="355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7"/>
      <c r="P147" s="357"/>
      <c r="Q147" s="357"/>
      <c r="R147" s="355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4">
        <v>4680115881563</v>
      </c>
      <c r="E148" s="355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7"/>
      <c r="P148" s="357"/>
      <c r="Q148" s="357"/>
      <c r="R148" s="355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4">
        <v>4680115880986</v>
      </c>
      <c r="E149" s="355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7"/>
      <c r="P149" s="357"/>
      <c r="Q149" s="357"/>
      <c r="R149" s="355"/>
      <c r="S149" s="34"/>
      <c r="T149" s="34"/>
      <c r="U149" s="35" t="s">
        <v>65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4">
        <v>4680115880207</v>
      </c>
      <c r="E150" s="355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7"/>
      <c r="P150" s="357"/>
      <c r="Q150" s="357"/>
      <c r="R150" s="355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4">
        <v>4680115881785</v>
      </c>
      <c r="E151" s="355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7"/>
      <c r="P151" s="357"/>
      <c r="Q151" s="357"/>
      <c r="R151" s="355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4">
        <v>4680115881679</v>
      </c>
      <c r="E152" s="355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7"/>
      <c r="P152" s="357"/>
      <c r="Q152" s="357"/>
      <c r="R152" s="355"/>
      <c r="S152" s="34"/>
      <c r="T152" s="34"/>
      <c r="U152" s="35" t="s">
        <v>65</v>
      </c>
      <c r="V152" s="345">
        <v>0</v>
      </c>
      <c r="W152" s="34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4">
        <v>4680115880191</v>
      </c>
      <c r="E153" s="355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7"/>
      <c r="P153" s="357"/>
      <c r="Q153" s="357"/>
      <c r="R153" s="355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4">
        <v>4680115883963</v>
      </c>
      <c r="E154" s="355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7"/>
      <c r="P154" s="357"/>
      <c r="Q154" s="357"/>
      <c r="R154" s="355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58" t="s">
        <v>66</v>
      </c>
      <c r="O155" s="359"/>
      <c r="P155" s="359"/>
      <c r="Q155" s="359"/>
      <c r="R155" s="359"/>
      <c r="S155" s="359"/>
      <c r="T155" s="360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11.904761904761905</v>
      </c>
      <c r="W155" s="347">
        <f>IFERROR(W146/H146,"0")+IFERROR(W147/H147,"0")+IFERROR(W148/H148,"0")+IFERROR(W149/H149,"0")+IFERROR(W150/H150,"0")+IFERROR(W151/H151,"0")+IFERROR(W152/H152,"0")+IFERROR(W153/H153,"0")+IFERROR(W154/H154,"0")</f>
        <v>12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9.0359999999999996E-2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58" t="s">
        <v>66</v>
      </c>
      <c r="O156" s="359"/>
      <c r="P156" s="359"/>
      <c r="Q156" s="359"/>
      <c r="R156" s="359"/>
      <c r="S156" s="359"/>
      <c r="T156" s="360"/>
      <c r="U156" s="37" t="s">
        <v>65</v>
      </c>
      <c r="V156" s="347">
        <f>IFERROR(SUM(V146:V154),"0")</f>
        <v>50</v>
      </c>
      <c r="W156" s="347">
        <f>IFERROR(SUM(W146:W154),"0")</f>
        <v>50.400000000000006</v>
      </c>
      <c r="X156" s="37"/>
      <c r="Y156" s="348"/>
      <c r="Z156" s="348"/>
    </row>
    <row r="157" spans="1:53" ht="16.5" hidden="1" customHeight="1" x14ac:dyDescent="0.25">
      <c r="A157" s="362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hidden="1" customHeight="1" x14ac:dyDescent="0.25">
      <c r="A158" s="36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4">
        <v>4680115881402</v>
      </c>
      <c r="E159" s="355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7"/>
      <c r="P159" s="357"/>
      <c r="Q159" s="357"/>
      <c r="R159" s="355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4">
        <v>4680115881396</v>
      </c>
      <c r="E160" s="355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7"/>
      <c r="P160" s="357"/>
      <c r="Q160" s="357"/>
      <c r="R160" s="355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58" t="s">
        <v>66</v>
      </c>
      <c r="O161" s="359"/>
      <c r="P161" s="359"/>
      <c r="Q161" s="359"/>
      <c r="R161" s="359"/>
      <c r="S161" s="359"/>
      <c r="T161" s="360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hidden="1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58" t="s">
        <v>66</v>
      </c>
      <c r="O162" s="359"/>
      <c r="P162" s="359"/>
      <c r="Q162" s="359"/>
      <c r="R162" s="359"/>
      <c r="S162" s="359"/>
      <c r="T162" s="360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hidden="1" customHeight="1" x14ac:dyDescent="0.25">
      <c r="A163" s="36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4">
        <v>4680115882935</v>
      </c>
      <c r="E164" s="355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7"/>
      <c r="P164" s="357"/>
      <c r="Q164" s="357"/>
      <c r="R164" s="355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4">
        <v>4680115880764</v>
      </c>
      <c r="E165" s="355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7"/>
      <c r="P165" s="357"/>
      <c r="Q165" s="357"/>
      <c r="R165" s="355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58" t="s">
        <v>66</v>
      </c>
      <c r="O166" s="359"/>
      <c r="P166" s="359"/>
      <c r="Q166" s="359"/>
      <c r="R166" s="359"/>
      <c r="S166" s="359"/>
      <c r="T166" s="360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hidden="1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58" t="s">
        <v>66</v>
      </c>
      <c r="O167" s="359"/>
      <c r="P167" s="359"/>
      <c r="Q167" s="359"/>
      <c r="R167" s="359"/>
      <c r="S167" s="359"/>
      <c r="T167" s="360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hidden="1" customHeight="1" x14ac:dyDescent="0.25">
      <c r="A168" s="36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4">
        <v>4680115882683</v>
      </c>
      <c r="E169" s="355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7"/>
      <c r="P169" s="357"/>
      <c r="Q169" s="357"/>
      <c r="R169" s="355"/>
      <c r="S169" s="34"/>
      <c r="T169" s="34"/>
      <c r="U169" s="35" t="s">
        <v>65</v>
      </c>
      <c r="V169" s="345">
        <v>79</v>
      </c>
      <c r="W169" s="346">
        <f>IFERROR(IF(V169="",0,CEILING((V169/$H169),1)*$H169),"")</f>
        <v>81</v>
      </c>
      <c r="X169" s="36">
        <f>IFERROR(IF(W169=0,"",ROUNDUP(W169/H169,0)*0.00937),"")</f>
        <v>0.14055000000000001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4">
        <v>4680115882690</v>
      </c>
      <c r="E170" s="355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7"/>
      <c r="P170" s="357"/>
      <c r="Q170" s="357"/>
      <c r="R170" s="355"/>
      <c r="S170" s="34"/>
      <c r="T170" s="34"/>
      <c r="U170" s="35" t="s">
        <v>65</v>
      </c>
      <c r="V170" s="345">
        <v>23</v>
      </c>
      <c r="W170" s="346">
        <f>IFERROR(IF(V170="",0,CEILING((V170/$H170),1)*$H170),"")</f>
        <v>27</v>
      </c>
      <c r="X170" s="36">
        <f>IFERROR(IF(W170=0,"",ROUNDUP(W170/H170,0)*0.00937),"")</f>
        <v>4.6850000000000003E-2</v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4">
        <v>4680115882669</v>
      </c>
      <c r="E171" s="355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7"/>
      <c r="P171" s="357"/>
      <c r="Q171" s="357"/>
      <c r="R171" s="355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4">
        <v>4680115882676</v>
      </c>
      <c r="E172" s="355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7"/>
      <c r="P172" s="357"/>
      <c r="Q172" s="357"/>
      <c r="R172" s="355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58" t="s">
        <v>66</v>
      </c>
      <c r="O173" s="359"/>
      <c r="P173" s="359"/>
      <c r="Q173" s="359"/>
      <c r="R173" s="359"/>
      <c r="S173" s="359"/>
      <c r="T173" s="360"/>
      <c r="U173" s="37" t="s">
        <v>67</v>
      </c>
      <c r="V173" s="347">
        <f>IFERROR(V169/H169,"0")+IFERROR(V170/H170,"0")+IFERROR(V171/H171,"0")+IFERROR(V172/H172,"0")</f>
        <v>18.888888888888886</v>
      </c>
      <c r="W173" s="347">
        <f>IFERROR(W169/H169,"0")+IFERROR(W170/H170,"0")+IFERROR(W171/H171,"0")+IFERROR(W172/H172,"0")</f>
        <v>20</v>
      </c>
      <c r="X173" s="347">
        <f>IFERROR(IF(X169="",0,X169),"0")+IFERROR(IF(X170="",0,X170),"0")+IFERROR(IF(X171="",0,X171),"0")+IFERROR(IF(X172="",0,X172),"0")</f>
        <v>0.18740000000000001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58" t="s">
        <v>66</v>
      </c>
      <c r="O174" s="359"/>
      <c r="P174" s="359"/>
      <c r="Q174" s="359"/>
      <c r="R174" s="359"/>
      <c r="S174" s="359"/>
      <c r="T174" s="360"/>
      <c r="U174" s="37" t="s">
        <v>65</v>
      </c>
      <c r="V174" s="347">
        <f>IFERROR(SUM(V169:V172),"0")</f>
        <v>102</v>
      </c>
      <c r="W174" s="347">
        <f>IFERROR(SUM(W169:W172),"0")</f>
        <v>108</v>
      </c>
      <c r="X174" s="37"/>
      <c r="Y174" s="348"/>
      <c r="Z174" s="348"/>
    </row>
    <row r="175" spans="1:53" ht="14.25" hidden="1" customHeight="1" x14ac:dyDescent="0.25">
      <c r="A175" s="36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4">
        <v>4680115881556</v>
      </c>
      <c r="E176" s="355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7"/>
      <c r="P176" s="357"/>
      <c r="Q176" s="357"/>
      <c r="R176" s="355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4">
        <v>4680115880573</v>
      </c>
      <c r="E177" s="355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7"/>
      <c r="P177" s="357"/>
      <c r="Q177" s="357"/>
      <c r="R177" s="355"/>
      <c r="S177" s="34"/>
      <c r="T177" s="34"/>
      <c r="U177" s="35" t="s">
        <v>65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4">
        <v>4680115881594</v>
      </c>
      <c r="E178" s="355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7"/>
      <c r="P178" s="357"/>
      <c r="Q178" s="357"/>
      <c r="R178" s="355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4">
        <v>4680115881587</v>
      </c>
      <c r="E179" s="355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7"/>
      <c r="P179" s="357"/>
      <c r="Q179" s="357"/>
      <c r="R179" s="355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4">
        <v>4680115880962</v>
      </c>
      <c r="E180" s="355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7"/>
      <c r="P180" s="357"/>
      <c r="Q180" s="357"/>
      <c r="R180" s="355"/>
      <c r="S180" s="34"/>
      <c r="T180" s="34"/>
      <c r="U180" s="35" t="s">
        <v>65</v>
      </c>
      <c r="V180" s="345">
        <v>210</v>
      </c>
      <c r="W180" s="346">
        <f t="shared" si="9"/>
        <v>210.6</v>
      </c>
      <c r="X180" s="36">
        <f>IFERROR(IF(W180=0,"",ROUNDUP(W180/H180,0)*0.02175),"")</f>
        <v>0.58724999999999994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4">
        <v>4680115881617</v>
      </c>
      <c r="E181" s="355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7"/>
      <c r="P181" s="357"/>
      <c r="Q181" s="357"/>
      <c r="R181" s="355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4">
        <v>4680115881228</v>
      </c>
      <c r="E182" s="355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7"/>
      <c r="P182" s="357"/>
      <c r="Q182" s="357"/>
      <c r="R182" s="355"/>
      <c r="S182" s="34"/>
      <c r="T182" s="34"/>
      <c r="U182" s="35" t="s">
        <v>65</v>
      </c>
      <c r="V182" s="345">
        <v>181</v>
      </c>
      <c r="W182" s="346">
        <f t="shared" si="9"/>
        <v>182.4</v>
      </c>
      <c r="X182" s="36">
        <f>IFERROR(IF(W182=0,"",ROUNDUP(W182/H182,0)*0.00753),"")</f>
        <v>0.57228000000000001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4">
        <v>4680115881037</v>
      </c>
      <c r="E183" s="355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7"/>
      <c r="P183" s="357"/>
      <c r="Q183" s="357"/>
      <c r="R183" s="355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4">
        <v>4680115881211</v>
      </c>
      <c r="E184" s="355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7"/>
      <c r="P184" s="357"/>
      <c r="Q184" s="357"/>
      <c r="R184" s="355"/>
      <c r="S184" s="34"/>
      <c r="T184" s="34"/>
      <c r="U184" s="35" t="s">
        <v>65</v>
      </c>
      <c r="V184" s="345">
        <v>201</v>
      </c>
      <c r="W184" s="346">
        <f t="shared" si="9"/>
        <v>201.6</v>
      </c>
      <c r="X184" s="36">
        <f>IFERROR(IF(W184=0,"",ROUNDUP(W184/H184,0)*0.00753),"")</f>
        <v>0.63251999999999997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4">
        <v>4680115881020</v>
      </c>
      <c r="E185" s="355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7"/>
      <c r="P185" s="357"/>
      <c r="Q185" s="357"/>
      <c r="R185" s="355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4">
        <v>4680115882195</v>
      </c>
      <c r="E186" s="355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7"/>
      <c r="P186" s="357"/>
      <c r="Q186" s="357"/>
      <c r="R186" s="355"/>
      <c r="S186" s="34"/>
      <c r="T186" s="34"/>
      <c r="U186" s="35" t="s">
        <v>65</v>
      </c>
      <c r="V186" s="345">
        <v>191</v>
      </c>
      <c r="W186" s="346">
        <f t="shared" si="9"/>
        <v>192</v>
      </c>
      <c r="X186" s="36">
        <f t="shared" ref="X186:X192" si="10">IFERROR(IF(W186=0,"",ROUNDUP(W186/H186,0)*0.00753),"")</f>
        <v>0.60240000000000005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4">
        <v>4680115882607</v>
      </c>
      <c r="E187" s="355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7"/>
      <c r="P187" s="357"/>
      <c r="Q187" s="357"/>
      <c r="R187" s="355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4">
        <v>4680115880092</v>
      </c>
      <c r="E188" s="355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7"/>
      <c r="P188" s="357"/>
      <c r="Q188" s="357"/>
      <c r="R188" s="355"/>
      <c r="S188" s="34"/>
      <c r="T188" s="34"/>
      <c r="U188" s="35" t="s">
        <v>65</v>
      </c>
      <c r="V188" s="345">
        <v>126</v>
      </c>
      <c r="W188" s="346">
        <f t="shared" si="9"/>
        <v>127.19999999999999</v>
      </c>
      <c r="X188" s="36">
        <f t="shared" si="10"/>
        <v>0.39909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4">
        <v>4680115880221</v>
      </c>
      <c r="E189" s="355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7"/>
      <c r="P189" s="357"/>
      <c r="Q189" s="357"/>
      <c r="R189" s="355"/>
      <c r="S189" s="34"/>
      <c r="T189" s="34"/>
      <c r="U189" s="35" t="s">
        <v>65</v>
      </c>
      <c r="V189" s="345">
        <v>175</v>
      </c>
      <c r="W189" s="346">
        <f t="shared" si="9"/>
        <v>175.2</v>
      </c>
      <c r="X189" s="36">
        <f t="shared" si="10"/>
        <v>0.54969000000000001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4">
        <v>4680115882942</v>
      </c>
      <c r="E190" s="355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7"/>
      <c r="P190" s="357"/>
      <c r="Q190" s="357"/>
      <c r="R190" s="355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4">
        <v>4680115880504</v>
      </c>
      <c r="E191" s="355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4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7"/>
      <c r="P191" s="357"/>
      <c r="Q191" s="357"/>
      <c r="R191" s="355"/>
      <c r="S191" s="34"/>
      <c r="T191" s="34"/>
      <c r="U191" s="35" t="s">
        <v>65</v>
      </c>
      <c r="V191" s="345">
        <v>209</v>
      </c>
      <c r="W191" s="346">
        <f t="shared" si="9"/>
        <v>211.2</v>
      </c>
      <c r="X191" s="36">
        <f t="shared" si="10"/>
        <v>0.66264000000000001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4">
        <v>4680115882164</v>
      </c>
      <c r="E192" s="355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7"/>
      <c r="P192" s="357"/>
      <c r="Q192" s="357"/>
      <c r="R192" s="355"/>
      <c r="S192" s="34"/>
      <c r="T192" s="34"/>
      <c r="U192" s="35" t="s">
        <v>65</v>
      </c>
      <c r="V192" s="345">
        <v>122</v>
      </c>
      <c r="W192" s="346">
        <f t="shared" si="9"/>
        <v>122.39999999999999</v>
      </c>
      <c r="X192" s="36">
        <f t="shared" si="10"/>
        <v>0.38403000000000004</v>
      </c>
      <c r="Y192" s="56"/>
      <c r="Z192" s="57"/>
      <c r="AD192" s="58"/>
      <c r="BA192" s="166" t="s">
        <v>1</v>
      </c>
    </row>
    <row r="193" spans="1:53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58" t="s">
        <v>66</v>
      </c>
      <c r="O193" s="359"/>
      <c r="P193" s="359"/>
      <c r="Q193" s="359"/>
      <c r="R193" s="359"/>
      <c r="S193" s="359"/>
      <c r="T193" s="360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529.00641025641028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532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4.3898999999999999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58" t="s">
        <v>66</v>
      </c>
      <c r="O194" s="359"/>
      <c r="P194" s="359"/>
      <c r="Q194" s="359"/>
      <c r="R194" s="359"/>
      <c r="S194" s="359"/>
      <c r="T194" s="360"/>
      <c r="U194" s="37" t="s">
        <v>65</v>
      </c>
      <c r="V194" s="347">
        <f>IFERROR(SUM(V176:V192),"0")</f>
        <v>1415</v>
      </c>
      <c r="W194" s="347">
        <f>IFERROR(SUM(W176:W192),"0")</f>
        <v>1422.6000000000001</v>
      </c>
      <c r="X194" s="37"/>
      <c r="Y194" s="348"/>
      <c r="Z194" s="348"/>
    </row>
    <row r="195" spans="1:53" ht="14.25" hidden="1" customHeight="1" x14ac:dyDescent="0.25">
      <c r="A195" s="36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4">
        <v>4680115882874</v>
      </c>
      <c r="E196" s="355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7"/>
      <c r="P196" s="357"/>
      <c r="Q196" s="357"/>
      <c r="R196" s="355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4">
        <v>4680115884434</v>
      </c>
      <c r="E197" s="355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7"/>
      <c r="P197" s="357"/>
      <c r="Q197" s="357"/>
      <c r="R197" s="355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4">
        <v>4680115880801</v>
      </c>
      <c r="E198" s="355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7"/>
      <c r="P198" s="357"/>
      <c r="Q198" s="357"/>
      <c r="R198" s="355"/>
      <c r="S198" s="34"/>
      <c r="T198" s="34"/>
      <c r="U198" s="35" t="s">
        <v>65</v>
      </c>
      <c r="V198" s="345">
        <v>36</v>
      </c>
      <c r="W198" s="346">
        <f>IFERROR(IF(V198="",0,CEILING((V198/$H198),1)*$H198),"")</f>
        <v>36</v>
      </c>
      <c r="X198" s="36">
        <f>IFERROR(IF(W198=0,"",ROUNDUP(W198/H198,0)*0.00753),"")</f>
        <v>0.11295000000000001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4">
        <v>4680115880818</v>
      </c>
      <c r="E199" s="355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7"/>
      <c r="P199" s="357"/>
      <c r="Q199" s="357"/>
      <c r="R199" s="355"/>
      <c r="S199" s="34"/>
      <c r="T199" s="34"/>
      <c r="U199" s="35" t="s">
        <v>65</v>
      </c>
      <c r="V199" s="345">
        <v>126</v>
      </c>
      <c r="W199" s="346">
        <f>IFERROR(IF(V199="",0,CEILING((V199/$H199),1)*$H199),"")</f>
        <v>127.19999999999999</v>
      </c>
      <c r="X199" s="36">
        <f>IFERROR(IF(W199=0,"",ROUNDUP(W199/H199,0)*0.00753),"")</f>
        <v>0.39909</v>
      </c>
      <c r="Y199" s="56"/>
      <c r="Z199" s="57"/>
      <c r="AD199" s="58"/>
      <c r="BA199" s="170" t="s">
        <v>1</v>
      </c>
    </row>
    <row r="200" spans="1:53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58" t="s">
        <v>66</v>
      </c>
      <c r="O200" s="359"/>
      <c r="P200" s="359"/>
      <c r="Q200" s="359"/>
      <c r="R200" s="359"/>
      <c r="S200" s="359"/>
      <c r="T200" s="360"/>
      <c r="U200" s="37" t="s">
        <v>67</v>
      </c>
      <c r="V200" s="347">
        <f>IFERROR(V196/H196,"0")+IFERROR(V197/H197,"0")+IFERROR(V198/H198,"0")+IFERROR(V199/H199,"0")</f>
        <v>67.5</v>
      </c>
      <c r="W200" s="347">
        <f>IFERROR(W196/H196,"0")+IFERROR(W197/H197,"0")+IFERROR(W198/H198,"0")+IFERROR(W199/H199,"0")</f>
        <v>68</v>
      </c>
      <c r="X200" s="347">
        <f>IFERROR(IF(X196="",0,X196),"0")+IFERROR(IF(X197="",0,X197),"0")+IFERROR(IF(X198="",0,X198),"0")+IFERROR(IF(X199="",0,X199),"0")</f>
        <v>0.51204000000000005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58" t="s">
        <v>66</v>
      </c>
      <c r="O201" s="359"/>
      <c r="P201" s="359"/>
      <c r="Q201" s="359"/>
      <c r="R201" s="359"/>
      <c r="S201" s="359"/>
      <c r="T201" s="360"/>
      <c r="U201" s="37" t="s">
        <v>65</v>
      </c>
      <c r="V201" s="347">
        <f>IFERROR(SUM(V196:V199),"0")</f>
        <v>162</v>
      </c>
      <c r="W201" s="347">
        <f>IFERROR(SUM(W196:W199),"0")</f>
        <v>163.19999999999999</v>
      </c>
      <c r="X201" s="37"/>
      <c r="Y201" s="348"/>
      <c r="Z201" s="348"/>
    </row>
    <row r="202" spans="1:53" ht="16.5" hidden="1" customHeight="1" x14ac:dyDescent="0.25">
      <c r="A202" s="362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hidden="1" customHeight="1" x14ac:dyDescent="0.25">
      <c r="A203" s="36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4">
        <v>4680115884274</v>
      </c>
      <c r="E204" s="355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2" t="s">
        <v>311</v>
      </c>
      <c r="O204" s="357"/>
      <c r="P204" s="357"/>
      <c r="Q204" s="357"/>
      <c r="R204" s="355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4">
        <v>4680115884298</v>
      </c>
      <c r="E205" s="355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78" t="s">
        <v>314</v>
      </c>
      <c r="O205" s="357"/>
      <c r="P205" s="357"/>
      <c r="Q205" s="357"/>
      <c r="R205" s="355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4">
        <v>4680115884250</v>
      </c>
      <c r="E206" s="355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2" t="s">
        <v>317</v>
      </c>
      <c r="O206" s="357"/>
      <c r="P206" s="357"/>
      <c r="Q206" s="357"/>
      <c r="R206" s="355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4">
        <v>4680115884281</v>
      </c>
      <c r="E207" s="355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395" t="s">
        <v>320</v>
      </c>
      <c r="O207" s="357"/>
      <c r="P207" s="357"/>
      <c r="Q207" s="357"/>
      <c r="R207" s="355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4">
        <v>4680115884199</v>
      </c>
      <c r="E208" s="355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4" t="s">
        <v>323</v>
      </c>
      <c r="O208" s="357"/>
      <c r="P208" s="357"/>
      <c r="Q208" s="357"/>
      <c r="R208" s="355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4">
        <v>4680115884267</v>
      </c>
      <c r="E209" s="355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2" t="s">
        <v>326</v>
      </c>
      <c r="O209" s="357"/>
      <c r="P209" s="357"/>
      <c r="Q209" s="357"/>
      <c r="R209" s="355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1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3"/>
      <c r="N210" s="358" t="s">
        <v>66</v>
      </c>
      <c r="O210" s="359"/>
      <c r="P210" s="359"/>
      <c r="Q210" s="359"/>
      <c r="R210" s="359"/>
      <c r="S210" s="359"/>
      <c r="T210" s="360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hidden="1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3"/>
      <c r="N211" s="358" t="s">
        <v>66</v>
      </c>
      <c r="O211" s="359"/>
      <c r="P211" s="359"/>
      <c r="Q211" s="359"/>
      <c r="R211" s="359"/>
      <c r="S211" s="359"/>
      <c r="T211" s="360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hidden="1" customHeight="1" x14ac:dyDescent="0.25">
      <c r="A212" s="36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4">
        <v>4607091389845</v>
      </c>
      <c r="E213" s="355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7"/>
      <c r="P213" s="357"/>
      <c r="Q213" s="357"/>
      <c r="R213" s="355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1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3"/>
      <c r="N214" s="358" t="s">
        <v>66</v>
      </c>
      <c r="O214" s="359"/>
      <c r="P214" s="359"/>
      <c r="Q214" s="359"/>
      <c r="R214" s="359"/>
      <c r="S214" s="359"/>
      <c r="T214" s="360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hidden="1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58" t="s">
        <v>66</v>
      </c>
      <c r="O215" s="359"/>
      <c r="P215" s="359"/>
      <c r="Q215" s="359"/>
      <c r="R215" s="359"/>
      <c r="S215" s="359"/>
      <c r="T215" s="360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hidden="1" customHeight="1" x14ac:dyDescent="0.25">
      <c r="A216" s="362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hidden="1" customHeight="1" x14ac:dyDescent="0.25">
      <c r="A217" s="36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4">
        <v>4680115884137</v>
      </c>
      <c r="E218" s="355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73" t="s">
        <v>332</v>
      </c>
      <c r="O218" s="357"/>
      <c r="P218" s="357"/>
      <c r="Q218" s="357"/>
      <c r="R218" s="355"/>
      <c r="S218" s="34"/>
      <c r="T218" s="34"/>
      <c r="U218" s="35" t="s">
        <v>65</v>
      </c>
      <c r="V218" s="345">
        <v>42</v>
      </c>
      <c r="W218" s="346">
        <f t="shared" ref="W218:W223" si="12">IFERROR(IF(V218="",0,CEILING((V218/$H218),1)*$H218),"")</f>
        <v>46.4</v>
      </c>
      <c r="X218" s="36">
        <f>IFERROR(IF(W218=0,"",ROUNDUP(W218/H218,0)*0.02175),"")</f>
        <v>8.6999999999999994E-2</v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4">
        <v>4680115884236</v>
      </c>
      <c r="E219" s="355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30" t="s">
        <v>335</v>
      </c>
      <c r="O219" s="357"/>
      <c r="P219" s="357"/>
      <c r="Q219" s="357"/>
      <c r="R219" s="355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4">
        <v>4680115884175</v>
      </c>
      <c r="E220" s="355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14" t="s">
        <v>338</v>
      </c>
      <c r="O220" s="357"/>
      <c r="P220" s="357"/>
      <c r="Q220" s="357"/>
      <c r="R220" s="355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4">
        <v>4680115884144</v>
      </c>
      <c r="E221" s="355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57" t="s">
        <v>341</v>
      </c>
      <c r="O221" s="357"/>
      <c r="P221" s="357"/>
      <c r="Q221" s="357"/>
      <c r="R221" s="355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4">
        <v>4680115884182</v>
      </c>
      <c r="E222" s="355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22" t="s">
        <v>344</v>
      </c>
      <c r="O222" s="357"/>
      <c r="P222" s="357"/>
      <c r="Q222" s="357"/>
      <c r="R222" s="355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4">
        <v>4680115884205</v>
      </c>
      <c r="E223" s="355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92" t="s">
        <v>347</v>
      </c>
      <c r="O223" s="357"/>
      <c r="P223" s="357"/>
      <c r="Q223" s="357"/>
      <c r="R223" s="355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1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3"/>
      <c r="N224" s="358" t="s">
        <v>66</v>
      </c>
      <c r="O224" s="359"/>
      <c r="P224" s="359"/>
      <c r="Q224" s="359"/>
      <c r="R224" s="359"/>
      <c r="S224" s="359"/>
      <c r="T224" s="360"/>
      <c r="U224" s="37" t="s">
        <v>67</v>
      </c>
      <c r="V224" s="347">
        <f>IFERROR(V218/H218,"0")+IFERROR(V219/H219,"0")+IFERROR(V220/H220,"0")+IFERROR(V221/H221,"0")+IFERROR(V222/H222,"0")+IFERROR(V223/H223,"0")</f>
        <v>3.6206896551724137</v>
      </c>
      <c r="W224" s="347">
        <f>IFERROR(W218/H218,"0")+IFERROR(W219/H219,"0")+IFERROR(W220/H220,"0")+IFERROR(W221/H221,"0")+IFERROR(W222/H222,"0")+IFERROR(W223/H223,"0")</f>
        <v>4</v>
      </c>
      <c r="X224" s="347">
        <f>IFERROR(IF(X218="",0,X218),"0")+IFERROR(IF(X219="",0,X219),"0")+IFERROR(IF(X220="",0,X220),"0")+IFERROR(IF(X221="",0,X221),"0")+IFERROR(IF(X222="",0,X222),"0")+IFERROR(IF(X223="",0,X223),"0")</f>
        <v>8.6999999999999994E-2</v>
      </c>
      <c r="Y224" s="348"/>
      <c r="Z224" s="348"/>
    </row>
    <row r="225" spans="1:53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3"/>
      <c r="N225" s="358" t="s">
        <v>66</v>
      </c>
      <c r="O225" s="359"/>
      <c r="P225" s="359"/>
      <c r="Q225" s="359"/>
      <c r="R225" s="359"/>
      <c r="S225" s="359"/>
      <c r="T225" s="360"/>
      <c r="U225" s="37" t="s">
        <v>65</v>
      </c>
      <c r="V225" s="347">
        <f>IFERROR(SUM(V218:V223),"0")</f>
        <v>42</v>
      </c>
      <c r="W225" s="347">
        <f>IFERROR(SUM(W218:W223),"0")</f>
        <v>46.4</v>
      </c>
      <c r="X225" s="37"/>
      <c r="Y225" s="348"/>
      <c r="Z225" s="348"/>
    </row>
    <row r="226" spans="1:53" ht="16.5" hidden="1" customHeight="1" x14ac:dyDescent="0.25">
      <c r="A226" s="362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hidden="1" customHeight="1" x14ac:dyDescent="0.25">
      <c r="A227" s="36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4">
        <v>4607091387445</v>
      </c>
      <c r="E228" s="355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7"/>
      <c r="P228" s="357"/>
      <c r="Q228" s="357"/>
      <c r="R228" s="355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4301011362</v>
      </c>
      <c r="D229" s="354">
        <v>4607091386004</v>
      </c>
      <c r="E229" s="355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7"/>
      <c r="P229" s="357"/>
      <c r="Q229" s="357"/>
      <c r="R229" s="355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4301011308</v>
      </c>
      <c r="D230" s="354">
        <v>4607091386004</v>
      </c>
      <c r="E230" s="355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7"/>
      <c r="P230" s="357"/>
      <c r="Q230" s="357"/>
      <c r="R230" s="355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4">
        <v>4607091386073</v>
      </c>
      <c r="E231" s="355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7"/>
      <c r="P231" s="357"/>
      <c r="Q231" s="357"/>
      <c r="R231" s="355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4">
        <v>4607091387322</v>
      </c>
      <c r="E232" s="355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7"/>
      <c r="P232" s="357"/>
      <c r="Q232" s="357"/>
      <c r="R232" s="355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4">
        <v>4607091387322</v>
      </c>
      <c r="E233" s="355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7"/>
      <c r="P233" s="357"/>
      <c r="Q233" s="357"/>
      <c r="R233" s="355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4">
        <v>4607091387377</v>
      </c>
      <c r="E234" s="355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7"/>
      <c r="P234" s="357"/>
      <c r="Q234" s="357"/>
      <c r="R234" s="355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4">
        <v>4607091387353</v>
      </c>
      <c r="E235" s="355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7"/>
      <c r="P235" s="357"/>
      <c r="Q235" s="357"/>
      <c r="R235" s="355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4">
        <v>4607091386011</v>
      </c>
      <c r="E236" s="355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7"/>
      <c r="P236" s="357"/>
      <c r="Q236" s="357"/>
      <c r="R236" s="355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4">
        <v>4607091387308</v>
      </c>
      <c r="E237" s="355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7"/>
      <c r="P237" s="357"/>
      <c r="Q237" s="357"/>
      <c r="R237" s="355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4">
        <v>4607091387339</v>
      </c>
      <c r="E238" s="355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7"/>
      <c r="P238" s="357"/>
      <c r="Q238" s="357"/>
      <c r="R238" s="355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4">
        <v>4680115882638</v>
      </c>
      <c r="E239" s="355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7"/>
      <c r="P239" s="357"/>
      <c r="Q239" s="357"/>
      <c r="R239" s="355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4">
        <v>4680115881938</v>
      </c>
      <c r="E240" s="355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7"/>
      <c r="P240" s="357"/>
      <c r="Q240" s="357"/>
      <c r="R240" s="355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4">
        <v>4607091387346</v>
      </c>
      <c r="E241" s="355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7"/>
      <c r="P241" s="357"/>
      <c r="Q241" s="357"/>
      <c r="R241" s="355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4301011353</v>
      </c>
      <c r="D242" s="354">
        <v>4607091389807</v>
      </c>
      <c r="E242" s="355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57"/>
      <c r="P242" s="357"/>
      <c r="Q242" s="357"/>
      <c r="R242" s="355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idden="1" x14ac:dyDescent="0.2">
      <c r="A243" s="351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3"/>
      <c r="N243" s="358" t="s">
        <v>66</v>
      </c>
      <c r="O243" s="359"/>
      <c r="P243" s="359"/>
      <c r="Q243" s="359"/>
      <c r="R243" s="359"/>
      <c r="S243" s="359"/>
      <c r="T243" s="360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hidden="1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3"/>
      <c r="N244" s="358" t="s">
        <v>66</v>
      </c>
      <c r="O244" s="359"/>
      <c r="P244" s="359"/>
      <c r="Q244" s="359"/>
      <c r="R244" s="359"/>
      <c r="S244" s="359"/>
      <c r="T244" s="360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hidden="1" customHeight="1" x14ac:dyDescent="0.25">
      <c r="A245" s="36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hidden="1" customHeight="1" x14ac:dyDescent="0.25">
      <c r="A246" s="54" t="s">
        <v>377</v>
      </c>
      <c r="B246" s="54" t="s">
        <v>378</v>
      </c>
      <c r="C246" s="31">
        <v>4301020254</v>
      </c>
      <c r="D246" s="354">
        <v>4680115881914</v>
      </c>
      <c r="E246" s="355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57"/>
      <c r="P246" s="357"/>
      <c r="Q246" s="357"/>
      <c r="R246" s="355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hidden="1" x14ac:dyDescent="0.2">
      <c r="A247" s="351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3"/>
      <c r="N247" s="358" t="s">
        <v>66</v>
      </c>
      <c r="O247" s="359"/>
      <c r="P247" s="359"/>
      <c r="Q247" s="359"/>
      <c r="R247" s="359"/>
      <c r="S247" s="359"/>
      <c r="T247" s="360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hidden="1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3"/>
      <c r="N248" s="358" t="s">
        <v>66</v>
      </c>
      <c r="O248" s="359"/>
      <c r="P248" s="359"/>
      <c r="Q248" s="359"/>
      <c r="R248" s="359"/>
      <c r="S248" s="359"/>
      <c r="T248" s="360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hidden="1" customHeight="1" x14ac:dyDescent="0.25">
      <c r="A249" s="36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hidden="1" customHeight="1" x14ac:dyDescent="0.25">
      <c r="A250" s="54" t="s">
        <v>379</v>
      </c>
      <c r="B250" s="54" t="s">
        <v>380</v>
      </c>
      <c r="C250" s="31">
        <v>4301030878</v>
      </c>
      <c r="D250" s="354">
        <v>4607091387193</v>
      </c>
      <c r="E250" s="355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57"/>
      <c r="P250" s="357"/>
      <c r="Q250" s="357"/>
      <c r="R250" s="355"/>
      <c r="S250" s="34"/>
      <c r="T250" s="34"/>
      <c r="U250" s="35" t="s">
        <v>65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4301031153</v>
      </c>
      <c r="D251" s="354">
        <v>4607091387230</v>
      </c>
      <c r="E251" s="355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57"/>
      <c r="P251" s="357"/>
      <c r="Q251" s="357"/>
      <c r="R251" s="355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4301031152</v>
      </c>
      <c r="D252" s="354">
        <v>4607091387285</v>
      </c>
      <c r="E252" s="355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57"/>
      <c r="P252" s="357"/>
      <c r="Q252" s="357"/>
      <c r="R252" s="355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4301031164</v>
      </c>
      <c r="D253" s="354">
        <v>4680115880481</v>
      </c>
      <c r="E253" s="355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57"/>
      <c r="P253" s="357"/>
      <c r="Q253" s="357"/>
      <c r="R253" s="355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idden="1" x14ac:dyDescent="0.2">
      <c r="A254" s="351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3"/>
      <c r="N254" s="358" t="s">
        <v>66</v>
      </c>
      <c r="O254" s="359"/>
      <c r="P254" s="359"/>
      <c r="Q254" s="359"/>
      <c r="R254" s="359"/>
      <c r="S254" s="359"/>
      <c r="T254" s="360"/>
      <c r="U254" s="37" t="s">
        <v>67</v>
      </c>
      <c r="V254" s="347">
        <f>IFERROR(V250/H250,"0")+IFERROR(V251/H251,"0")+IFERROR(V252/H252,"0")+IFERROR(V253/H253,"0")</f>
        <v>0</v>
      </c>
      <c r="W254" s="347">
        <f>IFERROR(W250/H250,"0")+IFERROR(W251/H251,"0")+IFERROR(W252/H252,"0")+IFERROR(W253/H253,"0")</f>
        <v>0</v>
      </c>
      <c r="X254" s="347">
        <f>IFERROR(IF(X250="",0,X250),"0")+IFERROR(IF(X251="",0,X251),"0")+IFERROR(IF(X252="",0,X252),"0")+IFERROR(IF(X253="",0,X253),"0")</f>
        <v>0</v>
      </c>
      <c r="Y254" s="348"/>
      <c r="Z254" s="348"/>
    </row>
    <row r="255" spans="1:53" hidden="1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3"/>
      <c r="N255" s="358" t="s">
        <v>66</v>
      </c>
      <c r="O255" s="359"/>
      <c r="P255" s="359"/>
      <c r="Q255" s="359"/>
      <c r="R255" s="359"/>
      <c r="S255" s="359"/>
      <c r="T255" s="360"/>
      <c r="U255" s="37" t="s">
        <v>65</v>
      </c>
      <c r="V255" s="347">
        <f>IFERROR(SUM(V250:V253),"0")</f>
        <v>0</v>
      </c>
      <c r="W255" s="347">
        <f>IFERROR(SUM(W250:W253),"0")</f>
        <v>0</v>
      </c>
      <c r="X255" s="37"/>
      <c r="Y255" s="348"/>
      <c r="Z255" s="348"/>
    </row>
    <row r="256" spans="1:53" ht="14.25" hidden="1" customHeight="1" x14ac:dyDescent="0.25">
      <c r="A256" s="36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hidden="1" customHeight="1" x14ac:dyDescent="0.25">
      <c r="A257" s="54" t="s">
        <v>387</v>
      </c>
      <c r="B257" s="54" t="s">
        <v>388</v>
      </c>
      <c r="C257" s="31">
        <v>4301051100</v>
      </c>
      <c r="D257" s="354">
        <v>4607091387766</v>
      </c>
      <c r="E257" s="355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57"/>
      <c r="P257" s="357"/>
      <c r="Q257" s="357"/>
      <c r="R257" s="355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4301051116</v>
      </c>
      <c r="D258" s="354">
        <v>4607091387957</v>
      </c>
      <c r="E258" s="355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57"/>
      <c r="P258" s="357"/>
      <c r="Q258" s="357"/>
      <c r="R258" s="355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4301051115</v>
      </c>
      <c r="D259" s="354">
        <v>4607091387964</v>
      </c>
      <c r="E259" s="355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57"/>
      <c r="P259" s="357"/>
      <c r="Q259" s="357"/>
      <c r="R259" s="355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4">
        <v>4607091381672</v>
      </c>
      <c r="E260" s="355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7"/>
      <c r="P260" s="357"/>
      <c r="Q260" s="357"/>
      <c r="R260" s="355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4">
        <v>4607091387537</v>
      </c>
      <c r="E261" s="355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7"/>
      <c r="P261" s="357"/>
      <c r="Q261" s="357"/>
      <c r="R261" s="355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4">
        <v>4607091387513</v>
      </c>
      <c r="E262" s="355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7"/>
      <c r="P262" s="357"/>
      <c r="Q262" s="357"/>
      <c r="R262" s="355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4">
        <v>4680115880511</v>
      </c>
      <c r="E263" s="355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7"/>
      <c r="P263" s="357"/>
      <c r="Q263" s="357"/>
      <c r="R263" s="355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4">
        <v>4680115880412</v>
      </c>
      <c r="E264" s="355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7"/>
      <c r="P264" s="357"/>
      <c r="Q264" s="357"/>
      <c r="R264" s="355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58" t="s">
        <v>66</v>
      </c>
      <c r="O265" s="359"/>
      <c r="P265" s="359"/>
      <c r="Q265" s="359"/>
      <c r="R265" s="359"/>
      <c r="S265" s="359"/>
      <c r="T265" s="360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hidden="1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3"/>
      <c r="N266" s="358" t="s">
        <v>66</v>
      </c>
      <c r="O266" s="359"/>
      <c r="P266" s="359"/>
      <c r="Q266" s="359"/>
      <c r="R266" s="359"/>
      <c r="S266" s="359"/>
      <c r="T266" s="360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hidden="1" customHeight="1" x14ac:dyDescent="0.25">
      <c r="A267" s="36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4">
        <v>4607091380880</v>
      </c>
      <c r="E268" s="355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7"/>
      <c r="P268" s="357"/>
      <c r="Q268" s="357"/>
      <c r="R268" s="355"/>
      <c r="S268" s="34"/>
      <c r="T268" s="34"/>
      <c r="U268" s="35" t="s">
        <v>65</v>
      </c>
      <c r="V268" s="345">
        <v>78</v>
      </c>
      <c r="W268" s="346">
        <f>IFERROR(IF(V268="",0,CEILING((V268/$H268),1)*$H268),"")</f>
        <v>84</v>
      </c>
      <c r="X268" s="36">
        <f>IFERROR(IF(W268=0,"",ROUNDUP(W268/H268,0)*0.02175),"")</f>
        <v>0.21749999999999997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4">
        <v>4607091384482</v>
      </c>
      <c r="E269" s="355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7"/>
      <c r="P269" s="357"/>
      <c r="Q269" s="357"/>
      <c r="R269" s="355"/>
      <c r="S269" s="34"/>
      <c r="T269" s="34"/>
      <c r="U269" s="35" t="s">
        <v>65</v>
      </c>
      <c r="V269" s="345">
        <v>71</v>
      </c>
      <c r="W269" s="346">
        <f>IFERROR(IF(V269="",0,CEILING((V269/$H269),1)*$H269),"")</f>
        <v>78</v>
      </c>
      <c r="X269" s="36">
        <f>IFERROR(IF(W269=0,"",ROUNDUP(W269/H269,0)*0.02175),"")</f>
        <v>0.21749999999999997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54">
        <v>4607091380897</v>
      </c>
      <c r="E270" s="355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7"/>
      <c r="P270" s="357"/>
      <c r="Q270" s="357"/>
      <c r="R270" s="355"/>
      <c r="S270" s="34"/>
      <c r="T270" s="34"/>
      <c r="U270" s="35" t="s">
        <v>65</v>
      </c>
      <c r="V270" s="345">
        <v>25</v>
      </c>
      <c r="W270" s="346">
        <f>IFERROR(IF(V270="",0,CEILING((V270/$H270),1)*$H270),"")</f>
        <v>25.200000000000003</v>
      </c>
      <c r="X270" s="36">
        <f>IFERROR(IF(W270=0,"",ROUNDUP(W270/H270,0)*0.02175),"")</f>
        <v>6.5250000000000002E-2</v>
      </c>
      <c r="Y270" s="56"/>
      <c r="Z270" s="57"/>
      <c r="AD270" s="58"/>
      <c r="BA270" s="214" t="s">
        <v>1</v>
      </c>
    </row>
    <row r="271" spans="1:53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58" t="s">
        <v>66</v>
      </c>
      <c r="O271" s="359"/>
      <c r="P271" s="359"/>
      <c r="Q271" s="359"/>
      <c r="R271" s="359"/>
      <c r="S271" s="359"/>
      <c r="T271" s="360"/>
      <c r="U271" s="37" t="s">
        <v>67</v>
      </c>
      <c r="V271" s="347">
        <f>IFERROR(V268/H268,"0")+IFERROR(V269/H269,"0")+IFERROR(V270/H270,"0")</f>
        <v>21.364468864468861</v>
      </c>
      <c r="W271" s="347">
        <f>IFERROR(W268/H268,"0")+IFERROR(W269/H269,"0")+IFERROR(W270/H270,"0")</f>
        <v>23</v>
      </c>
      <c r="X271" s="347">
        <f>IFERROR(IF(X268="",0,X268),"0")+IFERROR(IF(X269="",0,X269),"0")+IFERROR(IF(X270="",0,X270),"0")</f>
        <v>0.50024999999999997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3"/>
      <c r="N272" s="358" t="s">
        <v>66</v>
      </c>
      <c r="O272" s="359"/>
      <c r="P272" s="359"/>
      <c r="Q272" s="359"/>
      <c r="R272" s="359"/>
      <c r="S272" s="359"/>
      <c r="T272" s="360"/>
      <c r="U272" s="37" t="s">
        <v>65</v>
      </c>
      <c r="V272" s="347">
        <f>IFERROR(SUM(V268:V270),"0")</f>
        <v>174</v>
      </c>
      <c r="W272" s="347">
        <f>IFERROR(SUM(W268:W270),"0")</f>
        <v>187.2</v>
      </c>
      <c r="X272" s="37"/>
      <c r="Y272" s="348"/>
      <c r="Z272" s="348"/>
    </row>
    <row r="273" spans="1:53" ht="14.25" hidden="1" customHeight="1" x14ac:dyDescent="0.25">
      <c r="A273" s="36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4">
        <v>4607091388374</v>
      </c>
      <c r="E274" s="355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00" t="s">
        <v>411</v>
      </c>
      <c r="O274" s="357"/>
      <c r="P274" s="357"/>
      <c r="Q274" s="357"/>
      <c r="R274" s="355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4">
        <v>4607091388381</v>
      </c>
      <c r="E275" s="355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92" t="s">
        <v>414</v>
      </c>
      <c r="O275" s="357"/>
      <c r="P275" s="357"/>
      <c r="Q275" s="357"/>
      <c r="R275" s="355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4301030233</v>
      </c>
      <c r="D276" s="354">
        <v>4607091388404</v>
      </c>
      <c r="E276" s="355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7"/>
      <c r="P276" s="357"/>
      <c r="Q276" s="357"/>
      <c r="R276" s="355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idden="1" x14ac:dyDescent="0.2">
      <c r="A277" s="351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58" t="s">
        <v>66</v>
      </c>
      <c r="O277" s="359"/>
      <c r="P277" s="359"/>
      <c r="Q277" s="359"/>
      <c r="R277" s="359"/>
      <c r="S277" s="359"/>
      <c r="T277" s="360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hidden="1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3"/>
      <c r="N278" s="358" t="s">
        <v>66</v>
      </c>
      <c r="O278" s="359"/>
      <c r="P278" s="359"/>
      <c r="Q278" s="359"/>
      <c r="R278" s="359"/>
      <c r="S278" s="359"/>
      <c r="T278" s="360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hidden="1" customHeight="1" x14ac:dyDescent="0.25">
      <c r="A279" s="36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4">
        <v>4680115881808</v>
      </c>
      <c r="E280" s="355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7"/>
      <c r="P280" s="357"/>
      <c r="Q280" s="357"/>
      <c r="R280" s="355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4">
        <v>4680115881822</v>
      </c>
      <c r="E281" s="355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7"/>
      <c r="P281" s="357"/>
      <c r="Q281" s="357"/>
      <c r="R281" s="355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4">
        <v>4680115880016</v>
      </c>
      <c r="E282" s="355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7"/>
      <c r="P282" s="357"/>
      <c r="Q282" s="357"/>
      <c r="R282" s="355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3"/>
      <c r="N283" s="358" t="s">
        <v>66</v>
      </c>
      <c r="O283" s="359"/>
      <c r="P283" s="359"/>
      <c r="Q283" s="359"/>
      <c r="R283" s="359"/>
      <c r="S283" s="359"/>
      <c r="T283" s="360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hidden="1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3"/>
      <c r="N284" s="358" t="s">
        <v>66</v>
      </c>
      <c r="O284" s="359"/>
      <c r="P284" s="359"/>
      <c r="Q284" s="359"/>
      <c r="R284" s="359"/>
      <c r="S284" s="359"/>
      <c r="T284" s="360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hidden="1" customHeight="1" x14ac:dyDescent="0.25">
      <c r="A285" s="362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hidden="1" customHeight="1" x14ac:dyDescent="0.25">
      <c r="A286" s="36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4">
        <v>4607091387421</v>
      </c>
      <c r="E287" s="355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5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4">
        <v>4607091387421</v>
      </c>
      <c r="E288" s="355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7"/>
      <c r="P288" s="357"/>
      <c r="Q288" s="357"/>
      <c r="R288" s="355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4301011619</v>
      </c>
      <c r="D289" s="354">
        <v>4607091387452</v>
      </c>
      <c r="E289" s="355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5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4301011322</v>
      </c>
      <c r="D290" s="354">
        <v>4607091387452</v>
      </c>
      <c r="E290" s="355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5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4301011396</v>
      </c>
      <c r="D291" s="354">
        <v>4607091387452</v>
      </c>
      <c r="E291" s="355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7"/>
      <c r="P291" s="357"/>
      <c r="Q291" s="357"/>
      <c r="R291" s="355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4">
        <v>4607091385984</v>
      </c>
      <c r="E292" s="355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7"/>
      <c r="P292" s="357"/>
      <c r="Q292" s="357"/>
      <c r="R292" s="355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4">
        <v>4607091387438</v>
      </c>
      <c r="E293" s="355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7"/>
      <c r="P293" s="357"/>
      <c r="Q293" s="357"/>
      <c r="R293" s="355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4">
        <v>4607091387469</v>
      </c>
      <c r="E294" s="355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8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7"/>
      <c r="P294" s="357"/>
      <c r="Q294" s="357"/>
      <c r="R294" s="355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51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3"/>
      <c r="N295" s="358" t="s">
        <v>66</v>
      </c>
      <c r="O295" s="359"/>
      <c r="P295" s="359"/>
      <c r="Q295" s="359"/>
      <c r="R295" s="359"/>
      <c r="S295" s="359"/>
      <c r="T295" s="360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hidden="1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3"/>
      <c r="N296" s="358" t="s">
        <v>66</v>
      </c>
      <c r="O296" s="359"/>
      <c r="P296" s="359"/>
      <c r="Q296" s="359"/>
      <c r="R296" s="359"/>
      <c r="S296" s="359"/>
      <c r="T296" s="360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hidden="1" customHeight="1" x14ac:dyDescent="0.25">
      <c r="A297" s="36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4">
        <v>4607091387292</v>
      </c>
      <c r="E298" s="355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7"/>
      <c r="P298" s="357"/>
      <c r="Q298" s="357"/>
      <c r="R298" s="355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4">
        <v>4607091387315</v>
      </c>
      <c r="E299" s="355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7"/>
      <c r="P299" s="357"/>
      <c r="Q299" s="357"/>
      <c r="R299" s="355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51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3"/>
      <c r="N300" s="358" t="s">
        <v>66</v>
      </c>
      <c r="O300" s="359"/>
      <c r="P300" s="359"/>
      <c r="Q300" s="359"/>
      <c r="R300" s="359"/>
      <c r="S300" s="359"/>
      <c r="T300" s="360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hidden="1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3"/>
      <c r="N301" s="358" t="s">
        <v>66</v>
      </c>
      <c r="O301" s="359"/>
      <c r="P301" s="359"/>
      <c r="Q301" s="359"/>
      <c r="R301" s="359"/>
      <c r="S301" s="359"/>
      <c r="T301" s="360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hidden="1" customHeight="1" x14ac:dyDescent="0.25">
      <c r="A302" s="362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hidden="1" customHeight="1" x14ac:dyDescent="0.25">
      <c r="A303" s="36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hidden="1" customHeight="1" x14ac:dyDescent="0.25">
      <c r="A304" s="54" t="s">
        <v>445</v>
      </c>
      <c r="B304" s="54" t="s">
        <v>446</v>
      </c>
      <c r="C304" s="31">
        <v>4301031066</v>
      </c>
      <c r="D304" s="354">
        <v>4607091383836</v>
      </c>
      <c r="E304" s="355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7"/>
      <c r="P304" s="357"/>
      <c r="Q304" s="357"/>
      <c r="R304" s="355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hidden="1" x14ac:dyDescent="0.2">
      <c r="A305" s="351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3"/>
      <c r="N305" s="358" t="s">
        <v>66</v>
      </c>
      <c r="O305" s="359"/>
      <c r="P305" s="359"/>
      <c r="Q305" s="359"/>
      <c r="R305" s="359"/>
      <c r="S305" s="359"/>
      <c r="T305" s="360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hidden="1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58" t="s">
        <v>66</v>
      </c>
      <c r="O306" s="359"/>
      <c r="P306" s="359"/>
      <c r="Q306" s="359"/>
      <c r="R306" s="359"/>
      <c r="S306" s="359"/>
      <c r="T306" s="360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hidden="1" customHeight="1" x14ac:dyDescent="0.25">
      <c r="A307" s="36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4">
        <v>4607091387919</v>
      </c>
      <c r="E308" s="355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7"/>
      <c r="P308" s="357"/>
      <c r="Q308" s="357"/>
      <c r="R308" s="355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54">
        <v>4680115883604</v>
      </c>
      <c r="E309" s="355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7"/>
      <c r="P309" s="357"/>
      <c r="Q309" s="357"/>
      <c r="R309" s="355"/>
      <c r="S309" s="34"/>
      <c r="T309" s="34"/>
      <c r="U309" s="35" t="s">
        <v>65</v>
      </c>
      <c r="V309" s="345">
        <v>15</v>
      </c>
      <c r="W309" s="346">
        <f>IFERROR(IF(V309="",0,CEILING((V309/$H309),1)*$H309),"")</f>
        <v>16.8</v>
      </c>
      <c r="X309" s="36">
        <f>IFERROR(IF(W309=0,"",ROUNDUP(W309/H309,0)*0.00753),"")</f>
        <v>6.0240000000000002E-2</v>
      </c>
      <c r="Y309" s="56"/>
      <c r="Z309" s="57"/>
      <c r="AD309" s="58"/>
      <c r="BA309" s="233" t="s">
        <v>1</v>
      </c>
    </row>
    <row r="310" spans="1:53" ht="27" hidden="1" customHeight="1" x14ac:dyDescent="0.25">
      <c r="A310" s="54" t="s">
        <v>451</v>
      </c>
      <c r="B310" s="54" t="s">
        <v>452</v>
      </c>
      <c r="C310" s="31">
        <v>4301051485</v>
      </c>
      <c r="D310" s="354">
        <v>4680115883567</v>
      </c>
      <c r="E310" s="355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57"/>
      <c r="P310" s="357"/>
      <c r="Q310" s="357"/>
      <c r="R310" s="355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x14ac:dyDescent="0.2">
      <c r="A311" s="351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58" t="s">
        <v>66</v>
      </c>
      <c r="O311" s="359"/>
      <c r="P311" s="359"/>
      <c r="Q311" s="359"/>
      <c r="R311" s="359"/>
      <c r="S311" s="359"/>
      <c r="T311" s="360"/>
      <c r="U311" s="37" t="s">
        <v>67</v>
      </c>
      <c r="V311" s="347">
        <f>IFERROR(V308/H308,"0")+IFERROR(V309/H309,"0")+IFERROR(V310/H310,"0")</f>
        <v>7.1428571428571423</v>
      </c>
      <c r="W311" s="347">
        <f>IFERROR(W308/H308,"0")+IFERROR(W309/H309,"0")+IFERROR(W310/H310,"0")</f>
        <v>8</v>
      </c>
      <c r="X311" s="347">
        <f>IFERROR(IF(X308="",0,X308),"0")+IFERROR(IF(X309="",0,X309),"0")+IFERROR(IF(X310="",0,X310),"0")</f>
        <v>6.0240000000000002E-2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3"/>
      <c r="N312" s="358" t="s">
        <v>66</v>
      </c>
      <c r="O312" s="359"/>
      <c r="P312" s="359"/>
      <c r="Q312" s="359"/>
      <c r="R312" s="359"/>
      <c r="S312" s="359"/>
      <c r="T312" s="360"/>
      <c r="U312" s="37" t="s">
        <v>65</v>
      </c>
      <c r="V312" s="347">
        <f>IFERROR(SUM(V308:V310),"0")</f>
        <v>15</v>
      </c>
      <c r="W312" s="347">
        <f>IFERROR(SUM(W308:W310),"0")</f>
        <v>16.8</v>
      </c>
      <c r="X312" s="37"/>
      <c r="Y312" s="348"/>
      <c r="Z312" s="348"/>
    </row>
    <row r="313" spans="1:53" ht="14.25" hidden="1" customHeight="1" x14ac:dyDescent="0.25">
      <c r="A313" s="36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hidden="1" customHeight="1" x14ac:dyDescent="0.25">
      <c r="A314" s="54" t="s">
        <v>453</v>
      </c>
      <c r="B314" s="54" t="s">
        <v>454</v>
      </c>
      <c r="C314" s="31">
        <v>4301060324</v>
      </c>
      <c r="D314" s="354">
        <v>4607091388831</v>
      </c>
      <c r="E314" s="355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57"/>
      <c r="P314" s="357"/>
      <c r="Q314" s="357"/>
      <c r="R314" s="355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hidden="1" x14ac:dyDescent="0.2">
      <c r="A315" s="351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3"/>
      <c r="N315" s="358" t="s">
        <v>66</v>
      </c>
      <c r="O315" s="359"/>
      <c r="P315" s="359"/>
      <c r="Q315" s="359"/>
      <c r="R315" s="359"/>
      <c r="S315" s="359"/>
      <c r="T315" s="360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hidden="1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3"/>
      <c r="N316" s="358" t="s">
        <v>66</v>
      </c>
      <c r="O316" s="359"/>
      <c r="P316" s="359"/>
      <c r="Q316" s="359"/>
      <c r="R316" s="359"/>
      <c r="S316" s="359"/>
      <c r="T316" s="360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hidden="1" customHeight="1" x14ac:dyDescent="0.25">
      <c r="A317" s="36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hidden="1" customHeight="1" x14ac:dyDescent="0.25">
      <c r="A318" s="54" t="s">
        <v>455</v>
      </c>
      <c r="B318" s="54" t="s">
        <v>456</v>
      </c>
      <c r="C318" s="31">
        <v>4301032015</v>
      </c>
      <c r="D318" s="354">
        <v>4607091383102</v>
      </c>
      <c r="E318" s="355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57"/>
      <c r="P318" s="357"/>
      <c r="Q318" s="357"/>
      <c r="R318" s="355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hidden="1" x14ac:dyDescent="0.2">
      <c r="A319" s="351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3"/>
      <c r="N319" s="358" t="s">
        <v>66</v>
      </c>
      <c r="O319" s="359"/>
      <c r="P319" s="359"/>
      <c r="Q319" s="359"/>
      <c r="R319" s="359"/>
      <c r="S319" s="359"/>
      <c r="T319" s="360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hidden="1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3"/>
      <c r="N320" s="358" t="s">
        <v>66</v>
      </c>
      <c r="O320" s="359"/>
      <c r="P320" s="359"/>
      <c r="Q320" s="359"/>
      <c r="R320" s="359"/>
      <c r="S320" s="359"/>
      <c r="T320" s="360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hidden="1" customHeight="1" x14ac:dyDescent="0.2">
      <c r="A321" s="424" t="s">
        <v>457</v>
      </c>
      <c r="B321" s="425"/>
      <c r="C321" s="425"/>
      <c r="D321" s="425"/>
      <c r="E321" s="425"/>
      <c r="F321" s="425"/>
      <c r="G321" s="425"/>
      <c r="H321" s="425"/>
      <c r="I321" s="425"/>
      <c r="J321" s="425"/>
      <c r="K321" s="425"/>
      <c r="L321" s="425"/>
      <c r="M321" s="425"/>
      <c r="N321" s="425"/>
      <c r="O321" s="425"/>
      <c r="P321" s="425"/>
      <c r="Q321" s="425"/>
      <c r="R321" s="425"/>
      <c r="S321" s="425"/>
      <c r="T321" s="425"/>
      <c r="U321" s="425"/>
      <c r="V321" s="425"/>
      <c r="W321" s="425"/>
      <c r="X321" s="425"/>
      <c r="Y321" s="48"/>
      <c r="Z321" s="48"/>
    </row>
    <row r="322" spans="1:53" ht="16.5" hidden="1" customHeight="1" x14ac:dyDescent="0.25">
      <c r="A322" s="362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hidden="1" customHeight="1" x14ac:dyDescent="0.25">
      <c r="A323" s="36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hidden="1" customHeight="1" x14ac:dyDescent="0.25">
      <c r="A324" s="54" t="s">
        <v>459</v>
      </c>
      <c r="B324" s="54" t="s">
        <v>460</v>
      </c>
      <c r="C324" s="31">
        <v>4301051292</v>
      </c>
      <c r="D324" s="354">
        <v>4607091383928</v>
      </c>
      <c r="E324" s="355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57"/>
      <c r="P324" s="357"/>
      <c r="Q324" s="357"/>
      <c r="R324" s="355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idden="1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3"/>
      <c r="N325" s="358" t="s">
        <v>66</v>
      </c>
      <c r="O325" s="359"/>
      <c r="P325" s="359"/>
      <c r="Q325" s="359"/>
      <c r="R325" s="359"/>
      <c r="S325" s="359"/>
      <c r="T325" s="360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hidden="1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3"/>
      <c r="N326" s="358" t="s">
        <v>66</v>
      </c>
      <c r="O326" s="359"/>
      <c r="P326" s="359"/>
      <c r="Q326" s="359"/>
      <c r="R326" s="359"/>
      <c r="S326" s="359"/>
      <c r="T326" s="360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hidden="1" customHeight="1" x14ac:dyDescent="0.2">
      <c r="A327" s="424" t="s">
        <v>461</v>
      </c>
      <c r="B327" s="425"/>
      <c r="C327" s="425"/>
      <c r="D327" s="425"/>
      <c r="E327" s="425"/>
      <c r="F327" s="425"/>
      <c r="G327" s="425"/>
      <c r="H327" s="425"/>
      <c r="I327" s="425"/>
      <c r="J327" s="425"/>
      <c r="K327" s="425"/>
      <c r="L327" s="425"/>
      <c r="M327" s="425"/>
      <c r="N327" s="425"/>
      <c r="O327" s="425"/>
      <c r="P327" s="425"/>
      <c r="Q327" s="425"/>
      <c r="R327" s="425"/>
      <c r="S327" s="425"/>
      <c r="T327" s="425"/>
      <c r="U327" s="425"/>
      <c r="V327" s="425"/>
      <c r="W327" s="425"/>
      <c r="X327" s="425"/>
      <c r="Y327" s="48"/>
      <c r="Z327" s="48"/>
    </row>
    <row r="328" spans="1:53" ht="16.5" hidden="1" customHeight="1" x14ac:dyDescent="0.25">
      <c r="A328" s="362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hidden="1" customHeight="1" x14ac:dyDescent="0.25">
      <c r="A329" s="36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hidden="1" customHeight="1" x14ac:dyDescent="0.25">
      <c r="A330" s="54" t="s">
        <v>463</v>
      </c>
      <c r="B330" s="54" t="s">
        <v>464</v>
      </c>
      <c r="C330" s="31">
        <v>4301011239</v>
      </c>
      <c r="D330" s="354">
        <v>4607091383997</v>
      </c>
      <c r="E330" s="355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7"/>
      <c r="P330" s="357"/>
      <c r="Q330" s="357"/>
      <c r="R330" s="355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54">
        <v>4607091383997</v>
      </c>
      <c r="E331" s="355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7"/>
      <c r="P331" s="357"/>
      <c r="Q331" s="357"/>
      <c r="R331" s="355"/>
      <c r="S331" s="34"/>
      <c r="T331" s="34"/>
      <c r="U331" s="35" t="s">
        <v>65</v>
      </c>
      <c r="V331" s="345">
        <v>2474</v>
      </c>
      <c r="W331" s="346">
        <f t="shared" si="17"/>
        <v>2475</v>
      </c>
      <c r="X331" s="36">
        <f>IFERROR(IF(W331=0,"",ROUNDUP(W331/H331,0)*0.02175),"")</f>
        <v>3.5887499999999997</v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466</v>
      </c>
      <c r="B332" s="54" t="s">
        <v>467</v>
      </c>
      <c r="C332" s="31">
        <v>4301011240</v>
      </c>
      <c r="D332" s="354">
        <v>4607091384130</v>
      </c>
      <c r="E332" s="355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7"/>
      <c r="P332" s="357"/>
      <c r="Q332" s="357"/>
      <c r="R332" s="355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54">
        <v>4607091384130</v>
      </c>
      <c r="E333" s="355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7"/>
      <c r="P333" s="357"/>
      <c r="Q333" s="357"/>
      <c r="R333" s="355"/>
      <c r="S333" s="34"/>
      <c r="T333" s="34"/>
      <c r="U333" s="35" t="s">
        <v>65</v>
      </c>
      <c r="V333" s="345">
        <v>1864</v>
      </c>
      <c r="W333" s="346">
        <f t="shared" si="17"/>
        <v>1875</v>
      </c>
      <c r="X333" s="36">
        <f>IFERROR(IF(W333=0,"",ROUNDUP(W333/H333,0)*0.02175),"")</f>
        <v>2.71875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4301011238</v>
      </c>
      <c r="D334" s="354">
        <v>4607091384147</v>
      </c>
      <c r="E334" s="355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39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57"/>
      <c r="P334" s="357"/>
      <c r="Q334" s="357"/>
      <c r="R334" s="355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54">
        <v>4607091384147</v>
      </c>
      <c r="E335" s="355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57"/>
      <c r="P335" s="357"/>
      <c r="Q335" s="357"/>
      <c r="R335" s="355"/>
      <c r="S335" s="34"/>
      <c r="T335" s="34"/>
      <c r="U335" s="35" t="s">
        <v>65</v>
      </c>
      <c r="V335" s="345">
        <v>962</v>
      </c>
      <c r="W335" s="346">
        <f t="shared" si="17"/>
        <v>975</v>
      </c>
      <c r="X335" s="36">
        <f>IFERROR(IF(W335=0,"",ROUNDUP(W335/H335,0)*0.02175),"")</f>
        <v>1.4137499999999998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4301011327</v>
      </c>
      <c r="D336" s="354">
        <v>4607091384154</v>
      </c>
      <c r="E336" s="355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57"/>
      <c r="P336" s="357"/>
      <c r="Q336" s="357"/>
      <c r="R336" s="355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4301011332</v>
      </c>
      <c r="D337" s="354">
        <v>4607091384161</v>
      </c>
      <c r="E337" s="355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57"/>
      <c r="P337" s="357"/>
      <c r="Q337" s="357"/>
      <c r="R337" s="355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58" t="s">
        <v>66</v>
      </c>
      <c r="O338" s="359"/>
      <c r="P338" s="359"/>
      <c r="Q338" s="359"/>
      <c r="R338" s="359"/>
      <c r="S338" s="359"/>
      <c r="T338" s="360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353.33333333333331</v>
      </c>
      <c r="W338" s="347">
        <f>IFERROR(W330/H330,"0")+IFERROR(W331/H331,"0")+IFERROR(W332/H332,"0")+IFERROR(W333/H333,"0")+IFERROR(W334/H334,"0")+IFERROR(W335/H335,"0")+IFERROR(W336/H336,"0")+IFERROR(W337/H337,"0")</f>
        <v>355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7.7212499999999995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58" t="s">
        <v>66</v>
      </c>
      <c r="O339" s="359"/>
      <c r="P339" s="359"/>
      <c r="Q339" s="359"/>
      <c r="R339" s="359"/>
      <c r="S339" s="359"/>
      <c r="T339" s="360"/>
      <c r="U339" s="37" t="s">
        <v>65</v>
      </c>
      <c r="V339" s="347">
        <f>IFERROR(SUM(V330:V337),"0")</f>
        <v>5300</v>
      </c>
      <c r="W339" s="347">
        <f>IFERROR(SUM(W330:W337),"0")</f>
        <v>5325</v>
      </c>
      <c r="X339" s="37"/>
      <c r="Y339" s="348"/>
      <c r="Z339" s="348"/>
    </row>
    <row r="340" spans="1:53" ht="14.25" hidden="1" customHeight="1" x14ac:dyDescent="0.25">
      <c r="A340" s="36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54">
        <v>4607091383980</v>
      </c>
      <c r="E341" s="355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57"/>
      <c r="P341" s="357"/>
      <c r="Q341" s="357"/>
      <c r="R341" s="355"/>
      <c r="S341" s="34"/>
      <c r="T341" s="34"/>
      <c r="U341" s="35" t="s">
        <v>65</v>
      </c>
      <c r="V341" s="345">
        <v>1261</v>
      </c>
      <c r="W341" s="346">
        <f>IFERROR(IF(V341="",0,CEILING((V341/$H341),1)*$H341),"")</f>
        <v>1275</v>
      </c>
      <c r="X341" s="36">
        <f>IFERROR(IF(W341=0,"",ROUNDUP(W341/H341,0)*0.02175),"")</f>
        <v>1.8487499999999999</v>
      </c>
      <c r="Y341" s="56"/>
      <c r="Z341" s="57"/>
      <c r="AD341" s="58"/>
      <c r="BA341" s="246" t="s">
        <v>1</v>
      </c>
    </row>
    <row r="342" spans="1:53" ht="16.5" hidden="1" customHeight="1" x14ac:dyDescent="0.25">
      <c r="A342" s="54" t="s">
        <v>478</v>
      </c>
      <c r="B342" s="54" t="s">
        <v>479</v>
      </c>
      <c r="C342" s="31">
        <v>4301020270</v>
      </c>
      <c r="D342" s="354">
        <v>4680115883314</v>
      </c>
      <c r="E342" s="355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57"/>
      <c r="P342" s="357"/>
      <c r="Q342" s="357"/>
      <c r="R342" s="355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480</v>
      </c>
      <c r="B343" s="54" t="s">
        <v>481</v>
      </c>
      <c r="C343" s="31">
        <v>4301020179</v>
      </c>
      <c r="D343" s="354">
        <v>4607091384178</v>
      </c>
      <c r="E343" s="355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57"/>
      <c r="P343" s="357"/>
      <c r="Q343" s="357"/>
      <c r="R343" s="355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1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3"/>
      <c r="N344" s="358" t="s">
        <v>66</v>
      </c>
      <c r="O344" s="359"/>
      <c r="P344" s="359"/>
      <c r="Q344" s="359"/>
      <c r="R344" s="359"/>
      <c r="S344" s="359"/>
      <c r="T344" s="360"/>
      <c r="U344" s="37" t="s">
        <v>67</v>
      </c>
      <c r="V344" s="347">
        <f>IFERROR(V341/H341,"0")+IFERROR(V342/H342,"0")+IFERROR(V343/H343,"0")</f>
        <v>84.066666666666663</v>
      </c>
      <c r="W344" s="347">
        <f>IFERROR(W341/H341,"0")+IFERROR(W342/H342,"0")+IFERROR(W343/H343,"0")</f>
        <v>85</v>
      </c>
      <c r="X344" s="347">
        <f>IFERROR(IF(X341="",0,X341),"0")+IFERROR(IF(X342="",0,X342),"0")+IFERROR(IF(X343="",0,X343),"0")</f>
        <v>1.8487499999999999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3"/>
      <c r="N345" s="358" t="s">
        <v>66</v>
      </c>
      <c r="O345" s="359"/>
      <c r="P345" s="359"/>
      <c r="Q345" s="359"/>
      <c r="R345" s="359"/>
      <c r="S345" s="359"/>
      <c r="T345" s="360"/>
      <c r="U345" s="37" t="s">
        <v>65</v>
      </c>
      <c r="V345" s="347">
        <f>IFERROR(SUM(V341:V343),"0")</f>
        <v>1261</v>
      </c>
      <c r="W345" s="347">
        <f>IFERROR(SUM(W341:W343),"0")</f>
        <v>1275</v>
      </c>
      <c r="X345" s="37"/>
      <c r="Y345" s="348"/>
      <c r="Z345" s="348"/>
    </row>
    <row r="346" spans="1:53" ht="14.25" hidden="1" customHeight="1" x14ac:dyDescent="0.25">
      <c r="A346" s="36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hidden="1" customHeight="1" x14ac:dyDescent="0.25">
      <c r="A347" s="54" t="s">
        <v>482</v>
      </c>
      <c r="B347" s="54" t="s">
        <v>483</v>
      </c>
      <c r="C347" s="31">
        <v>4301051560</v>
      </c>
      <c r="D347" s="354">
        <v>4607091383928</v>
      </c>
      <c r="E347" s="355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389" t="s">
        <v>484</v>
      </c>
      <c r="O347" s="357"/>
      <c r="P347" s="357"/>
      <c r="Q347" s="357"/>
      <c r="R347" s="355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54">
        <v>4607091384260</v>
      </c>
      <c r="E348" s="355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57"/>
      <c r="P348" s="357"/>
      <c r="Q348" s="357"/>
      <c r="R348" s="355"/>
      <c r="S348" s="34"/>
      <c r="T348" s="34"/>
      <c r="U348" s="35" t="s">
        <v>65</v>
      </c>
      <c r="V348" s="345">
        <v>90</v>
      </c>
      <c r="W348" s="346">
        <f>IFERROR(IF(V348="",0,CEILING((V348/$H348),1)*$H348),"")</f>
        <v>93.6</v>
      </c>
      <c r="X348" s="36">
        <f>IFERROR(IF(W348=0,"",ROUNDUP(W348/H348,0)*0.02175),"")</f>
        <v>0.26100000000000001</v>
      </c>
      <c r="Y348" s="56"/>
      <c r="Z348" s="57"/>
      <c r="AD348" s="58"/>
      <c r="BA348" s="250" t="s">
        <v>1</v>
      </c>
    </row>
    <row r="349" spans="1:53" x14ac:dyDescent="0.2">
      <c r="A349" s="351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3"/>
      <c r="N349" s="358" t="s">
        <v>66</v>
      </c>
      <c r="O349" s="359"/>
      <c r="P349" s="359"/>
      <c r="Q349" s="359"/>
      <c r="R349" s="359"/>
      <c r="S349" s="359"/>
      <c r="T349" s="360"/>
      <c r="U349" s="37" t="s">
        <v>67</v>
      </c>
      <c r="V349" s="347">
        <f>IFERROR(V347/H347,"0")+IFERROR(V348/H348,"0")</f>
        <v>11.538461538461538</v>
      </c>
      <c r="W349" s="347">
        <f>IFERROR(W347/H347,"0")+IFERROR(W348/H348,"0")</f>
        <v>12</v>
      </c>
      <c r="X349" s="347">
        <f>IFERROR(IF(X347="",0,X347),"0")+IFERROR(IF(X348="",0,X348),"0")</f>
        <v>0.26100000000000001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3"/>
      <c r="N350" s="358" t="s">
        <v>66</v>
      </c>
      <c r="O350" s="359"/>
      <c r="P350" s="359"/>
      <c r="Q350" s="359"/>
      <c r="R350" s="359"/>
      <c r="S350" s="359"/>
      <c r="T350" s="360"/>
      <c r="U350" s="37" t="s">
        <v>65</v>
      </c>
      <c r="V350" s="347">
        <f>IFERROR(SUM(V347:V348),"0")</f>
        <v>90</v>
      </c>
      <c r="W350" s="347">
        <f>IFERROR(SUM(W347:W348),"0")</f>
        <v>93.6</v>
      </c>
      <c r="X350" s="37"/>
      <c r="Y350" s="348"/>
      <c r="Z350" s="348"/>
    </row>
    <row r="351" spans="1:53" ht="14.25" hidden="1" customHeight="1" x14ac:dyDescent="0.25">
      <c r="A351" s="36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54">
        <v>4607091384673</v>
      </c>
      <c r="E352" s="355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57"/>
      <c r="P352" s="357"/>
      <c r="Q352" s="357"/>
      <c r="R352" s="355"/>
      <c r="S352" s="34"/>
      <c r="T352" s="34"/>
      <c r="U352" s="35" t="s">
        <v>65</v>
      </c>
      <c r="V352" s="345">
        <v>113</v>
      </c>
      <c r="W352" s="346">
        <f>IFERROR(IF(V352="",0,CEILING((V352/$H352),1)*$H352),"")</f>
        <v>117</v>
      </c>
      <c r="X352" s="36">
        <f>IFERROR(IF(W352=0,"",ROUNDUP(W352/H352,0)*0.02175),"")</f>
        <v>0.32624999999999998</v>
      </c>
      <c r="Y352" s="56"/>
      <c r="Z352" s="57"/>
      <c r="AD352" s="58"/>
      <c r="BA352" s="251" t="s">
        <v>1</v>
      </c>
    </row>
    <row r="353" spans="1:53" x14ac:dyDescent="0.2">
      <c r="A353" s="351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58" t="s">
        <v>66</v>
      </c>
      <c r="O353" s="359"/>
      <c r="P353" s="359"/>
      <c r="Q353" s="359"/>
      <c r="R353" s="359"/>
      <c r="S353" s="359"/>
      <c r="T353" s="360"/>
      <c r="U353" s="37" t="s">
        <v>67</v>
      </c>
      <c r="V353" s="347">
        <f>IFERROR(V352/H352,"0")</f>
        <v>14.487179487179487</v>
      </c>
      <c r="W353" s="347">
        <f>IFERROR(W352/H352,"0")</f>
        <v>15</v>
      </c>
      <c r="X353" s="347">
        <f>IFERROR(IF(X352="",0,X352),"0")</f>
        <v>0.32624999999999998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3"/>
      <c r="N354" s="358" t="s">
        <v>66</v>
      </c>
      <c r="O354" s="359"/>
      <c r="P354" s="359"/>
      <c r="Q354" s="359"/>
      <c r="R354" s="359"/>
      <c r="S354" s="359"/>
      <c r="T354" s="360"/>
      <c r="U354" s="37" t="s">
        <v>65</v>
      </c>
      <c r="V354" s="347">
        <f>IFERROR(SUM(V352:V352),"0")</f>
        <v>113</v>
      </c>
      <c r="W354" s="347">
        <f>IFERROR(SUM(W352:W352),"0")</f>
        <v>117</v>
      </c>
      <c r="X354" s="37"/>
      <c r="Y354" s="348"/>
      <c r="Z354" s="348"/>
    </row>
    <row r="355" spans="1:53" ht="16.5" hidden="1" customHeight="1" x14ac:dyDescent="0.25">
      <c r="A355" s="362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hidden="1" customHeight="1" x14ac:dyDescent="0.25">
      <c r="A356" s="36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hidden="1" customHeight="1" x14ac:dyDescent="0.25">
      <c r="A357" s="54" t="s">
        <v>490</v>
      </c>
      <c r="B357" s="54" t="s">
        <v>491</v>
      </c>
      <c r="C357" s="31">
        <v>4301011324</v>
      </c>
      <c r="D357" s="354">
        <v>4607091384185</v>
      </c>
      <c r="E357" s="355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57"/>
      <c r="P357" s="357"/>
      <c r="Q357" s="357"/>
      <c r="R357" s="355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hidden="1" customHeight="1" x14ac:dyDescent="0.25">
      <c r="A358" s="54" t="s">
        <v>492</v>
      </c>
      <c r="B358" s="54" t="s">
        <v>493</v>
      </c>
      <c r="C358" s="31">
        <v>4301011312</v>
      </c>
      <c r="D358" s="354">
        <v>4607091384192</v>
      </c>
      <c r="E358" s="355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57"/>
      <c r="P358" s="357"/>
      <c r="Q358" s="357"/>
      <c r="R358" s="355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4301011483</v>
      </c>
      <c r="D359" s="354">
        <v>4680115881907</v>
      </c>
      <c r="E359" s="355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3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57"/>
      <c r="P359" s="357"/>
      <c r="Q359" s="357"/>
      <c r="R359" s="355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496</v>
      </c>
      <c r="B360" s="54" t="s">
        <v>497</v>
      </c>
      <c r="C360" s="31">
        <v>4301011655</v>
      </c>
      <c r="D360" s="354">
        <v>4680115883925</v>
      </c>
      <c r="E360" s="355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57"/>
      <c r="P360" s="357"/>
      <c r="Q360" s="357"/>
      <c r="R360" s="355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498</v>
      </c>
      <c r="B361" s="54" t="s">
        <v>499</v>
      </c>
      <c r="C361" s="31">
        <v>4301011303</v>
      </c>
      <c r="D361" s="354">
        <v>4607091384680</v>
      </c>
      <c r="E361" s="355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57"/>
      <c r="P361" s="357"/>
      <c r="Q361" s="357"/>
      <c r="R361" s="355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hidden="1" x14ac:dyDescent="0.2">
      <c r="A362" s="351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3"/>
      <c r="N362" s="358" t="s">
        <v>66</v>
      </c>
      <c r="O362" s="359"/>
      <c r="P362" s="359"/>
      <c r="Q362" s="359"/>
      <c r="R362" s="359"/>
      <c r="S362" s="359"/>
      <c r="T362" s="360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hidden="1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58" t="s">
        <v>66</v>
      </c>
      <c r="O363" s="359"/>
      <c r="P363" s="359"/>
      <c r="Q363" s="359"/>
      <c r="R363" s="359"/>
      <c r="S363" s="359"/>
      <c r="T363" s="360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hidden="1" customHeight="1" x14ac:dyDescent="0.25">
      <c r="A364" s="36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hidden="1" customHeight="1" x14ac:dyDescent="0.25">
      <c r="A365" s="54" t="s">
        <v>500</v>
      </c>
      <c r="B365" s="54" t="s">
        <v>501</v>
      </c>
      <c r="C365" s="31">
        <v>4301031139</v>
      </c>
      <c r="D365" s="354">
        <v>4607091384802</v>
      </c>
      <c r="E365" s="355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57"/>
      <c r="P365" s="357"/>
      <c r="Q365" s="357"/>
      <c r="R365" s="355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502</v>
      </c>
      <c r="B366" s="54" t="s">
        <v>503</v>
      </c>
      <c r="C366" s="31">
        <v>4301031140</v>
      </c>
      <c r="D366" s="354">
        <v>4607091384826</v>
      </c>
      <c r="E366" s="355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57"/>
      <c r="P366" s="357"/>
      <c r="Q366" s="357"/>
      <c r="R366" s="355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hidden="1" x14ac:dyDescent="0.2">
      <c r="A367" s="351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3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hidden="1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3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hidden="1" customHeight="1" x14ac:dyDescent="0.25">
      <c r="A369" s="36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54">
        <v>4607091384246</v>
      </c>
      <c r="E370" s="355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57"/>
      <c r="P370" s="357"/>
      <c r="Q370" s="357"/>
      <c r="R370" s="355"/>
      <c r="S370" s="34"/>
      <c r="T370" s="34"/>
      <c r="U370" s="35" t="s">
        <v>65</v>
      </c>
      <c r="V370" s="345">
        <v>292</v>
      </c>
      <c r="W370" s="346">
        <f>IFERROR(IF(V370="",0,CEILING((V370/$H370),1)*$H370),"")</f>
        <v>296.39999999999998</v>
      </c>
      <c r="X370" s="36">
        <f>IFERROR(IF(W370=0,"",ROUNDUP(W370/H370,0)*0.02175),"")</f>
        <v>0.8264999999999999</v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4301051445</v>
      </c>
      <c r="D371" s="354">
        <v>4680115881976</v>
      </c>
      <c r="E371" s="355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57"/>
      <c r="P371" s="357"/>
      <c r="Q371" s="357"/>
      <c r="R371" s="355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4301051297</v>
      </c>
      <c r="D372" s="354">
        <v>4607091384253</v>
      </c>
      <c r="E372" s="355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57"/>
      <c r="P372" s="357"/>
      <c r="Q372" s="357"/>
      <c r="R372" s="355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4301051444</v>
      </c>
      <c r="D373" s="354">
        <v>4680115881969</v>
      </c>
      <c r="E373" s="355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57"/>
      <c r="P373" s="357"/>
      <c r="Q373" s="357"/>
      <c r="R373" s="355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1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3"/>
      <c r="N374" s="358" t="s">
        <v>66</v>
      </c>
      <c r="O374" s="359"/>
      <c r="P374" s="359"/>
      <c r="Q374" s="359"/>
      <c r="R374" s="359"/>
      <c r="S374" s="359"/>
      <c r="T374" s="360"/>
      <c r="U374" s="37" t="s">
        <v>67</v>
      </c>
      <c r="V374" s="347">
        <f>IFERROR(V370/H370,"0")+IFERROR(V371/H371,"0")+IFERROR(V372/H372,"0")+IFERROR(V373/H373,"0")</f>
        <v>37.435897435897438</v>
      </c>
      <c r="W374" s="347">
        <f>IFERROR(W370/H370,"0")+IFERROR(W371/H371,"0")+IFERROR(W372/H372,"0")+IFERROR(W373/H373,"0")</f>
        <v>38</v>
      </c>
      <c r="X374" s="347">
        <f>IFERROR(IF(X370="",0,X370),"0")+IFERROR(IF(X371="",0,X371),"0")+IFERROR(IF(X372="",0,X372),"0")+IFERROR(IF(X373="",0,X373),"0")</f>
        <v>0.8264999999999999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3"/>
      <c r="N375" s="358" t="s">
        <v>66</v>
      </c>
      <c r="O375" s="359"/>
      <c r="P375" s="359"/>
      <c r="Q375" s="359"/>
      <c r="R375" s="359"/>
      <c r="S375" s="359"/>
      <c r="T375" s="360"/>
      <c r="U375" s="37" t="s">
        <v>65</v>
      </c>
      <c r="V375" s="347">
        <f>IFERROR(SUM(V370:V373),"0")</f>
        <v>292</v>
      </c>
      <c r="W375" s="347">
        <f>IFERROR(SUM(W370:W373),"0")</f>
        <v>296.39999999999998</v>
      </c>
      <c r="X375" s="37"/>
      <c r="Y375" s="348"/>
      <c r="Z375" s="348"/>
    </row>
    <row r="376" spans="1:53" ht="14.25" hidden="1" customHeight="1" x14ac:dyDescent="0.25">
      <c r="A376" s="36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hidden="1" customHeight="1" x14ac:dyDescent="0.25">
      <c r="A377" s="54" t="s">
        <v>512</v>
      </c>
      <c r="B377" s="54" t="s">
        <v>513</v>
      </c>
      <c r="C377" s="31">
        <v>4301060322</v>
      </c>
      <c r="D377" s="354">
        <v>4607091389357</v>
      </c>
      <c r="E377" s="355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57"/>
      <c r="P377" s="357"/>
      <c r="Q377" s="357"/>
      <c r="R377" s="355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hidden="1" x14ac:dyDescent="0.2">
      <c r="A378" s="351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3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hidden="1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3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hidden="1" customHeight="1" x14ac:dyDescent="0.2">
      <c r="A380" s="424" t="s">
        <v>514</v>
      </c>
      <c r="B380" s="425"/>
      <c r="C380" s="425"/>
      <c r="D380" s="425"/>
      <c r="E380" s="425"/>
      <c r="F380" s="425"/>
      <c r="G380" s="425"/>
      <c r="H380" s="425"/>
      <c r="I380" s="425"/>
      <c r="J380" s="425"/>
      <c r="K380" s="425"/>
      <c r="L380" s="425"/>
      <c r="M380" s="425"/>
      <c r="N380" s="425"/>
      <c r="O380" s="425"/>
      <c r="P380" s="425"/>
      <c r="Q380" s="425"/>
      <c r="R380" s="425"/>
      <c r="S380" s="425"/>
      <c r="T380" s="425"/>
      <c r="U380" s="425"/>
      <c r="V380" s="425"/>
      <c r="W380" s="425"/>
      <c r="X380" s="425"/>
      <c r="Y380" s="48"/>
      <c r="Z380" s="48"/>
    </row>
    <row r="381" spans="1:53" ht="16.5" hidden="1" customHeight="1" x14ac:dyDescent="0.25">
      <c r="A381" s="362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hidden="1" customHeight="1" x14ac:dyDescent="0.25">
      <c r="A382" s="36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hidden="1" customHeight="1" x14ac:dyDescent="0.25">
      <c r="A383" s="54" t="s">
        <v>516</v>
      </c>
      <c r="B383" s="54" t="s">
        <v>517</v>
      </c>
      <c r="C383" s="31">
        <v>4301011428</v>
      </c>
      <c r="D383" s="354">
        <v>4607091389708</v>
      </c>
      <c r="E383" s="355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57"/>
      <c r="P383" s="357"/>
      <c r="Q383" s="357"/>
      <c r="R383" s="355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518</v>
      </c>
      <c r="B384" s="54" t="s">
        <v>519</v>
      </c>
      <c r="C384" s="31">
        <v>4301011427</v>
      </c>
      <c r="D384" s="354">
        <v>4607091389692</v>
      </c>
      <c r="E384" s="355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57"/>
      <c r="P384" s="357"/>
      <c r="Q384" s="357"/>
      <c r="R384" s="355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idden="1" x14ac:dyDescent="0.2">
      <c r="A385" s="351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3"/>
      <c r="N385" s="358" t="s">
        <v>66</v>
      </c>
      <c r="O385" s="359"/>
      <c r="P385" s="359"/>
      <c r="Q385" s="359"/>
      <c r="R385" s="359"/>
      <c r="S385" s="359"/>
      <c r="T385" s="360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hidden="1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58" t="s">
        <v>66</v>
      </c>
      <c r="O386" s="359"/>
      <c r="P386" s="359"/>
      <c r="Q386" s="359"/>
      <c r="R386" s="359"/>
      <c r="S386" s="359"/>
      <c r="T386" s="360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hidden="1" customHeight="1" x14ac:dyDescent="0.25">
      <c r="A387" s="36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54">
        <v>4607091389753</v>
      </c>
      <c r="E388" s="355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57"/>
      <c r="P388" s="357"/>
      <c r="Q388" s="357"/>
      <c r="R388" s="355"/>
      <c r="S388" s="34"/>
      <c r="T388" s="34"/>
      <c r="U388" s="35" t="s">
        <v>65</v>
      </c>
      <c r="V388" s="345">
        <v>88</v>
      </c>
      <c r="W388" s="346">
        <f t="shared" ref="W388:W400" si="18">IFERROR(IF(V388="",0,CEILING((V388/$H388),1)*$H388),"")</f>
        <v>88.2</v>
      </c>
      <c r="X388" s="36">
        <f>IFERROR(IF(W388=0,"",ROUNDUP(W388/H388,0)*0.00753),"")</f>
        <v>0.15812999999999999</v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4301031174</v>
      </c>
      <c r="D389" s="354">
        <v>4607091389760</v>
      </c>
      <c r="E389" s="355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57"/>
      <c r="P389" s="357"/>
      <c r="Q389" s="357"/>
      <c r="R389" s="355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54">
        <v>4607091389746</v>
      </c>
      <c r="E390" s="355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57"/>
      <c r="P390" s="357"/>
      <c r="Q390" s="357"/>
      <c r="R390" s="355"/>
      <c r="S390" s="34"/>
      <c r="T390" s="34"/>
      <c r="U390" s="35" t="s">
        <v>65</v>
      </c>
      <c r="V390" s="345">
        <v>10</v>
      </c>
      <c r="W390" s="346">
        <f t="shared" si="18"/>
        <v>12.600000000000001</v>
      </c>
      <c r="X390" s="36">
        <f>IFERROR(IF(W390=0,"",ROUNDUP(W390/H390,0)*0.00753),"")</f>
        <v>2.2589999999999999E-2</v>
      </c>
      <c r="Y390" s="56"/>
      <c r="Z390" s="57"/>
      <c r="AD390" s="58"/>
      <c r="BA390" s="268" t="s">
        <v>1</v>
      </c>
    </row>
    <row r="391" spans="1:53" ht="37.5" hidden="1" customHeight="1" x14ac:dyDescent="0.25">
      <c r="A391" s="54" t="s">
        <v>526</v>
      </c>
      <c r="B391" s="54" t="s">
        <v>527</v>
      </c>
      <c r="C391" s="31">
        <v>4301031236</v>
      </c>
      <c r="D391" s="354">
        <v>4680115882928</v>
      </c>
      <c r="E391" s="355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57"/>
      <c r="P391" s="357"/>
      <c r="Q391" s="357"/>
      <c r="R391" s="355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4301031257</v>
      </c>
      <c r="D392" s="354">
        <v>4680115883147</v>
      </c>
      <c r="E392" s="355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57"/>
      <c r="P392" s="357"/>
      <c r="Q392" s="357"/>
      <c r="R392" s="355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530</v>
      </c>
      <c r="B393" s="54" t="s">
        <v>531</v>
      </c>
      <c r="C393" s="31">
        <v>4301031178</v>
      </c>
      <c r="D393" s="354">
        <v>4607091384338</v>
      </c>
      <c r="E393" s="355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57"/>
      <c r="P393" s="357"/>
      <c r="Q393" s="357"/>
      <c r="R393" s="355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4301031254</v>
      </c>
      <c r="D394" s="354">
        <v>4680115883154</v>
      </c>
      <c r="E394" s="355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57"/>
      <c r="P394" s="357"/>
      <c r="Q394" s="357"/>
      <c r="R394" s="355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hidden="1" customHeight="1" x14ac:dyDescent="0.25">
      <c r="A395" s="54" t="s">
        <v>534</v>
      </c>
      <c r="B395" s="54" t="s">
        <v>535</v>
      </c>
      <c r="C395" s="31">
        <v>4301031171</v>
      </c>
      <c r="D395" s="354">
        <v>4607091389524</v>
      </c>
      <c r="E395" s="355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57"/>
      <c r="P395" s="357"/>
      <c r="Q395" s="357"/>
      <c r="R395" s="355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4301031258</v>
      </c>
      <c r="D396" s="354">
        <v>4680115883161</v>
      </c>
      <c r="E396" s="355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57"/>
      <c r="P396" s="357"/>
      <c r="Q396" s="357"/>
      <c r="R396" s="355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4301031170</v>
      </c>
      <c r="D397" s="354">
        <v>4607091384345</v>
      </c>
      <c r="E397" s="355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57"/>
      <c r="P397" s="357"/>
      <c r="Q397" s="357"/>
      <c r="R397" s="355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4301031256</v>
      </c>
      <c r="D398" s="354">
        <v>4680115883178</v>
      </c>
      <c r="E398" s="355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57"/>
      <c r="P398" s="357"/>
      <c r="Q398" s="357"/>
      <c r="R398" s="355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54">
        <v>4607091389531</v>
      </c>
      <c r="E399" s="355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4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57"/>
      <c r="P399" s="357"/>
      <c r="Q399" s="357"/>
      <c r="R399" s="355"/>
      <c r="S399" s="34"/>
      <c r="T399" s="34"/>
      <c r="U399" s="35" t="s">
        <v>65</v>
      </c>
      <c r="V399" s="345">
        <v>18</v>
      </c>
      <c r="W399" s="346">
        <f t="shared" si="18"/>
        <v>18.900000000000002</v>
      </c>
      <c r="X399" s="36">
        <f t="shared" si="19"/>
        <v>4.5179999999999998E-2</v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4301031255</v>
      </c>
      <c r="D400" s="354">
        <v>4680115883185</v>
      </c>
      <c r="E400" s="355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57"/>
      <c r="P400" s="357"/>
      <c r="Q400" s="357"/>
      <c r="R400" s="355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1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3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31.904761904761905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33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0.22589999999999999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3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47">
        <f>IFERROR(SUM(V388:V400),"0")</f>
        <v>116</v>
      </c>
      <c r="W402" s="347">
        <f>IFERROR(SUM(W388:W400),"0")</f>
        <v>119.70000000000002</v>
      </c>
      <c r="X402" s="37"/>
      <c r="Y402" s="348"/>
      <c r="Z402" s="348"/>
    </row>
    <row r="403" spans="1:53" ht="14.25" hidden="1" customHeight="1" x14ac:dyDescent="0.25">
      <c r="A403" s="36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hidden="1" customHeight="1" x14ac:dyDescent="0.25">
      <c r="A404" s="54" t="s">
        <v>546</v>
      </c>
      <c r="B404" s="54" t="s">
        <v>547</v>
      </c>
      <c r="C404" s="31">
        <v>4301051258</v>
      </c>
      <c r="D404" s="354">
        <v>4607091389685</v>
      </c>
      <c r="E404" s="355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57"/>
      <c r="P404" s="357"/>
      <c r="Q404" s="357"/>
      <c r="R404" s="355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4301051431</v>
      </c>
      <c r="D405" s="354">
        <v>4607091389654</v>
      </c>
      <c r="E405" s="355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57"/>
      <c r="P405" s="357"/>
      <c r="Q405" s="357"/>
      <c r="R405" s="355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4301051284</v>
      </c>
      <c r="D406" s="354">
        <v>4607091384352</v>
      </c>
      <c r="E406" s="355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57"/>
      <c r="P406" s="357"/>
      <c r="Q406" s="357"/>
      <c r="R406" s="355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4301051257</v>
      </c>
      <c r="D407" s="354">
        <v>4607091389661</v>
      </c>
      <c r="E407" s="355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57"/>
      <c r="P407" s="357"/>
      <c r="Q407" s="357"/>
      <c r="R407" s="355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hidden="1" x14ac:dyDescent="0.2">
      <c r="A408" s="351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3"/>
      <c r="N408" s="358" t="s">
        <v>66</v>
      </c>
      <c r="O408" s="359"/>
      <c r="P408" s="359"/>
      <c r="Q408" s="359"/>
      <c r="R408" s="359"/>
      <c r="S408" s="359"/>
      <c r="T408" s="360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hidden="1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3"/>
      <c r="N409" s="358" t="s">
        <v>66</v>
      </c>
      <c r="O409" s="359"/>
      <c r="P409" s="359"/>
      <c r="Q409" s="359"/>
      <c r="R409" s="359"/>
      <c r="S409" s="359"/>
      <c r="T409" s="360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hidden="1" customHeight="1" x14ac:dyDescent="0.25">
      <c r="A410" s="36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hidden="1" customHeight="1" x14ac:dyDescent="0.25">
      <c r="A411" s="54" t="s">
        <v>554</v>
      </c>
      <c r="B411" s="54" t="s">
        <v>555</v>
      </c>
      <c r="C411" s="31">
        <v>4301060352</v>
      </c>
      <c r="D411" s="354">
        <v>4680115881648</v>
      </c>
      <c r="E411" s="355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7"/>
      <c r="P411" s="357"/>
      <c r="Q411" s="357"/>
      <c r="R411" s="355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hidden="1" x14ac:dyDescent="0.2">
      <c r="A412" s="351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3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hidden="1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3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hidden="1" customHeight="1" x14ac:dyDescent="0.25">
      <c r="A414" s="36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hidden="1" customHeight="1" x14ac:dyDescent="0.25">
      <c r="A415" s="54" t="s">
        <v>556</v>
      </c>
      <c r="B415" s="54" t="s">
        <v>557</v>
      </c>
      <c r="C415" s="31">
        <v>4301032045</v>
      </c>
      <c r="D415" s="354">
        <v>4680115884335</v>
      </c>
      <c r="E415" s="355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7"/>
      <c r="P415" s="357"/>
      <c r="Q415" s="357"/>
      <c r="R415" s="355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4301032047</v>
      </c>
      <c r="D416" s="354">
        <v>4680115884342</v>
      </c>
      <c r="E416" s="355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7"/>
      <c r="P416" s="357"/>
      <c r="Q416" s="357"/>
      <c r="R416" s="355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hidden="1" customHeight="1" x14ac:dyDescent="0.25">
      <c r="A417" s="54" t="s">
        <v>562</v>
      </c>
      <c r="B417" s="54" t="s">
        <v>563</v>
      </c>
      <c r="C417" s="31">
        <v>4301170011</v>
      </c>
      <c r="D417" s="354">
        <v>4680115884113</v>
      </c>
      <c r="E417" s="355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7"/>
      <c r="P417" s="357"/>
      <c r="Q417" s="357"/>
      <c r="R417" s="355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idden="1" x14ac:dyDescent="0.2">
      <c r="A418" s="351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3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hidden="1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3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hidden="1" customHeight="1" x14ac:dyDescent="0.25">
      <c r="A420" s="362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hidden="1" customHeight="1" x14ac:dyDescent="0.25">
      <c r="A421" s="36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hidden="1" customHeight="1" x14ac:dyDescent="0.25">
      <c r="A422" s="54" t="s">
        <v>565</v>
      </c>
      <c r="B422" s="54" t="s">
        <v>566</v>
      </c>
      <c r="C422" s="31">
        <v>4301020214</v>
      </c>
      <c r="D422" s="354">
        <v>4607091389388</v>
      </c>
      <c r="E422" s="355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7"/>
      <c r="P422" s="357"/>
      <c r="Q422" s="357"/>
      <c r="R422" s="355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567</v>
      </c>
      <c r="B423" s="54" t="s">
        <v>568</v>
      </c>
      <c r="C423" s="31">
        <v>4301020185</v>
      </c>
      <c r="D423" s="354">
        <v>4607091389364</v>
      </c>
      <c r="E423" s="355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6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7"/>
      <c r="P423" s="357"/>
      <c r="Q423" s="357"/>
      <c r="R423" s="355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58" t="s">
        <v>66</v>
      </c>
      <c r="O424" s="359"/>
      <c r="P424" s="359"/>
      <c r="Q424" s="359"/>
      <c r="R424" s="359"/>
      <c r="S424" s="359"/>
      <c r="T424" s="360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58" t="s">
        <v>66</v>
      </c>
      <c r="O425" s="359"/>
      <c r="P425" s="359"/>
      <c r="Q425" s="359"/>
      <c r="R425" s="359"/>
      <c r="S425" s="359"/>
      <c r="T425" s="360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hidden="1" customHeight="1" x14ac:dyDescent="0.25">
      <c r="A426" s="36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54">
        <v>4607091389739</v>
      </c>
      <c r="E427" s="355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7"/>
      <c r="P427" s="357"/>
      <c r="Q427" s="357"/>
      <c r="R427" s="355"/>
      <c r="S427" s="34"/>
      <c r="T427" s="34"/>
      <c r="U427" s="35" t="s">
        <v>65</v>
      </c>
      <c r="V427" s="345">
        <v>162</v>
      </c>
      <c r="W427" s="346">
        <f t="shared" ref="W427:W433" si="20">IFERROR(IF(V427="",0,CEILING((V427/$H427),1)*$H427),"")</f>
        <v>163.80000000000001</v>
      </c>
      <c r="X427" s="36">
        <f>IFERROR(IF(W427=0,"",ROUNDUP(W427/H427,0)*0.00753),"")</f>
        <v>0.29366999999999999</v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4301031247</v>
      </c>
      <c r="D428" s="354">
        <v>4680115883048</v>
      </c>
      <c r="E428" s="355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7"/>
      <c r="P428" s="357"/>
      <c r="Q428" s="357"/>
      <c r="R428" s="355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4301031176</v>
      </c>
      <c r="D429" s="354">
        <v>4607091389425</v>
      </c>
      <c r="E429" s="355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3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7"/>
      <c r="P429" s="357"/>
      <c r="Q429" s="357"/>
      <c r="R429" s="355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4301031215</v>
      </c>
      <c r="D430" s="354">
        <v>4680115882911</v>
      </c>
      <c r="E430" s="355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2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7"/>
      <c r="P430" s="357"/>
      <c r="Q430" s="357"/>
      <c r="R430" s="355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4301031167</v>
      </c>
      <c r="D431" s="354">
        <v>4680115880771</v>
      </c>
      <c r="E431" s="355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7"/>
      <c r="P431" s="357"/>
      <c r="Q431" s="357"/>
      <c r="R431" s="355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4301031173</v>
      </c>
      <c r="D432" s="354">
        <v>4607091389500</v>
      </c>
      <c r="E432" s="355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53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7"/>
      <c r="P432" s="357"/>
      <c r="Q432" s="357"/>
      <c r="R432" s="355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4301031103</v>
      </c>
      <c r="D433" s="354">
        <v>4680115881983</v>
      </c>
      <c r="E433" s="355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7"/>
      <c r="P433" s="357"/>
      <c r="Q433" s="357"/>
      <c r="R433" s="355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1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3"/>
      <c r="N434" s="358" t="s">
        <v>66</v>
      </c>
      <c r="O434" s="359"/>
      <c r="P434" s="359"/>
      <c r="Q434" s="359"/>
      <c r="R434" s="359"/>
      <c r="S434" s="359"/>
      <c r="T434" s="360"/>
      <c r="U434" s="37" t="s">
        <v>67</v>
      </c>
      <c r="V434" s="347">
        <f>IFERROR(V427/H427,"0")+IFERROR(V428/H428,"0")+IFERROR(V429/H429,"0")+IFERROR(V430/H430,"0")+IFERROR(V431/H431,"0")+IFERROR(V432/H432,"0")+IFERROR(V433/H433,"0")</f>
        <v>38.571428571428569</v>
      </c>
      <c r="W434" s="347">
        <f>IFERROR(W427/H427,"0")+IFERROR(W428/H428,"0")+IFERROR(W429/H429,"0")+IFERROR(W430/H430,"0")+IFERROR(W431/H431,"0")+IFERROR(W432/H432,"0")+IFERROR(W433/H433,"0")</f>
        <v>39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0.29366999999999999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3"/>
      <c r="N435" s="358" t="s">
        <v>66</v>
      </c>
      <c r="O435" s="359"/>
      <c r="P435" s="359"/>
      <c r="Q435" s="359"/>
      <c r="R435" s="359"/>
      <c r="S435" s="359"/>
      <c r="T435" s="360"/>
      <c r="U435" s="37" t="s">
        <v>65</v>
      </c>
      <c r="V435" s="347">
        <f>IFERROR(SUM(V427:V433),"0")</f>
        <v>162</v>
      </c>
      <c r="W435" s="347">
        <f>IFERROR(SUM(W427:W433),"0")</f>
        <v>163.80000000000001</v>
      </c>
      <c r="X435" s="37"/>
      <c r="Y435" s="348"/>
      <c r="Z435" s="348"/>
    </row>
    <row r="436" spans="1:53" ht="14.25" hidden="1" customHeight="1" x14ac:dyDescent="0.25">
      <c r="A436" s="36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hidden="1" customHeight="1" x14ac:dyDescent="0.25">
      <c r="A437" s="54" t="s">
        <v>583</v>
      </c>
      <c r="B437" s="54" t="s">
        <v>584</v>
      </c>
      <c r="C437" s="31">
        <v>4301170010</v>
      </c>
      <c r="D437" s="354">
        <v>4680115884090</v>
      </c>
      <c r="E437" s="355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5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57"/>
      <c r="P437" s="357"/>
      <c r="Q437" s="357"/>
      <c r="R437" s="355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51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3"/>
      <c r="N438" s="358" t="s">
        <v>66</v>
      </c>
      <c r="O438" s="359"/>
      <c r="P438" s="359"/>
      <c r="Q438" s="359"/>
      <c r="R438" s="359"/>
      <c r="S438" s="359"/>
      <c r="T438" s="360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hidden="1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3"/>
      <c r="N439" s="358" t="s">
        <v>66</v>
      </c>
      <c r="O439" s="359"/>
      <c r="P439" s="359"/>
      <c r="Q439" s="359"/>
      <c r="R439" s="359"/>
      <c r="S439" s="359"/>
      <c r="T439" s="360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hidden="1" customHeight="1" x14ac:dyDescent="0.25">
      <c r="A440" s="36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hidden="1" customHeight="1" x14ac:dyDescent="0.25">
      <c r="A441" s="54" t="s">
        <v>586</v>
      </c>
      <c r="B441" s="54" t="s">
        <v>587</v>
      </c>
      <c r="C441" s="31">
        <v>4301040357</v>
      </c>
      <c r="D441" s="354">
        <v>4680115884564</v>
      </c>
      <c r="E441" s="355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57"/>
      <c r="P441" s="357"/>
      <c r="Q441" s="357"/>
      <c r="R441" s="355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51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3"/>
      <c r="N442" s="358" t="s">
        <v>66</v>
      </c>
      <c r="O442" s="359"/>
      <c r="P442" s="359"/>
      <c r="Q442" s="359"/>
      <c r="R442" s="359"/>
      <c r="S442" s="359"/>
      <c r="T442" s="360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hidden="1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3"/>
      <c r="N443" s="358" t="s">
        <v>66</v>
      </c>
      <c r="O443" s="359"/>
      <c r="P443" s="359"/>
      <c r="Q443" s="359"/>
      <c r="R443" s="359"/>
      <c r="S443" s="359"/>
      <c r="T443" s="360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hidden="1" customHeight="1" x14ac:dyDescent="0.2">
      <c r="A444" s="424" t="s">
        <v>588</v>
      </c>
      <c r="B444" s="425"/>
      <c r="C444" s="425"/>
      <c r="D444" s="425"/>
      <c r="E444" s="425"/>
      <c r="F444" s="425"/>
      <c r="G444" s="425"/>
      <c r="H444" s="425"/>
      <c r="I444" s="425"/>
      <c r="J444" s="425"/>
      <c r="K444" s="425"/>
      <c r="L444" s="425"/>
      <c r="M444" s="425"/>
      <c r="N444" s="425"/>
      <c r="O444" s="425"/>
      <c r="P444" s="425"/>
      <c r="Q444" s="425"/>
      <c r="R444" s="425"/>
      <c r="S444" s="425"/>
      <c r="T444" s="425"/>
      <c r="U444" s="425"/>
      <c r="V444" s="425"/>
      <c r="W444" s="425"/>
      <c r="X444" s="425"/>
      <c r="Y444" s="48"/>
      <c r="Z444" s="48"/>
    </row>
    <row r="445" spans="1:53" ht="16.5" hidden="1" customHeight="1" x14ac:dyDescent="0.25">
      <c r="A445" s="362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hidden="1" customHeight="1" x14ac:dyDescent="0.25">
      <c r="A446" s="36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hidden="1" customHeight="1" x14ac:dyDescent="0.25">
      <c r="A447" s="54" t="s">
        <v>589</v>
      </c>
      <c r="B447" s="54" t="s">
        <v>590</v>
      </c>
      <c r="C447" s="31">
        <v>4301011795</v>
      </c>
      <c r="D447" s="354">
        <v>4607091389067</v>
      </c>
      <c r="E447" s="355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34" t="s">
        <v>591</v>
      </c>
      <c r="O447" s="357"/>
      <c r="P447" s="357"/>
      <c r="Q447" s="357"/>
      <c r="R447" s="355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592</v>
      </c>
      <c r="B448" s="54" t="s">
        <v>593</v>
      </c>
      <c r="C448" s="31">
        <v>4301011779</v>
      </c>
      <c r="D448" s="354">
        <v>4607091383522</v>
      </c>
      <c r="E448" s="355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7" t="s">
        <v>594</v>
      </c>
      <c r="O448" s="357"/>
      <c r="P448" s="357"/>
      <c r="Q448" s="357"/>
      <c r="R448" s="355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54">
        <v>4607091383522</v>
      </c>
      <c r="E449" s="355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57"/>
      <c r="P449" s="357"/>
      <c r="Q449" s="357"/>
      <c r="R449" s="355"/>
      <c r="S449" s="34"/>
      <c r="T449" s="34"/>
      <c r="U449" s="35" t="s">
        <v>65</v>
      </c>
      <c r="V449" s="345">
        <v>266</v>
      </c>
      <c r="W449" s="346">
        <f t="shared" si="21"/>
        <v>269.28000000000003</v>
      </c>
      <c r="X449" s="36">
        <f t="shared" si="22"/>
        <v>0.60996000000000006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54">
        <v>4607091384437</v>
      </c>
      <c r="E450" s="355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9" t="s">
        <v>598</v>
      </c>
      <c r="O450" s="357"/>
      <c r="P450" s="357"/>
      <c r="Q450" s="357"/>
      <c r="R450" s="355"/>
      <c r="S450" s="34"/>
      <c r="T450" s="34"/>
      <c r="U450" s="35" t="s">
        <v>65</v>
      </c>
      <c r="V450" s="345">
        <v>26</v>
      </c>
      <c r="W450" s="346">
        <f t="shared" si="21"/>
        <v>26.400000000000002</v>
      </c>
      <c r="X450" s="36">
        <f t="shared" si="22"/>
        <v>5.9799999999999999E-2</v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599</v>
      </c>
      <c r="B451" s="54" t="s">
        <v>600</v>
      </c>
      <c r="C451" s="31">
        <v>4301011774</v>
      </c>
      <c r="D451" s="354">
        <v>4680115884502</v>
      </c>
      <c r="E451" s="355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8" t="s">
        <v>601</v>
      </c>
      <c r="O451" s="357"/>
      <c r="P451" s="357"/>
      <c r="Q451" s="357"/>
      <c r="R451" s="355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54">
        <v>4607091389104</v>
      </c>
      <c r="E452" s="355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31" t="s">
        <v>604</v>
      </c>
      <c r="O452" s="357"/>
      <c r="P452" s="357"/>
      <c r="Q452" s="357"/>
      <c r="R452" s="355"/>
      <c r="S452" s="34"/>
      <c r="T452" s="34"/>
      <c r="U452" s="35" t="s">
        <v>65</v>
      </c>
      <c r="V452" s="345">
        <v>207</v>
      </c>
      <c r="W452" s="346">
        <f t="shared" si="21"/>
        <v>211.20000000000002</v>
      </c>
      <c r="X452" s="36">
        <f t="shared" si="22"/>
        <v>0.47839999999999999</v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605</v>
      </c>
      <c r="B453" s="54" t="s">
        <v>606</v>
      </c>
      <c r="C453" s="31">
        <v>4301011799</v>
      </c>
      <c r="D453" s="354">
        <v>4680115884519</v>
      </c>
      <c r="E453" s="355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42" t="s">
        <v>607</v>
      </c>
      <c r="O453" s="357"/>
      <c r="P453" s="357"/>
      <c r="Q453" s="357"/>
      <c r="R453" s="355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4301011778</v>
      </c>
      <c r="D454" s="354">
        <v>4680115880603</v>
      </c>
      <c r="E454" s="355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698" t="s">
        <v>610</v>
      </c>
      <c r="O454" s="357"/>
      <c r="P454" s="357"/>
      <c r="Q454" s="357"/>
      <c r="R454" s="355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611</v>
      </c>
      <c r="B455" s="54" t="s">
        <v>612</v>
      </c>
      <c r="C455" s="31">
        <v>4301011775</v>
      </c>
      <c r="D455" s="354">
        <v>4607091389999</v>
      </c>
      <c r="E455" s="355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4" t="s">
        <v>613</v>
      </c>
      <c r="O455" s="357"/>
      <c r="P455" s="357"/>
      <c r="Q455" s="357"/>
      <c r="R455" s="355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611</v>
      </c>
      <c r="B456" s="54" t="s">
        <v>614</v>
      </c>
      <c r="C456" s="31">
        <v>4301011168</v>
      </c>
      <c r="D456" s="354">
        <v>4607091389999</v>
      </c>
      <c r="E456" s="355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3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7"/>
      <c r="P456" s="357"/>
      <c r="Q456" s="357"/>
      <c r="R456" s="355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4301011770</v>
      </c>
      <c r="D457" s="354">
        <v>4680115882782</v>
      </c>
      <c r="E457" s="355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57"/>
      <c r="P457" s="357"/>
      <c r="Q457" s="357"/>
      <c r="R457" s="355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618</v>
      </c>
      <c r="B458" s="54" t="s">
        <v>619</v>
      </c>
      <c r="C458" s="31">
        <v>4301011190</v>
      </c>
      <c r="D458" s="354">
        <v>4607091389098</v>
      </c>
      <c r="E458" s="355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7"/>
      <c r="P458" s="357"/>
      <c r="Q458" s="357"/>
      <c r="R458" s="355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620</v>
      </c>
      <c r="B459" s="54" t="s">
        <v>621</v>
      </c>
      <c r="C459" s="31">
        <v>4301011784</v>
      </c>
      <c r="D459" s="354">
        <v>4607091389982</v>
      </c>
      <c r="E459" s="355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8" t="s">
        <v>622</v>
      </c>
      <c r="O459" s="357"/>
      <c r="P459" s="357"/>
      <c r="Q459" s="357"/>
      <c r="R459" s="355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58" t="s">
        <v>66</v>
      </c>
      <c r="O460" s="359"/>
      <c r="P460" s="359"/>
      <c r="Q460" s="359"/>
      <c r="R460" s="359"/>
      <c r="S460" s="359"/>
      <c r="T460" s="360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94.507575757575751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96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1.1481600000000001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58" t="s">
        <v>66</v>
      </c>
      <c r="O461" s="359"/>
      <c r="P461" s="359"/>
      <c r="Q461" s="359"/>
      <c r="R461" s="359"/>
      <c r="S461" s="359"/>
      <c r="T461" s="360"/>
      <c r="U461" s="37" t="s">
        <v>65</v>
      </c>
      <c r="V461" s="347">
        <f>IFERROR(SUM(V447:V459),"0")</f>
        <v>499</v>
      </c>
      <c r="W461" s="347">
        <f>IFERROR(SUM(W447:W459),"0")</f>
        <v>506.88</v>
      </c>
      <c r="X461" s="37"/>
      <c r="Y461" s="348"/>
      <c r="Z461" s="348"/>
    </row>
    <row r="462" spans="1:53" ht="14.25" hidden="1" customHeight="1" x14ac:dyDescent="0.25">
      <c r="A462" s="36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54">
        <v>4607091388930</v>
      </c>
      <c r="E463" s="355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3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7"/>
      <c r="P463" s="357"/>
      <c r="Q463" s="357"/>
      <c r="R463" s="355"/>
      <c r="S463" s="34"/>
      <c r="T463" s="34"/>
      <c r="U463" s="35" t="s">
        <v>65</v>
      </c>
      <c r="V463" s="345">
        <v>119</v>
      </c>
      <c r="W463" s="346">
        <f>IFERROR(IF(V463="",0,CEILING((V463/$H463),1)*$H463),"")</f>
        <v>121.44000000000001</v>
      </c>
      <c r="X463" s="36">
        <f>IFERROR(IF(W463=0,"",ROUNDUP(W463/H463,0)*0.01196),"")</f>
        <v>0.27507999999999999</v>
      </c>
      <c r="Y463" s="56"/>
      <c r="Z463" s="57"/>
      <c r="AD463" s="58"/>
      <c r="BA463" s="311" t="s">
        <v>1</v>
      </c>
    </row>
    <row r="464" spans="1:53" ht="16.5" hidden="1" customHeight="1" x14ac:dyDescent="0.25">
      <c r="A464" s="54" t="s">
        <v>625</v>
      </c>
      <c r="B464" s="54" t="s">
        <v>626</v>
      </c>
      <c r="C464" s="31">
        <v>4301020206</v>
      </c>
      <c r="D464" s="354">
        <v>4680115880054</v>
      </c>
      <c r="E464" s="355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7"/>
      <c r="P464" s="357"/>
      <c r="Q464" s="357"/>
      <c r="R464" s="355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1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3"/>
      <c r="N465" s="358" t="s">
        <v>66</v>
      </c>
      <c r="O465" s="359"/>
      <c r="P465" s="359"/>
      <c r="Q465" s="359"/>
      <c r="R465" s="359"/>
      <c r="S465" s="359"/>
      <c r="T465" s="360"/>
      <c r="U465" s="37" t="s">
        <v>67</v>
      </c>
      <c r="V465" s="347">
        <f>IFERROR(V463/H463,"0")+IFERROR(V464/H464,"0")</f>
        <v>22.537878787878785</v>
      </c>
      <c r="W465" s="347">
        <f>IFERROR(W463/H463,"0")+IFERROR(W464/H464,"0")</f>
        <v>23</v>
      </c>
      <c r="X465" s="347">
        <f>IFERROR(IF(X463="",0,X463),"0")+IFERROR(IF(X464="",0,X464),"0")</f>
        <v>0.27507999999999999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58" t="s">
        <v>66</v>
      </c>
      <c r="O466" s="359"/>
      <c r="P466" s="359"/>
      <c r="Q466" s="359"/>
      <c r="R466" s="359"/>
      <c r="S466" s="359"/>
      <c r="T466" s="360"/>
      <c r="U466" s="37" t="s">
        <v>65</v>
      </c>
      <c r="V466" s="347">
        <f>IFERROR(SUM(V463:V464),"0")</f>
        <v>119</v>
      </c>
      <c r="W466" s="347">
        <f>IFERROR(SUM(W463:W464),"0")</f>
        <v>121.44000000000001</v>
      </c>
      <c r="X466" s="37"/>
      <c r="Y466" s="348"/>
      <c r="Z466" s="348"/>
    </row>
    <row r="467" spans="1:53" ht="14.25" hidden="1" customHeight="1" x14ac:dyDescent="0.25">
      <c r="A467" s="36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54">
        <v>4680115883116</v>
      </c>
      <c r="E468" s="355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7"/>
      <c r="P468" s="357"/>
      <c r="Q468" s="357"/>
      <c r="R468" s="355"/>
      <c r="S468" s="34"/>
      <c r="T468" s="34"/>
      <c r="U468" s="35" t="s">
        <v>65</v>
      </c>
      <c r="V468" s="345">
        <v>142</v>
      </c>
      <c r="W468" s="346">
        <f t="shared" ref="W468:W473" si="23">IFERROR(IF(V468="",0,CEILING((V468/$H468),1)*$H468),"")</f>
        <v>142.56</v>
      </c>
      <c r="X468" s="36">
        <f>IFERROR(IF(W468=0,"",ROUNDUP(W468/H468,0)*0.01196),"")</f>
        <v>0.32291999999999998</v>
      </c>
      <c r="Y468" s="56"/>
      <c r="Z468" s="57"/>
      <c r="AD468" s="58"/>
      <c r="BA468" s="313" t="s">
        <v>1</v>
      </c>
    </row>
    <row r="469" spans="1:53" ht="27" hidden="1" customHeight="1" x14ac:dyDescent="0.25">
      <c r="A469" s="54" t="s">
        <v>629</v>
      </c>
      <c r="B469" s="54" t="s">
        <v>630</v>
      </c>
      <c r="C469" s="31">
        <v>4301031248</v>
      </c>
      <c r="D469" s="354">
        <v>4680115883093</v>
      </c>
      <c r="E469" s="355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7"/>
      <c r="P469" s="357"/>
      <c r="Q469" s="357"/>
      <c r="R469" s="355"/>
      <c r="S469" s="34"/>
      <c r="T469" s="34"/>
      <c r="U469" s="35" t="s">
        <v>65</v>
      </c>
      <c r="V469" s="345">
        <v>0</v>
      </c>
      <c r="W469" s="346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54">
        <v>4680115883109</v>
      </c>
      <c r="E470" s="355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7"/>
      <c r="P470" s="357"/>
      <c r="Q470" s="357"/>
      <c r="R470" s="355"/>
      <c r="S470" s="34"/>
      <c r="T470" s="34"/>
      <c r="U470" s="35" t="s">
        <v>65</v>
      </c>
      <c r="V470" s="345">
        <v>146</v>
      </c>
      <c r="W470" s="346">
        <f t="shared" si="23"/>
        <v>147.84</v>
      </c>
      <c r="X470" s="36">
        <f>IFERROR(IF(W470=0,"",ROUNDUP(W470/H470,0)*0.01196),"")</f>
        <v>0.33488000000000001</v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633</v>
      </c>
      <c r="B471" s="54" t="s">
        <v>634</v>
      </c>
      <c r="C471" s="31">
        <v>4301031249</v>
      </c>
      <c r="D471" s="354">
        <v>4680115882072</v>
      </c>
      <c r="E471" s="355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7"/>
      <c r="P471" s="357"/>
      <c r="Q471" s="357"/>
      <c r="R471" s="355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635</v>
      </c>
      <c r="B472" s="54" t="s">
        <v>636</v>
      </c>
      <c r="C472" s="31">
        <v>4301031251</v>
      </c>
      <c r="D472" s="354">
        <v>4680115882102</v>
      </c>
      <c r="E472" s="355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7"/>
      <c r="P472" s="357"/>
      <c r="Q472" s="357"/>
      <c r="R472" s="355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637</v>
      </c>
      <c r="B473" s="54" t="s">
        <v>638</v>
      </c>
      <c r="C473" s="31">
        <v>4301031253</v>
      </c>
      <c r="D473" s="354">
        <v>4680115882096</v>
      </c>
      <c r="E473" s="355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7"/>
      <c r="P473" s="357"/>
      <c r="Q473" s="357"/>
      <c r="R473" s="355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1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3"/>
      <c r="N474" s="358" t="s">
        <v>66</v>
      </c>
      <c r="O474" s="359"/>
      <c r="P474" s="359"/>
      <c r="Q474" s="359"/>
      <c r="R474" s="359"/>
      <c r="S474" s="359"/>
      <c r="T474" s="360"/>
      <c r="U474" s="37" t="s">
        <v>67</v>
      </c>
      <c r="V474" s="347">
        <f>IFERROR(V468/H468,"0")+IFERROR(V469/H469,"0")+IFERROR(V470/H470,"0")+IFERROR(V471/H471,"0")+IFERROR(V472/H472,"0")+IFERROR(V473/H473,"0")</f>
        <v>54.54545454545454</v>
      </c>
      <c r="W474" s="347">
        <f>IFERROR(W468/H468,"0")+IFERROR(W469/H469,"0")+IFERROR(W470/H470,"0")+IFERROR(W471/H471,"0")+IFERROR(W472/H472,"0")+IFERROR(W473/H473,"0")</f>
        <v>55</v>
      </c>
      <c r="X474" s="347">
        <f>IFERROR(IF(X468="",0,X468),"0")+IFERROR(IF(X469="",0,X469),"0")+IFERROR(IF(X470="",0,X470),"0")+IFERROR(IF(X471="",0,X471),"0")+IFERROR(IF(X472="",0,X472),"0")+IFERROR(IF(X473="",0,X473),"0")</f>
        <v>0.65779999999999994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3"/>
      <c r="N475" s="358" t="s">
        <v>66</v>
      </c>
      <c r="O475" s="359"/>
      <c r="P475" s="359"/>
      <c r="Q475" s="359"/>
      <c r="R475" s="359"/>
      <c r="S475" s="359"/>
      <c r="T475" s="360"/>
      <c r="U475" s="37" t="s">
        <v>65</v>
      </c>
      <c r="V475" s="347">
        <f>IFERROR(SUM(V468:V473),"0")</f>
        <v>288</v>
      </c>
      <c r="W475" s="347">
        <f>IFERROR(SUM(W468:W473),"0")</f>
        <v>290.39999999999998</v>
      </c>
      <c r="X475" s="37"/>
      <c r="Y475" s="348"/>
      <c r="Z475" s="348"/>
    </row>
    <row r="476" spans="1:53" ht="14.25" hidden="1" customHeight="1" x14ac:dyDescent="0.25">
      <c r="A476" s="36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hidden="1" customHeight="1" x14ac:dyDescent="0.25">
      <c r="A477" s="54" t="s">
        <v>639</v>
      </c>
      <c r="B477" s="54" t="s">
        <v>640</v>
      </c>
      <c r="C477" s="31">
        <v>4301051230</v>
      </c>
      <c r="D477" s="354">
        <v>4607091383409</v>
      </c>
      <c r="E477" s="355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7"/>
      <c r="P477" s="357"/>
      <c r="Q477" s="357"/>
      <c r="R477" s="355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54">
        <v>4607091383416</v>
      </c>
      <c r="E478" s="355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7"/>
      <c r="P478" s="357"/>
      <c r="Q478" s="357"/>
      <c r="R478" s="355"/>
      <c r="S478" s="34"/>
      <c r="T478" s="34"/>
      <c r="U478" s="35" t="s">
        <v>65</v>
      </c>
      <c r="V478" s="345">
        <v>92</v>
      </c>
      <c r="W478" s="346">
        <f>IFERROR(IF(V478="",0,CEILING((V478/$H478),1)*$H478),"")</f>
        <v>93.6</v>
      </c>
      <c r="X478" s="36">
        <f>IFERROR(IF(W478=0,"",ROUNDUP(W478/H478,0)*0.02175),"")</f>
        <v>0.26100000000000001</v>
      </c>
      <c r="Y478" s="56"/>
      <c r="Z478" s="57"/>
      <c r="AD478" s="58"/>
      <c r="BA478" s="320" t="s">
        <v>1</v>
      </c>
    </row>
    <row r="479" spans="1:53" x14ac:dyDescent="0.2">
      <c r="A479" s="351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3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47">
        <f>IFERROR(V477/H477,"0")+IFERROR(V478/H478,"0")</f>
        <v>11.794871794871796</v>
      </c>
      <c r="W479" s="347">
        <f>IFERROR(W477/H477,"0")+IFERROR(W478/H478,"0")</f>
        <v>12</v>
      </c>
      <c r="X479" s="347">
        <f>IFERROR(IF(X477="",0,X477),"0")+IFERROR(IF(X478="",0,X478),"0")</f>
        <v>0.26100000000000001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3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47">
        <f>IFERROR(SUM(V477:V478),"0")</f>
        <v>92</v>
      </c>
      <c r="W480" s="347">
        <f>IFERROR(SUM(W477:W478),"0")</f>
        <v>93.6</v>
      </c>
      <c r="X480" s="37"/>
      <c r="Y480" s="348"/>
      <c r="Z480" s="348"/>
    </row>
    <row r="481" spans="1:53" ht="27.75" hidden="1" customHeight="1" x14ac:dyDescent="0.2">
      <c r="A481" s="424" t="s">
        <v>643</v>
      </c>
      <c r="B481" s="425"/>
      <c r="C481" s="425"/>
      <c r="D481" s="425"/>
      <c r="E481" s="425"/>
      <c r="F481" s="425"/>
      <c r="G481" s="425"/>
      <c r="H481" s="425"/>
      <c r="I481" s="425"/>
      <c r="J481" s="425"/>
      <c r="K481" s="425"/>
      <c r="L481" s="425"/>
      <c r="M481" s="425"/>
      <c r="N481" s="425"/>
      <c r="O481" s="425"/>
      <c r="P481" s="425"/>
      <c r="Q481" s="425"/>
      <c r="R481" s="425"/>
      <c r="S481" s="425"/>
      <c r="T481" s="425"/>
      <c r="U481" s="425"/>
      <c r="V481" s="425"/>
      <c r="W481" s="425"/>
      <c r="X481" s="425"/>
      <c r="Y481" s="48"/>
      <c r="Z481" s="48"/>
    </row>
    <row r="482" spans="1:53" ht="16.5" hidden="1" customHeight="1" x14ac:dyDescent="0.25">
      <c r="A482" s="362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hidden="1" customHeight="1" x14ac:dyDescent="0.25">
      <c r="A483" s="36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hidden="1" customHeight="1" x14ac:dyDescent="0.25">
      <c r="A484" s="54" t="s">
        <v>645</v>
      </c>
      <c r="B484" s="54" t="s">
        <v>646</v>
      </c>
      <c r="C484" s="31">
        <v>4301011763</v>
      </c>
      <c r="D484" s="354">
        <v>4640242181011</v>
      </c>
      <c r="E484" s="355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28" t="s">
        <v>647</v>
      </c>
      <c r="O484" s="357"/>
      <c r="P484" s="357"/>
      <c r="Q484" s="357"/>
      <c r="R484" s="355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4301011585</v>
      </c>
      <c r="D485" s="354">
        <v>4640242180441</v>
      </c>
      <c r="E485" s="355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9" t="s">
        <v>650</v>
      </c>
      <c r="O485" s="357"/>
      <c r="P485" s="357"/>
      <c r="Q485" s="357"/>
      <c r="R485" s="355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4301011584</v>
      </c>
      <c r="D486" s="354">
        <v>4640242180564</v>
      </c>
      <c r="E486" s="355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57"/>
      <c r="P486" s="357"/>
      <c r="Q486" s="357"/>
      <c r="R486" s="355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4301011762</v>
      </c>
      <c r="D487" s="354">
        <v>4640242180922</v>
      </c>
      <c r="E487" s="355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3" t="s">
        <v>656</v>
      </c>
      <c r="O487" s="357"/>
      <c r="P487" s="357"/>
      <c r="Q487" s="357"/>
      <c r="R487" s="355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4301011551</v>
      </c>
      <c r="D488" s="354">
        <v>4640242180038</v>
      </c>
      <c r="E488" s="355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7" t="s">
        <v>659</v>
      </c>
      <c r="O488" s="357"/>
      <c r="P488" s="357"/>
      <c r="Q488" s="357"/>
      <c r="R488" s="355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hidden="1" x14ac:dyDescent="0.2">
      <c r="A489" s="351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hidden="1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3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hidden="1" customHeight="1" x14ac:dyDescent="0.25">
      <c r="A491" s="36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hidden="1" customHeight="1" x14ac:dyDescent="0.25">
      <c r="A492" s="54" t="s">
        <v>660</v>
      </c>
      <c r="B492" s="54" t="s">
        <v>661</v>
      </c>
      <c r="C492" s="31">
        <v>4301020260</v>
      </c>
      <c r="D492" s="354">
        <v>4640242180526</v>
      </c>
      <c r="E492" s="355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38" t="s">
        <v>662</v>
      </c>
      <c r="O492" s="357"/>
      <c r="P492" s="357"/>
      <c r="Q492" s="357"/>
      <c r="R492" s="355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hidden="1" customHeight="1" x14ac:dyDescent="0.25">
      <c r="A493" s="54" t="s">
        <v>663</v>
      </c>
      <c r="B493" s="54" t="s">
        <v>664</v>
      </c>
      <c r="C493" s="31">
        <v>4301020269</v>
      </c>
      <c r="D493" s="354">
        <v>4640242180519</v>
      </c>
      <c r="E493" s="355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3" t="s">
        <v>665</v>
      </c>
      <c r="O493" s="357"/>
      <c r="P493" s="357"/>
      <c r="Q493" s="357"/>
      <c r="R493" s="355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666</v>
      </c>
      <c r="B494" s="54" t="s">
        <v>667</v>
      </c>
      <c r="C494" s="31">
        <v>4301020309</v>
      </c>
      <c r="D494" s="354">
        <v>4640242180090</v>
      </c>
      <c r="E494" s="355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9" t="s">
        <v>668</v>
      </c>
      <c r="O494" s="357"/>
      <c r="P494" s="357"/>
      <c r="Q494" s="357"/>
      <c r="R494" s="355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idden="1" x14ac:dyDescent="0.2">
      <c r="A495" s="351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3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hidden="1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hidden="1" customHeight="1" x14ac:dyDescent="0.25">
      <c r="A497" s="36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54">
        <v>4640242180816</v>
      </c>
      <c r="E498" s="355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671</v>
      </c>
      <c r="O498" s="357"/>
      <c r="P498" s="357"/>
      <c r="Q498" s="357"/>
      <c r="R498" s="355"/>
      <c r="S498" s="34"/>
      <c r="T498" s="34"/>
      <c r="U498" s="35" t="s">
        <v>65</v>
      </c>
      <c r="V498" s="345">
        <v>59</v>
      </c>
      <c r="W498" s="346">
        <f>IFERROR(IF(V498="",0,CEILING((V498/$H498),1)*$H498),"")</f>
        <v>63</v>
      </c>
      <c r="X498" s="36">
        <f>IFERROR(IF(W498=0,"",ROUNDUP(W498/H498,0)*0.00753),"")</f>
        <v>0.11295000000000001</v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54">
        <v>4640242180595</v>
      </c>
      <c r="E499" s="355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52" t="s">
        <v>674</v>
      </c>
      <c r="O499" s="357"/>
      <c r="P499" s="357"/>
      <c r="Q499" s="357"/>
      <c r="R499" s="355"/>
      <c r="S499" s="34"/>
      <c r="T499" s="34"/>
      <c r="U499" s="35" t="s">
        <v>65</v>
      </c>
      <c r="V499" s="345">
        <v>56</v>
      </c>
      <c r="W499" s="346">
        <f>IFERROR(IF(V499="",0,CEILING((V499/$H499),1)*$H499),"")</f>
        <v>58.800000000000004</v>
      </c>
      <c r="X499" s="36">
        <f>IFERROR(IF(W499=0,"",ROUNDUP(W499/H499,0)*0.00753),"")</f>
        <v>0.10542</v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4301031203</v>
      </c>
      <c r="D500" s="354">
        <v>4640242180908</v>
      </c>
      <c r="E500" s="355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62" t="s">
        <v>677</v>
      </c>
      <c r="O500" s="357"/>
      <c r="P500" s="357"/>
      <c r="Q500" s="357"/>
      <c r="R500" s="355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678</v>
      </c>
      <c r="B501" s="54" t="s">
        <v>679</v>
      </c>
      <c r="C501" s="31">
        <v>4301031200</v>
      </c>
      <c r="D501" s="354">
        <v>4640242180489</v>
      </c>
      <c r="E501" s="355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680</v>
      </c>
      <c r="O501" s="357"/>
      <c r="P501" s="357"/>
      <c r="Q501" s="357"/>
      <c r="R501" s="355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1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3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47">
        <f>IFERROR(V498/H498,"0")+IFERROR(V499/H499,"0")+IFERROR(V500/H500,"0")+IFERROR(V501/H501,"0")</f>
        <v>27.38095238095238</v>
      </c>
      <c r="W502" s="347">
        <f>IFERROR(W498/H498,"0")+IFERROR(W499/H499,"0")+IFERROR(W500/H500,"0")+IFERROR(W501/H501,"0")</f>
        <v>29</v>
      </c>
      <c r="X502" s="347">
        <f>IFERROR(IF(X498="",0,X498),"0")+IFERROR(IF(X499="",0,X499),"0")+IFERROR(IF(X500="",0,X500),"0")+IFERROR(IF(X501="",0,X501),"0")</f>
        <v>0.21837000000000001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3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47">
        <f>IFERROR(SUM(V498:V501),"0")</f>
        <v>115</v>
      </c>
      <c r="W503" s="347">
        <f>IFERROR(SUM(W498:W501),"0")</f>
        <v>121.80000000000001</v>
      </c>
      <c r="X503" s="37"/>
      <c r="Y503" s="348"/>
      <c r="Z503" s="348"/>
    </row>
    <row r="504" spans="1:53" ht="14.25" hidden="1" customHeight="1" x14ac:dyDescent="0.25">
      <c r="A504" s="36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54">
        <v>4680115880870</v>
      </c>
      <c r="E505" s="355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3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57"/>
      <c r="P505" s="357"/>
      <c r="Q505" s="357"/>
      <c r="R505" s="355"/>
      <c r="S505" s="34"/>
      <c r="T505" s="34"/>
      <c r="U505" s="35" t="s">
        <v>65</v>
      </c>
      <c r="V505" s="345">
        <v>296</v>
      </c>
      <c r="W505" s="346">
        <f>IFERROR(IF(V505="",0,CEILING((V505/$H505),1)*$H505),"")</f>
        <v>296.39999999999998</v>
      </c>
      <c r="X505" s="36">
        <f>IFERROR(IF(W505=0,"",ROUNDUP(W505/H505,0)*0.02175),"")</f>
        <v>0.8264999999999999</v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4301051510</v>
      </c>
      <c r="D506" s="354">
        <v>4640242180540</v>
      </c>
      <c r="E506" s="355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364" t="s">
        <v>685</v>
      </c>
      <c r="O506" s="357"/>
      <c r="P506" s="357"/>
      <c r="Q506" s="357"/>
      <c r="R506" s="355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4301051390</v>
      </c>
      <c r="D507" s="354">
        <v>4640242181233</v>
      </c>
      <c r="E507" s="355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366" t="s">
        <v>688</v>
      </c>
      <c r="O507" s="357"/>
      <c r="P507" s="357"/>
      <c r="Q507" s="357"/>
      <c r="R507" s="355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4301051508</v>
      </c>
      <c r="D508" s="354">
        <v>4640242180557</v>
      </c>
      <c r="E508" s="355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33" t="s">
        <v>691</v>
      </c>
      <c r="O508" s="357"/>
      <c r="P508" s="357"/>
      <c r="Q508" s="357"/>
      <c r="R508" s="355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4301051448</v>
      </c>
      <c r="D509" s="354">
        <v>4640242181226</v>
      </c>
      <c r="E509" s="355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694</v>
      </c>
      <c r="O509" s="357"/>
      <c r="P509" s="357"/>
      <c r="Q509" s="357"/>
      <c r="R509" s="355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1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3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47">
        <f>IFERROR(V505/H505,"0")+IFERROR(V506/H506,"0")+IFERROR(V507/H507,"0")+IFERROR(V508/H508,"0")+IFERROR(V509/H509,"0")</f>
        <v>37.948717948717949</v>
      </c>
      <c r="W510" s="347">
        <f>IFERROR(W505/H505,"0")+IFERROR(W506/H506,"0")+IFERROR(W507/H507,"0")+IFERROR(W508/H508,"0")+IFERROR(W509/H509,"0")</f>
        <v>38</v>
      </c>
      <c r="X510" s="347">
        <f>IFERROR(IF(X505="",0,X505),"0")+IFERROR(IF(X506="",0,X506),"0")+IFERROR(IF(X507="",0,X507),"0")+IFERROR(IF(X508="",0,X508),"0")+IFERROR(IF(X509="",0,X509),"0")</f>
        <v>0.8264999999999999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3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47">
        <f>IFERROR(SUM(V505:V509),"0")</f>
        <v>296</v>
      </c>
      <c r="W511" s="347">
        <f>IFERROR(SUM(W505:W509),"0")</f>
        <v>296.39999999999998</v>
      </c>
      <c r="X511" s="37"/>
      <c r="Y511" s="348"/>
      <c r="Z511" s="348"/>
    </row>
    <row r="512" spans="1:53" ht="15" customHeight="1" x14ac:dyDescent="0.2">
      <c r="A512" s="41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13"/>
      <c r="N512" s="429" t="s">
        <v>695</v>
      </c>
      <c r="O512" s="430"/>
      <c r="P512" s="430"/>
      <c r="Q512" s="430"/>
      <c r="R512" s="430"/>
      <c r="S512" s="430"/>
      <c r="T512" s="431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11620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11774.72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13"/>
      <c r="N513" s="429" t="s">
        <v>696</v>
      </c>
      <c r="O513" s="430"/>
      <c r="P513" s="430"/>
      <c r="Q513" s="430"/>
      <c r="R513" s="430"/>
      <c r="S513" s="430"/>
      <c r="T513" s="431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12225.803898640956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12389.360000000002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13"/>
      <c r="N514" s="429" t="s">
        <v>697</v>
      </c>
      <c r="O514" s="430"/>
      <c r="P514" s="430"/>
      <c r="Q514" s="430"/>
      <c r="R514" s="430"/>
      <c r="S514" s="430"/>
      <c r="T514" s="431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21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21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13"/>
      <c r="N515" s="429" t="s">
        <v>699</v>
      </c>
      <c r="O515" s="430"/>
      <c r="P515" s="430"/>
      <c r="Q515" s="430"/>
      <c r="R515" s="430"/>
      <c r="S515" s="430"/>
      <c r="T515" s="431"/>
      <c r="U515" s="37" t="s">
        <v>65</v>
      </c>
      <c r="V515" s="347">
        <f>GrossWeightTotal+PalletQtyTotal*25</f>
        <v>12750.803898640956</v>
      </c>
      <c r="W515" s="347">
        <f>GrossWeightTotalR+PalletQtyTotalR*25</f>
        <v>12914.360000000002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13"/>
      <c r="N516" s="429" t="s">
        <v>700</v>
      </c>
      <c r="O516" s="430"/>
      <c r="P516" s="430"/>
      <c r="Q516" s="430"/>
      <c r="R516" s="430"/>
      <c r="S516" s="430"/>
      <c r="T516" s="431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1595.5427648022473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1618</v>
      </c>
      <c r="X516" s="37"/>
      <c r="Y516" s="348"/>
      <c r="Z516" s="348"/>
    </row>
    <row r="517" spans="1:29" ht="14.25" hidden="1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13"/>
      <c r="N517" s="429" t="s">
        <v>701</v>
      </c>
      <c r="O517" s="430"/>
      <c r="P517" s="430"/>
      <c r="Q517" s="430"/>
      <c r="R517" s="430"/>
      <c r="S517" s="430"/>
      <c r="T517" s="431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23.107429999999994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49" t="s">
        <v>98</v>
      </c>
      <c r="D519" s="588"/>
      <c r="E519" s="588"/>
      <c r="F519" s="419"/>
      <c r="G519" s="349" t="s">
        <v>222</v>
      </c>
      <c r="H519" s="588"/>
      <c r="I519" s="588"/>
      <c r="J519" s="588"/>
      <c r="K519" s="588"/>
      <c r="L519" s="588"/>
      <c r="M519" s="588"/>
      <c r="N519" s="588"/>
      <c r="O519" s="419"/>
      <c r="P519" s="338" t="s">
        <v>457</v>
      </c>
      <c r="Q519" s="349" t="s">
        <v>461</v>
      </c>
      <c r="R519" s="419"/>
      <c r="S519" s="349" t="s">
        <v>514</v>
      </c>
      <c r="T519" s="419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10" t="s">
        <v>704</v>
      </c>
      <c r="B520" s="349" t="s">
        <v>59</v>
      </c>
      <c r="C520" s="349" t="s">
        <v>99</v>
      </c>
      <c r="D520" s="349" t="s">
        <v>107</v>
      </c>
      <c r="E520" s="349" t="s">
        <v>98</v>
      </c>
      <c r="F520" s="349" t="s">
        <v>214</v>
      </c>
      <c r="G520" s="349" t="s">
        <v>223</v>
      </c>
      <c r="H520" s="349" t="s">
        <v>230</v>
      </c>
      <c r="I520" s="349" t="s">
        <v>249</v>
      </c>
      <c r="J520" s="349" t="s">
        <v>308</v>
      </c>
      <c r="K520" s="339"/>
      <c r="L520" s="349" t="s">
        <v>329</v>
      </c>
      <c r="M520" s="349" t="s">
        <v>348</v>
      </c>
      <c r="N520" s="349" t="s">
        <v>426</v>
      </c>
      <c r="O520" s="349" t="s">
        <v>444</v>
      </c>
      <c r="P520" s="349" t="s">
        <v>458</v>
      </c>
      <c r="Q520" s="349" t="s">
        <v>462</v>
      </c>
      <c r="R520" s="349" t="s">
        <v>489</v>
      </c>
      <c r="S520" s="349" t="s">
        <v>515</v>
      </c>
      <c r="T520" s="349" t="s">
        <v>564</v>
      </c>
      <c r="U520" s="349" t="s">
        <v>588</v>
      </c>
      <c r="V520" s="349" t="s">
        <v>644</v>
      </c>
      <c r="Z520" s="52"/>
      <c r="AC520" s="339"/>
    </row>
    <row r="521" spans="1:29" ht="13.5" customHeight="1" thickBot="1" x14ac:dyDescent="0.25">
      <c r="A521" s="611"/>
      <c r="B521" s="350"/>
      <c r="C521" s="350"/>
      <c r="D521" s="350"/>
      <c r="E521" s="350"/>
      <c r="F521" s="350"/>
      <c r="G521" s="350"/>
      <c r="H521" s="350"/>
      <c r="I521" s="350"/>
      <c r="J521" s="350"/>
      <c r="K521" s="339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0</v>
      </c>
      <c r="D522" s="46">
        <f>IFERROR(W57*1,"0")+IFERROR(W58*1,"0")+IFERROR(W59*1,"0")+IFERROR(W60*1,"0")</f>
        <v>0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585.6</v>
      </c>
      <c r="F522" s="46">
        <f>IFERROR(W130*1,"0")+IFERROR(W131*1,"0")+IFERROR(W132*1,"0")+IFERROR(W133*1,"0")</f>
        <v>373.5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50.400000000000006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1693.8000000000002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46.4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187.2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16.8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6810.6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296.39999999999998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119.70000000000002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163.80000000000001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1012.3200000000002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418.2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61,00"/>
        <filter val="1 415,00"/>
        <filter val="1 595,54"/>
        <filter val="1 864,00"/>
        <filter val="10,00"/>
        <filter val="102,00"/>
        <filter val="11 620,00"/>
        <filter val="11,54"/>
        <filter val="11,79"/>
        <filter val="11,90"/>
        <filter val="113,00"/>
        <filter val="115,00"/>
        <filter val="116,00"/>
        <filter val="119,00"/>
        <filter val="12 225,80"/>
        <filter val="12 750,80"/>
        <filter val="122,00"/>
        <filter val="126,00"/>
        <filter val="13,22"/>
        <filter val="14,49"/>
        <filter val="142,00"/>
        <filter val="146,00"/>
        <filter val="15,00"/>
        <filter val="162,00"/>
        <filter val="174,00"/>
        <filter val="175,00"/>
        <filter val="18,00"/>
        <filter val="18,89"/>
        <filter val="181,00"/>
        <filter val="191,00"/>
        <filter val="2 474,00"/>
        <filter val="20,00"/>
        <filter val="201,00"/>
        <filter val="207,00"/>
        <filter val="209,00"/>
        <filter val="21"/>
        <filter val="21,36"/>
        <filter val="210,00"/>
        <filter val="22,54"/>
        <filter val="23,00"/>
        <filter val="25,00"/>
        <filter val="26,00"/>
        <filter val="266,00"/>
        <filter val="27,38"/>
        <filter val="288,00"/>
        <filter val="292,00"/>
        <filter val="296,00"/>
        <filter val="3,62"/>
        <filter val="308,00"/>
        <filter val="31,90"/>
        <filter val="320,00"/>
        <filter val="353,00"/>
        <filter val="353,33"/>
        <filter val="36,00"/>
        <filter val="364,00"/>
        <filter val="37,44"/>
        <filter val="37,95"/>
        <filter val="38,57"/>
        <filter val="42,00"/>
        <filter val="42,02"/>
        <filter val="44,00"/>
        <filter val="45,00"/>
        <filter val="499,00"/>
        <filter val="5 300,00"/>
        <filter val="50,00"/>
        <filter val="529,01"/>
        <filter val="54,00"/>
        <filter val="54,39"/>
        <filter val="54,55"/>
        <filter val="55,00"/>
        <filter val="56,00"/>
        <filter val="59,00"/>
        <filter val="6,43"/>
        <filter val="67,50"/>
        <filter val="7,14"/>
        <filter val="71,00"/>
        <filter val="78,00"/>
        <filter val="79,00"/>
        <filter val="84,07"/>
        <filter val="88,00"/>
        <filter val="90,00"/>
        <filter val="92,00"/>
        <filter val="94,51"/>
        <filter val="962,00"/>
      </filters>
    </filterColumn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D29:E29"/>
    <mergeCell ref="A38:M39"/>
    <mergeCell ref="N244:T244"/>
    <mergeCell ref="N141:R141"/>
    <mergeCell ref="N37:R37"/>
    <mergeCell ref="O8:P8"/>
    <mergeCell ref="N69:R69"/>
    <mergeCell ref="D33:E33"/>
    <mergeCell ref="N133:R133"/>
    <mergeCell ref="N255:T255"/>
    <mergeCell ref="N326:T326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246:R246"/>
    <mergeCell ref="N377:R377"/>
    <mergeCell ref="A367:M368"/>
    <mergeCell ref="N233:R233"/>
    <mergeCell ref="A438:M439"/>
    <mergeCell ref="D276:E276"/>
    <mergeCell ref="N196:R196"/>
    <mergeCell ref="D177:E177"/>
    <mergeCell ref="N288:R288"/>
    <mergeCell ref="D164:E164"/>
    <mergeCell ref="N368:T368"/>
    <mergeCell ref="N198:R198"/>
    <mergeCell ref="D241:E241"/>
    <mergeCell ref="D171:E171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D292:E292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A9:C9"/>
    <mergeCell ref="H10:L10"/>
    <mergeCell ref="D80:E80"/>
    <mergeCell ref="N66:R66"/>
    <mergeCell ref="A105:X105"/>
    <mergeCell ref="N68:R68"/>
    <mergeCell ref="M17:M18"/>
    <mergeCell ref="N67:R67"/>
    <mergeCell ref="N91:R91"/>
    <mergeCell ref="D237:E237"/>
    <mergeCell ref="A315:M316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N287:R287"/>
    <mergeCell ref="D159:E159"/>
    <mergeCell ref="N188:R188"/>
    <mergeCell ref="N284:T284"/>
    <mergeCell ref="A283:M284"/>
    <mergeCell ref="N130:R130"/>
    <mergeCell ref="D448:E448"/>
    <mergeCell ref="A286:X286"/>
    <mergeCell ref="N354:T354"/>
    <mergeCell ref="D389:E389"/>
    <mergeCell ref="N237:R237"/>
    <mergeCell ref="A319:M320"/>
    <mergeCell ref="N210:T210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6:C6"/>
    <mergeCell ref="T6:U9"/>
    <mergeCell ref="D7:L7"/>
    <mergeCell ref="A297:X297"/>
    <mergeCell ref="D8:L8"/>
    <mergeCell ref="D5:E5"/>
    <mergeCell ref="O10:P10"/>
    <mergeCell ref="R6:S9"/>
    <mergeCell ref="H5:L5"/>
    <mergeCell ref="T10:U10"/>
    <mergeCell ref="H9:I9"/>
    <mergeCell ref="N417:R417"/>
    <mergeCell ref="D213:E213"/>
    <mergeCell ref="D384:E384"/>
    <mergeCell ref="D9:E9"/>
    <mergeCell ref="F9:G9"/>
    <mergeCell ref="D169:E169"/>
    <mergeCell ref="N150:R150"/>
    <mergeCell ref="D96:E96"/>
    <mergeCell ref="D52:E52"/>
    <mergeCell ref="N165:R165"/>
    <mergeCell ref="N15:R16"/>
    <mergeCell ref="O11:P11"/>
    <mergeCell ref="N124:R124"/>
    <mergeCell ref="N92:T92"/>
    <mergeCell ref="D113:E113"/>
    <mergeCell ref="G17:G18"/>
    <mergeCell ref="D160:E160"/>
    <mergeCell ref="D151:E151"/>
    <mergeCell ref="N41:R41"/>
    <mergeCell ref="D84:E84"/>
    <mergeCell ref="D22:E22"/>
    <mergeCell ref="D149:E149"/>
    <mergeCell ref="N51:R51"/>
    <mergeCell ref="N122:R122"/>
    <mergeCell ref="D154:E154"/>
    <mergeCell ref="A85:M8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A126:M127"/>
    <mergeCell ref="D91:E91"/>
    <mergeCell ref="D41:E41"/>
    <mergeCell ref="N26:R26"/>
    <mergeCell ref="H17:H18"/>
    <mergeCell ref="Z17:Z18"/>
    <mergeCell ref="N149:R149"/>
    <mergeCell ref="N205:R205"/>
    <mergeCell ref="N314:R314"/>
    <mergeCell ref="A226:X226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308:E308"/>
    <mergeCell ref="N337:R337"/>
    <mergeCell ref="N46:T46"/>
    <mergeCell ref="N178:R178"/>
    <mergeCell ref="A155:M156"/>
    <mergeCell ref="N270:R270"/>
    <mergeCell ref="B17:B18"/>
    <mergeCell ref="N28:R28"/>
    <mergeCell ref="N24:T24"/>
    <mergeCell ref="A434:M435"/>
    <mergeCell ref="D179:E179"/>
    <mergeCell ref="N294:R294"/>
    <mergeCell ref="D337:E337"/>
    <mergeCell ref="D260:E260"/>
    <mergeCell ref="A344:M345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N453:R453"/>
    <mergeCell ref="N191:R191"/>
    <mergeCell ref="D259:E259"/>
    <mergeCell ref="D501:E501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D365:E365"/>
    <mergeCell ref="N503:T503"/>
    <mergeCell ref="N399:R399"/>
    <mergeCell ref="N59:R59"/>
    <mergeCell ref="A460:M461"/>
    <mergeCell ref="N495:T49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N402:T402"/>
    <mergeCell ref="N257:R257"/>
    <mergeCell ref="N275:R275"/>
    <mergeCell ref="N466:T466"/>
    <mergeCell ref="N81:R81"/>
    <mergeCell ref="D71:E71"/>
    <mergeCell ref="N443:T443"/>
    <mergeCell ref="N241:R241"/>
    <mergeCell ref="N223:R223"/>
    <mergeCell ref="N201:T201"/>
    <mergeCell ref="A385:M386"/>
    <mergeCell ref="N404:R404"/>
    <mergeCell ref="A158:X158"/>
    <mergeCell ref="N252:R252"/>
    <mergeCell ref="D124:E124"/>
    <mergeCell ref="D189:E189"/>
    <mergeCell ref="D360:E360"/>
    <mergeCell ref="A378:M379"/>
    <mergeCell ref="N266:T266"/>
    <mergeCell ref="D287:E287"/>
    <mergeCell ref="N199:R199"/>
    <mergeCell ref="N392:R392"/>
    <mergeCell ref="A175:X175"/>
    <mergeCell ref="N239:R239"/>
    <mergeCell ref="A351:X351"/>
    <mergeCell ref="N276:R276"/>
    <mergeCell ref="D257:E257"/>
    <mergeCell ref="N341:R341"/>
    <mergeCell ref="N363:T363"/>
    <mergeCell ref="N200:T200"/>
    <mergeCell ref="A313:X313"/>
    <mergeCell ref="A307:X307"/>
    <mergeCell ref="A380:X380"/>
    <mergeCell ref="N290:R290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D45:E45"/>
    <mergeCell ref="A369:X369"/>
    <mergeCell ref="D281:E281"/>
    <mergeCell ref="A356:X356"/>
    <mergeCell ref="N490:T490"/>
    <mergeCell ref="D131:E131"/>
    <mergeCell ref="A271:M272"/>
    <mergeCell ref="N112:R11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N186:R186"/>
    <mergeCell ref="D332:E332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  <mergeCell ref="N502:T502"/>
    <mergeCell ref="Q520:Q521"/>
    <mergeCell ref="N457:R457"/>
    <mergeCell ref="D258:E258"/>
    <mergeCell ref="N106:R10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2024-03-22T12:45:14Z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