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49CEA6-1624-4B50-AF3E-6B9007566B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N302" i="1"/>
  <c r="X301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X149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X60" i="1"/>
  <c r="W60" i="1"/>
  <c r="X59" i="1"/>
  <c r="W59" i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W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93" i="1" l="1"/>
  <c r="X61" i="1"/>
  <c r="L525" i="1"/>
  <c r="X268" i="1"/>
  <c r="X414" i="1"/>
  <c r="X415" i="1" s="1"/>
  <c r="W415" i="1"/>
  <c r="X246" i="1"/>
  <c r="X463" i="1"/>
  <c r="X119" i="1"/>
  <c r="X145" i="1"/>
  <c r="X176" i="1"/>
  <c r="X427" i="1"/>
  <c r="V515" i="1"/>
  <c r="W93" i="1"/>
  <c r="W129" i="1"/>
  <c r="X129" i="1"/>
  <c r="W159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F9" i="1"/>
  <c r="J9" i="1"/>
  <c r="F10" i="1"/>
  <c r="W94" i="1"/>
  <c r="W105" i="1"/>
  <c r="X96" i="1"/>
  <c r="X104" i="1" s="1"/>
  <c r="W104" i="1"/>
  <c r="W130" i="1"/>
  <c r="F525" i="1"/>
  <c r="W138" i="1"/>
  <c r="X133" i="1"/>
  <c r="X137" i="1" s="1"/>
  <c r="W137" i="1"/>
  <c r="W214" i="1"/>
  <c r="W217" i="1"/>
  <c r="X216" i="1"/>
  <c r="X217" i="1" s="1"/>
  <c r="W218" i="1"/>
  <c r="W269" i="1"/>
  <c r="W274" i="1"/>
  <c r="X271" i="1"/>
  <c r="X274" i="1" s="1"/>
  <c r="W275" i="1"/>
  <c r="W287" i="1"/>
  <c r="N525" i="1"/>
  <c r="W299" i="1"/>
  <c r="X290" i="1"/>
  <c r="X298" i="1" s="1"/>
  <c r="W298" i="1"/>
  <c r="X302" i="1"/>
  <c r="X303" i="1" s="1"/>
  <c r="W30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D525" i="1"/>
  <c r="W61" i="1"/>
  <c r="X86" i="1"/>
  <c r="W86" i="1"/>
  <c r="W120" i="1"/>
  <c r="W119" i="1"/>
  <c r="W145" i="1"/>
  <c r="X150" i="1"/>
  <c r="X158" i="1" s="1"/>
  <c r="H525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438" i="1"/>
  <c r="W445" i="1"/>
  <c r="X444" i="1"/>
  <c r="X445" i="1" s="1"/>
  <c r="W464" i="1"/>
  <c r="O525" i="1"/>
  <c r="W308" i="1"/>
  <c r="X307" i="1"/>
  <c r="X308" i="1" s="1"/>
  <c r="W309" i="1"/>
  <c r="W314" i="1"/>
  <c r="X311" i="1"/>
  <c r="X314" i="1" s="1"/>
  <c r="W441" i="1"/>
  <c r="X440" i="1"/>
  <c r="X441" i="1" s="1"/>
  <c r="W442" i="1"/>
  <c r="W446" i="1"/>
  <c r="W469" i="1"/>
  <c r="X466" i="1"/>
  <c r="X468" i="1" s="1"/>
  <c r="W468" i="1"/>
  <c r="Q525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<sst xmlns="http://schemas.openxmlformats.org/spreadsheetml/2006/main" count="2225" uniqueCount="748">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</sst>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9" sqref="Z59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45377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713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Вторник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0.375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225</v>
      </c>
      <c r="W59" s="349">
        <f>IFERROR(IF(V59="",0,CEILING((V59/$H59),1)*$H59),"")</f>
        <v>225</v>
      </c>
      <c r="X59" s="36">
        <f>IFERROR(IF(W59=0,"",ROUNDUP(W59/H59,0)*0.00937),"")</f>
        <v>0.46849999999999997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50</v>
      </c>
      <c r="W61" s="350">
        <f>IFERROR(W57/H57,"0")+IFERROR(W58/H58,"0")+IFERROR(W59/H59,"0")+IFERROR(W60/H60,"0")</f>
        <v>50</v>
      </c>
      <c r="X61" s="350">
        <f>IFERROR(IF(X57="",0,X57),"0")+IFERROR(IF(X58="",0,X58),"0")+IFERROR(IF(X59="",0,X59),"0")+IFERROR(IF(X60="",0,X60),"0")</f>
        <v>0.46849999999999997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225</v>
      </c>
      <c r="W62" s="350">
        <f>IFERROR(SUM(W57:W60),"0")</f>
        <v>225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225</v>
      </c>
      <c r="W79" s="349">
        <f t="shared" si="2"/>
        <v>225</v>
      </c>
      <c r="X79" s="36">
        <f t="shared" si="4"/>
        <v>0.46849999999999997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80</v>
      </c>
      <c r="W80" s="349">
        <f t="shared" si="2"/>
        <v>80</v>
      </c>
      <c r="X80" s="36">
        <f>IFERROR(IF(W80=0,"",ROUNDUP(W80/H80,0)*0.00753),"")</f>
        <v>0.18825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75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75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0.65674999999999994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305</v>
      </c>
      <c r="W87" s="350">
        <f>IFERROR(SUM(W65:W85),"0")</f>
        <v>305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35</v>
      </c>
      <c r="W103" s="349">
        <f t="shared" si="5"/>
        <v>36.4</v>
      </c>
      <c r="X103" s="36">
        <f>IFERROR(IF(W103=0,"",ROUNDUP(W103/H103,0)*0.00753),"")</f>
        <v>9.7890000000000005E-2</v>
      </c>
      <c r="Y103" s="56"/>
      <c r="Z103" s="57"/>
      <c r="AD103" s="58"/>
      <c r="BA103" s="109" t="s">
        <v>1</v>
      </c>
    </row>
    <row r="104" spans="1:53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12.5</v>
      </c>
      <c r="W104" s="350">
        <f>IFERROR(W96/H96,"0")+IFERROR(W97/H97,"0")+IFERROR(W98/H98,"0")+IFERROR(W99/H99,"0")+IFERROR(W100/H100,"0")+IFERROR(W101/H101,"0")+IFERROR(W102/H102,"0")+IFERROR(W103/H103,"0")</f>
        <v>13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9.7890000000000005E-2</v>
      </c>
      <c r="Y104" s="351"/>
      <c r="Z104" s="351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35</v>
      </c>
      <c r="W105" s="350">
        <f>IFERROR(SUM(W96:W103),"0")</f>
        <v>36.4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hidden="1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33</v>
      </c>
      <c r="W113" s="349">
        <f t="shared" si="6"/>
        <v>34.32</v>
      </c>
      <c r="X113" s="36">
        <f>IFERROR(IF(W113=0,"",ROUNDUP(W113/H113,0)*0.00753),"")</f>
        <v>9.7890000000000005E-2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225</v>
      </c>
      <c r="W114" s="349">
        <f t="shared" si="6"/>
        <v>226.8</v>
      </c>
      <c r="X114" s="36">
        <f>IFERROR(IF(W114=0,"",ROUNDUP(W114/H114,0)*0.00753),"")</f>
        <v>0.63251999999999997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95.833333333333329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97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0.73041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258</v>
      </c>
      <c r="W120" s="350">
        <f>IFERROR(SUM(W107:W118),"0")</f>
        <v>261.12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225</v>
      </c>
      <c r="W136" s="349">
        <f>IFERROR(IF(V136="",0,CEILING((V136/$H136),1)*$H136),"")</f>
        <v>226.8</v>
      </c>
      <c r="X136" s="36">
        <f>IFERROR(IF(W136=0,"",ROUNDUP(W136/H136,0)*0.00753),"")</f>
        <v>0.63251999999999997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83.333333333333329</v>
      </c>
      <c r="W137" s="350">
        <f>IFERROR(W133/H133,"0")+IFERROR(W134/H134,"0")+IFERROR(W135/H135,"0")+IFERROR(W136/H136,"0")</f>
        <v>84</v>
      </c>
      <c r="X137" s="350">
        <f>IFERROR(IF(X133="",0,X133),"0")+IFERROR(IF(X134="",0,X134),"0")+IFERROR(IF(X135="",0,X135),"0")+IFERROR(IF(X136="",0,X136),"0")</f>
        <v>0.63251999999999997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225</v>
      </c>
      <c r="W138" s="350">
        <f>IFERROR(SUM(W133:W136),"0")</f>
        <v>226.8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80</v>
      </c>
      <c r="W212" s="349">
        <f t="shared" si="11"/>
        <v>80</v>
      </c>
      <c r="X212" s="36">
        <f>IFERROR(IF(W212=0,"",ROUNDUP(W212/H212,0)*0.00937),"")</f>
        <v>0.18740000000000001</v>
      </c>
      <c r="Y212" s="56"/>
      <c r="Z212" s="57"/>
      <c r="AD212" s="58"/>
      <c r="BA212" s="179" t="s">
        <v>1</v>
      </c>
    </row>
    <row r="213" spans="1:53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20</v>
      </c>
      <c r="W213" s="350">
        <f>IFERROR(W207/H207,"0")+IFERROR(W208/H208,"0")+IFERROR(W209/H209,"0")+IFERROR(W210/H210,"0")+IFERROR(W211/H211,"0")+IFERROR(W212/H212,"0")</f>
        <v>20</v>
      </c>
      <c r="X213" s="350">
        <f>IFERROR(IF(X207="",0,X207),"0")+IFERROR(IF(X208="",0,X208),"0")+IFERROR(IF(X209="",0,X209),"0")+IFERROR(IF(X210="",0,X210),"0")+IFERROR(IF(X211="",0,X211),"0")+IFERROR(IF(X212="",0,X212),"0")</f>
        <v>0.18740000000000001</v>
      </c>
      <c r="Y213" s="351"/>
      <c r="Z213" s="351"/>
    </row>
    <row r="214" spans="1:53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80</v>
      </c>
      <c r="W214" s="350">
        <f>IFERROR(SUM(W207:W212),"0")</f>
        <v>80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80</v>
      </c>
      <c r="W226" s="349">
        <f t="shared" si="12"/>
        <v>80</v>
      </c>
      <c r="X226" s="36">
        <f>IFERROR(IF(W226=0,"",ROUNDUP(W226/H226,0)*0.00937),"")</f>
        <v>0.18740000000000001</v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20</v>
      </c>
      <c r="W227" s="350">
        <f>IFERROR(W221/H221,"0")+IFERROR(W222/H222,"0")+IFERROR(W223/H223,"0")+IFERROR(W224/H224,"0")+IFERROR(W225/H225,"0")+IFERROR(W226/H226,"0")</f>
        <v>20</v>
      </c>
      <c r="X227" s="350">
        <f>IFERROR(IF(X221="",0,X221),"0")+IFERROR(IF(X222="",0,X222),"0")+IFERROR(IF(X223="",0,X223),"0")+IFERROR(IF(X224="",0,X224),"0")+IFERROR(IF(X225="",0,X225),"0")+IFERROR(IF(X226="",0,X226),"0")</f>
        <v>0.18740000000000001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80</v>
      </c>
      <c r="W228" s="350">
        <f>IFERROR(SUM(W221:W226),"0")</f>
        <v>80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hidden="1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170</v>
      </c>
      <c r="W279" s="349">
        <f>IFERROR(IF(V279="",0,CEILING((V279/$H279),1)*$H279),"")</f>
        <v>170.85</v>
      </c>
      <c r="X279" s="36">
        <f>IFERROR(IF(W279=0,"",ROUNDUP(W279/H279,0)*0.00753),"")</f>
        <v>0.50451000000000001</v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66.666666666666671</v>
      </c>
      <c r="W280" s="350">
        <f>IFERROR(W277/H277,"0")+IFERROR(W278/H278,"0")+IFERROR(W279/H279,"0")</f>
        <v>67</v>
      </c>
      <c r="X280" s="350">
        <f>IFERROR(IF(X277="",0,X277),"0")+IFERROR(IF(X278="",0,X278),"0")+IFERROR(IF(X279="",0,X279),"0")</f>
        <v>0.50451000000000001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170</v>
      </c>
      <c r="W281" s="350">
        <f>IFERROR(SUM(W277:W279),"0")</f>
        <v>170.85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700</v>
      </c>
      <c r="W312" s="349">
        <f>IFERROR(IF(V312="",0,CEILING((V312/$H312),1)*$H312),"")</f>
        <v>701.4</v>
      </c>
      <c r="X312" s="36">
        <f>IFERROR(IF(W312=0,"",ROUNDUP(W312/H312,0)*0.00753),"")</f>
        <v>2.5150200000000003</v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333.33333333333331</v>
      </c>
      <c r="W314" s="350">
        <f>IFERROR(W311/H311,"0")+IFERROR(W312/H312,"0")+IFERROR(W313/H313,"0")</f>
        <v>334</v>
      </c>
      <c r="X314" s="350">
        <f>IFERROR(IF(X311="",0,X311),"0")+IFERROR(IF(X312="",0,X312),"0")+IFERROR(IF(X313="",0,X313),"0")</f>
        <v>2.5150200000000003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700</v>
      </c>
      <c r="W315" s="350">
        <f>IFERROR(SUM(W311:W313),"0")</f>
        <v>701.4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3700</v>
      </c>
      <c r="W334" s="349">
        <f t="shared" si="17"/>
        <v>3705</v>
      </c>
      <c r="X334" s="36">
        <f>IFERROR(IF(W334=0,"",ROUNDUP(W334/H334,0)*0.02175),"")</f>
        <v>5.3722499999999993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1000</v>
      </c>
      <c r="W336" s="349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1000</v>
      </c>
      <c r="W338" s="349">
        <f t="shared" si="17"/>
        <v>1005</v>
      </c>
      <c r="X338" s="36">
        <f>IFERROR(IF(W338=0,"",ROUNDUP(W338/H338,0)*0.02175),"")</f>
        <v>1.4572499999999999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380</v>
      </c>
      <c r="W341" s="350">
        <f>IFERROR(W333/H333,"0")+IFERROR(W334/H334,"0")+IFERROR(W335/H335,"0")+IFERROR(W336/H336,"0")+IFERROR(W337/H337,"0")+IFERROR(W338/H338,"0")+IFERROR(W339/H339,"0")+IFERROR(W340/H340,"0")</f>
        <v>381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8.2867499999999996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5700</v>
      </c>
      <c r="W342" s="350">
        <f>IFERROR(SUM(W333:W340),"0")</f>
        <v>5715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1200</v>
      </c>
      <c r="W344" s="349">
        <f>IFERROR(IF(V344="",0,CEILING((V344/$H344),1)*$H344),"")</f>
        <v>1200</v>
      </c>
      <c r="X344" s="36">
        <f>IFERROR(IF(W344=0,"",ROUNDUP(W344/H344,0)*0.02175),"")</f>
        <v>1.7399999999999998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80</v>
      </c>
      <c r="W347" s="350">
        <f>IFERROR(W344/H344,"0")+IFERROR(W345/H345,"0")+IFERROR(W346/H346,"0")</f>
        <v>80</v>
      </c>
      <c r="X347" s="350">
        <f>IFERROR(IF(X344="",0,X344),"0")+IFERROR(IF(X345="",0,X345),"0")+IFERROR(IF(X346="",0,X346),"0")</f>
        <v>1.7399999999999998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1200</v>
      </c>
      <c r="W348" s="350">
        <f>IFERROR(SUM(W344:W346),"0")</f>
        <v>1200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hidden="1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idden="1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hidden="1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hidden="1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idden="1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hidden="1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idden="1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8978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9001.57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9402.4333333333325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9427.4319999999989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15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9777.4333333333325</v>
      </c>
      <c r="W518" s="350">
        <f>GrossWeightTotalR+PalletQtyTotalR*25</f>
        <v>9802.4319999999989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1216.6666666666665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1221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16.007149999999999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225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602.52</v>
      </c>
      <c r="F525" s="46">
        <f>IFERROR(W133*1,"0")+IFERROR(W134*1,"0")+IFERROR(W135*1,"0")+IFERROR(W136*1,"0")</f>
        <v>226.8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80</v>
      </c>
      <c r="K525" s="342"/>
      <c r="L525" s="46">
        <f>IFERROR(W221*1,"0")+IFERROR(W222*1,"0")+IFERROR(W223*1,"0")+IFERROR(W224*1,"0")+IFERROR(W225*1,"0")+IFERROR(W226*1,"0")</f>
        <v>80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170.85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701.4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6915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 216,67"/>
        <filter val="12,50"/>
        <filter val="15"/>
        <filter val="170,00"/>
        <filter val="20,00"/>
        <filter val="225,00"/>
        <filter val="258,00"/>
        <filter val="3 700,00"/>
        <filter val="305,00"/>
        <filter val="33,00"/>
        <filter val="333,33"/>
        <filter val="35,00"/>
        <filter val="380,00"/>
        <filter val="5 700,00"/>
        <filter val="50,00"/>
        <filter val="66,67"/>
        <filter val="700,00"/>
        <filter val="75,00"/>
        <filter val="8 978,00"/>
        <filter val="80,00"/>
        <filter val="83,33"/>
        <filter val="9 402,43"/>
        <filter val="9 777,43"/>
        <filter val="95,83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