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0,03,24 ПОКОМ КИ филиалы\1 машина Донецк_Гермес\"/>
    </mc:Choice>
  </mc:AlternateContent>
  <xr:revisionPtr revIDLastSave="0" documentId="13_ncr:1_{14935ED3-F88C-46B2-BCB3-9B0CE28F34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W474" i="1" s="1"/>
  <c r="N468" i="1"/>
  <c r="V466" i="1"/>
  <c r="V465" i="1"/>
  <c r="W464" i="1"/>
  <c r="X464" i="1" s="1"/>
  <c r="N464" i="1"/>
  <c r="W463" i="1"/>
  <c r="N463" i="1"/>
  <c r="V461" i="1"/>
  <c r="V460" i="1"/>
  <c r="W459" i="1"/>
  <c r="X459" i="1" s="1"/>
  <c r="W458" i="1"/>
  <c r="X458" i="1" s="1"/>
  <c r="N458" i="1"/>
  <c r="W457" i="1"/>
  <c r="X457" i="1" s="1"/>
  <c r="W456" i="1"/>
  <c r="X456" i="1" s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W448" i="1"/>
  <c r="X448" i="1" s="1"/>
  <c r="W447" i="1"/>
  <c r="X447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W415" i="1"/>
  <c r="X415" i="1" s="1"/>
  <c r="N415" i="1"/>
  <c r="V413" i="1"/>
  <c r="V412" i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N388" i="1"/>
  <c r="V386" i="1"/>
  <c r="V385" i="1"/>
  <c r="W384" i="1"/>
  <c r="N384" i="1"/>
  <c r="W383" i="1"/>
  <c r="X383" i="1" s="1"/>
  <c r="N383" i="1"/>
  <c r="V379" i="1"/>
  <c r="V378" i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N366" i="1"/>
  <c r="W365" i="1"/>
  <c r="X365" i="1" s="1"/>
  <c r="X367" i="1" s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V354" i="1"/>
  <c r="V353" i="1"/>
  <c r="W352" i="1"/>
  <c r="W354" i="1" s="1"/>
  <c r="N352" i="1"/>
  <c r="V350" i="1"/>
  <c r="V349" i="1"/>
  <c r="W348" i="1"/>
  <c r="X348" i="1" s="1"/>
  <c r="N348" i="1"/>
  <c r="W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W309" i="1"/>
  <c r="X309" i="1" s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W298" i="1"/>
  <c r="X298" i="1" s="1"/>
  <c r="X300" i="1" s="1"/>
  <c r="N298" i="1"/>
  <c r="V296" i="1"/>
  <c r="V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W287" i="1"/>
  <c r="N287" i="1"/>
  <c r="V284" i="1"/>
  <c r="V283" i="1"/>
  <c r="W282" i="1"/>
  <c r="X282" i="1" s="1"/>
  <c r="N282" i="1"/>
  <c r="W281" i="1"/>
  <c r="X281" i="1" s="1"/>
  <c r="N281" i="1"/>
  <c r="W280" i="1"/>
  <c r="N280" i="1"/>
  <c r="V278" i="1"/>
  <c r="V277" i="1"/>
  <c r="W276" i="1"/>
  <c r="X276" i="1" s="1"/>
  <c r="N276" i="1"/>
  <c r="W275" i="1"/>
  <c r="X275" i="1" s="1"/>
  <c r="W274" i="1"/>
  <c r="X274" i="1" s="1"/>
  <c r="V272" i="1"/>
  <c r="V271" i="1"/>
  <c r="W270" i="1"/>
  <c r="X270" i="1" s="1"/>
  <c r="N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V255" i="1"/>
  <c r="V254" i="1"/>
  <c r="W253" i="1"/>
  <c r="X253" i="1" s="1"/>
  <c r="N253" i="1"/>
  <c r="W252" i="1"/>
  <c r="X252" i="1" s="1"/>
  <c r="N252" i="1"/>
  <c r="W251" i="1"/>
  <c r="X251" i="1" s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W199" i="1"/>
  <c r="X199" i="1" s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X169" i="1" s="1"/>
  <c r="N169" i="1"/>
  <c r="V167" i="1"/>
  <c r="V166" i="1"/>
  <c r="W165" i="1"/>
  <c r="X165" i="1" s="1"/>
  <c r="N165" i="1"/>
  <c r="W164" i="1"/>
  <c r="W167" i="1" s="1"/>
  <c r="N164" i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X139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F522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X119" i="1" s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4" i="1" s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X277" i="1" l="1"/>
  <c r="E522" i="1"/>
  <c r="W117" i="1"/>
  <c r="X460" i="1"/>
  <c r="X142" i="1"/>
  <c r="X243" i="1"/>
  <c r="B522" i="1"/>
  <c r="X37" i="1"/>
  <c r="X38" i="1" s="1"/>
  <c r="W38" i="1"/>
  <c r="X41" i="1"/>
  <c r="X42" i="1" s="1"/>
  <c r="W42" i="1"/>
  <c r="X45" i="1"/>
  <c r="X46" i="1" s="1"/>
  <c r="W46" i="1"/>
  <c r="D522" i="1"/>
  <c r="W92" i="1"/>
  <c r="W156" i="1"/>
  <c r="J522" i="1"/>
  <c r="L522" i="1"/>
  <c r="X411" i="1"/>
  <c r="X412" i="1" s="1"/>
  <c r="W412" i="1"/>
  <c r="X265" i="1"/>
  <c r="X495" i="1"/>
  <c r="V516" i="1"/>
  <c r="W35" i="1"/>
  <c r="X88" i="1"/>
  <c r="X92" i="1" s="1"/>
  <c r="X106" i="1"/>
  <c r="X116" i="1" s="1"/>
  <c r="W126" i="1"/>
  <c r="X146" i="1"/>
  <c r="X155" i="1" s="1"/>
  <c r="W173" i="1"/>
  <c r="W193" i="1"/>
  <c r="W201" i="1"/>
  <c r="X218" i="1"/>
  <c r="X224" i="1" s="1"/>
  <c r="W224" i="1"/>
  <c r="W265" i="1"/>
  <c r="W277" i="1"/>
  <c r="W345" i="1"/>
  <c r="W344" i="1"/>
  <c r="X352" i="1"/>
  <c r="X353" i="1" s="1"/>
  <c r="W353" i="1"/>
  <c r="W367" i="1"/>
  <c r="X377" i="1"/>
  <c r="X378" i="1" s="1"/>
  <c r="W378" i="1"/>
  <c r="T522" i="1"/>
  <c r="X468" i="1"/>
  <c r="X474" i="1" s="1"/>
  <c r="X34" i="1"/>
  <c r="X126" i="1"/>
  <c r="X173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H9" i="1"/>
  <c r="A10" i="1"/>
  <c r="W24" i="1"/>
  <c r="W34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6" i="1"/>
  <c r="X418" i="1" s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2" i="1"/>
  <c r="W515" i="1"/>
  <c r="W516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<sst xmlns="http://schemas.openxmlformats.org/spreadsheetml/2006/main" count="2201" uniqueCount="738">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</sst>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3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90" t="s">
        <v>0</v>
      </c>
      <c r="E1" s="353"/>
      <c r="F1" s="353"/>
      <c r="G1" s="12" t="s">
        <v>1</v>
      </c>
      <c r="H1" s="490" t="s">
        <v>2</v>
      </c>
      <c r="I1" s="353"/>
      <c r="J1" s="353"/>
      <c r="K1" s="353"/>
      <c r="L1" s="353"/>
      <c r="M1" s="353"/>
      <c r="N1" s="353"/>
      <c r="O1" s="353"/>
      <c r="P1" s="352" t="s">
        <v>3</v>
      </c>
      <c r="Q1" s="353"/>
      <c r="R1" s="35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587" t="s">
        <v>8</v>
      </c>
      <c r="B5" s="350"/>
      <c r="C5" s="351"/>
      <c r="D5" s="644"/>
      <c r="E5" s="645"/>
      <c r="F5" s="422" t="s">
        <v>9</v>
      </c>
      <c r="G5" s="351"/>
      <c r="H5" s="644"/>
      <c r="I5" s="687"/>
      <c r="J5" s="687"/>
      <c r="K5" s="687"/>
      <c r="L5" s="645"/>
      <c r="N5" s="24" t="s">
        <v>10</v>
      </c>
      <c r="O5" s="406">
        <v>45367</v>
      </c>
      <c r="P5" s="407"/>
      <c r="R5" s="377" t="s">
        <v>11</v>
      </c>
      <c r="S5" s="378"/>
      <c r="T5" s="551" t="s">
        <v>12</v>
      </c>
      <c r="U5" s="407"/>
      <c r="Z5" s="51"/>
      <c r="AA5" s="51"/>
      <c r="AB5" s="51"/>
    </row>
    <row r="6" spans="1:29" s="343" customFormat="1" ht="24" customHeight="1" x14ac:dyDescent="0.2">
      <c r="A6" s="587" t="s">
        <v>13</v>
      </c>
      <c r="B6" s="350"/>
      <c r="C6" s="351"/>
      <c r="D6" s="447" t="s">
        <v>14</v>
      </c>
      <c r="E6" s="448"/>
      <c r="F6" s="448"/>
      <c r="G6" s="448"/>
      <c r="H6" s="448"/>
      <c r="I6" s="448"/>
      <c r="J6" s="448"/>
      <c r="K6" s="448"/>
      <c r="L6" s="407"/>
      <c r="N6" s="24" t="s">
        <v>15</v>
      </c>
      <c r="O6" s="628" t="str">
        <f>IF(O5=0," ",CHOOSE(WEEKDAY(O5,2),"Понедельник","Вторник","Среда","Четверг","Пятница","Суббота","Воскресенье"))</f>
        <v>Суббота</v>
      </c>
      <c r="P6" s="359"/>
      <c r="R6" s="660" t="s">
        <v>16</v>
      </c>
      <c r="S6" s="378"/>
      <c r="T6" s="601" t="s">
        <v>17</v>
      </c>
      <c r="U6" s="602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460"/>
      <c r="N7" s="24"/>
      <c r="O7" s="42"/>
      <c r="P7" s="42"/>
      <c r="R7" s="362"/>
      <c r="S7" s="378"/>
      <c r="T7" s="603"/>
      <c r="U7" s="604"/>
      <c r="Z7" s="51"/>
      <c r="AA7" s="51"/>
      <c r="AB7" s="51"/>
    </row>
    <row r="8" spans="1:29" s="343" customFormat="1" ht="25.5" customHeight="1" x14ac:dyDescent="0.2">
      <c r="A8" s="389" t="s">
        <v>18</v>
      </c>
      <c r="B8" s="364"/>
      <c r="C8" s="365"/>
      <c r="D8" s="631"/>
      <c r="E8" s="632"/>
      <c r="F8" s="632"/>
      <c r="G8" s="632"/>
      <c r="H8" s="632"/>
      <c r="I8" s="632"/>
      <c r="J8" s="632"/>
      <c r="K8" s="632"/>
      <c r="L8" s="633"/>
      <c r="N8" s="24" t="s">
        <v>19</v>
      </c>
      <c r="O8" s="440">
        <v>0.41666666666666669</v>
      </c>
      <c r="P8" s="407"/>
      <c r="R8" s="362"/>
      <c r="S8" s="378"/>
      <c r="T8" s="603"/>
      <c r="U8" s="604"/>
      <c r="Z8" s="51"/>
      <c r="AA8" s="51"/>
      <c r="AB8" s="51"/>
    </row>
    <row r="9" spans="1:29" s="343" customFormat="1" ht="39.950000000000003" customHeight="1" x14ac:dyDescent="0.2">
      <c r="A9" s="3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433"/>
      <c r="E9" s="434"/>
      <c r="F9" s="3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446" t="str">
        <f>IF(AND($A$9="Тип доверенности/получателя при получении в адресе перегруза:",$D$9="Разовая доверенность"),"Введите ФИО","")</f>
        <v/>
      </c>
      <c r="I9" s="434"/>
      <c r="J9" s="4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4"/>
      <c r="L9" s="434"/>
      <c r="N9" s="26" t="s">
        <v>20</v>
      </c>
      <c r="O9" s="406"/>
      <c r="P9" s="407"/>
      <c r="R9" s="362"/>
      <c r="S9" s="378"/>
      <c r="T9" s="605"/>
      <c r="U9" s="606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3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433"/>
      <c r="E10" s="434"/>
      <c r="F10" s="3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472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40"/>
      <c r="P10" s="407"/>
      <c r="S10" s="24" t="s">
        <v>22</v>
      </c>
      <c r="T10" s="695" t="s">
        <v>23</v>
      </c>
      <c r="U10" s="602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407"/>
      <c r="S11" s="24" t="s">
        <v>26</v>
      </c>
      <c r="T11" s="428" t="s">
        <v>27</v>
      </c>
      <c r="U11" s="429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393" t="s">
        <v>28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1"/>
      <c r="N12" s="24" t="s">
        <v>29</v>
      </c>
      <c r="O12" s="459"/>
      <c r="P12" s="460"/>
      <c r="Q12" s="23"/>
      <c r="S12" s="24"/>
      <c r="T12" s="353"/>
      <c r="U12" s="362"/>
      <c r="Z12" s="51"/>
      <c r="AA12" s="51"/>
      <c r="AB12" s="51"/>
    </row>
    <row r="13" spans="1:29" s="343" customFormat="1" ht="23.25" customHeight="1" x14ac:dyDescent="0.2">
      <c r="A13" s="393" t="s">
        <v>30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26"/>
      <c r="N13" s="26" t="s">
        <v>31</v>
      </c>
      <c r="O13" s="428"/>
      <c r="P13" s="429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393" t="s">
        <v>32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399" t="s">
        <v>33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N15" s="599" t="s">
        <v>34</v>
      </c>
      <c r="O15" s="353"/>
      <c r="P15" s="353"/>
      <c r="Q15" s="353"/>
      <c r="R15" s="35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4" t="s">
        <v>35</v>
      </c>
      <c r="B17" s="354" t="s">
        <v>36</v>
      </c>
      <c r="C17" s="580" t="s">
        <v>37</v>
      </c>
      <c r="D17" s="354" t="s">
        <v>38</v>
      </c>
      <c r="E17" s="355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54" t="s">
        <v>47</v>
      </c>
      <c r="O17" s="626"/>
      <c r="P17" s="626"/>
      <c r="Q17" s="626"/>
      <c r="R17" s="355"/>
      <c r="S17" s="371" t="s">
        <v>48</v>
      </c>
      <c r="T17" s="351"/>
      <c r="U17" s="354" t="s">
        <v>49</v>
      </c>
      <c r="V17" s="354" t="s">
        <v>50</v>
      </c>
      <c r="W17" s="676" t="s">
        <v>51</v>
      </c>
      <c r="X17" s="354" t="s">
        <v>52</v>
      </c>
      <c r="Y17" s="372" t="s">
        <v>53</v>
      </c>
      <c r="Z17" s="372" t="s">
        <v>54</v>
      </c>
      <c r="AA17" s="372" t="s">
        <v>55</v>
      </c>
      <c r="AB17" s="670"/>
      <c r="AC17" s="671"/>
      <c r="AD17" s="594"/>
      <c r="BA17" s="665" t="s">
        <v>56</v>
      </c>
    </row>
    <row r="18" spans="1:53" ht="14.25" customHeight="1" x14ac:dyDescent="0.2">
      <c r="A18" s="360"/>
      <c r="B18" s="360"/>
      <c r="C18" s="360"/>
      <c r="D18" s="356"/>
      <c r="E18" s="357"/>
      <c r="F18" s="360"/>
      <c r="G18" s="360"/>
      <c r="H18" s="360"/>
      <c r="I18" s="360"/>
      <c r="J18" s="360"/>
      <c r="K18" s="360"/>
      <c r="L18" s="360"/>
      <c r="M18" s="360"/>
      <c r="N18" s="356"/>
      <c r="O18" s="627"/>
      <c r="P18" s="627"/>
      <c r="Q18" s="627"/>
      <c r="R18" s="357"/>
      <c r="S18" s="342" t="s">
        <v>57</v>
      </c>
      <c r="T18" s="342" t="s">
        <v>58</v>
      </c>
      <c r="U18" s="360"/>
      <c r="V18" s="360"/>
      <c r="W18" s="677"/>
      <c r="X18" s="360"/>
      <c r="Y18" s="373"/>
      <c r="Z18" s="373"/>
      <c r="AA18" s="672"/>
      <c r="AB18" s="673"/>
      <c r="AC18" s="674"/>
      <c r="AD18" s="595"/>
      <c r="BA18" s="362"/>
    </row>
    <row r="19" spans="1:53" ht="27.75" customHeight="1" x14ac:dyDescent="0.2">
      <c r="A19" s="394" t="s">
        <v>59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48"/>
      <c r="Z19" s="48"/>
    </row>
    <row r="20" spans="1:53" ht="16.5" customHeight="1" x14ac:dyDescent="0.25">
      <c r="A20" s="387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1"/>
      <c r="Z20" s="341"/>
    </row>
    <row r="21" spans="1:53" ht="14.25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9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7"/>
      <c r="P22" s="367"/>
      <c r="Q22" s="367"/>
      <c r="R22" s="359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81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82"/>
      <c r="N23" s="363" t="s">
        <v>66</v>
      </c>
      <c r="O23" s="364"/>
      <c r="P23" s="364"/>
      <c r="Q23" s="364"/>
      <c r="R23" s="364"/>
      <c r="S23" s="364"/>
      <c r="T23" s="365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82"/>
      <c r="N24" s="363" t="s">
        <v>66</v>
      </c>
      <c r="O24" s="364"/>
      <c r="P24" s="364"/>
      <c r="Q24" s="364"/>
      <c r="R24" s="364"/>
      <c r="S24" s="364"/>
      <c r="T24" s="365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9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07" t="s">
        <v>71</v>
      </c>
      <c r="O26" s="367"/>
      <c r="P26" s="367"/>
      <c r="Q26" s="367"/>
      <c r="R26" s="359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9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37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7"/>
      <c r="P27" s="367"/>
      <c r="Q27" s="367"/>
      <c r="R27" s="359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9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7"/>
      <c r="P28" s="367"/>
      <c r="Q28" s="367"/>
      <c r="R28" s="359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9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7"/>
      <c r="P29" s="367"/>
      <c r="Q29" s="367"/>
      <c r="R29" s="359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9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7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7"/>
      <c r="P30" s="367"/>
      <c r="Q30" s="367"/>
      <c r="R30" s="359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9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4" t="s">
        <v>82</v>
      </c>
      <c r="O31" s="367"/>
      <c r="P31" s="367"/>
      <c r="Q31" s="367"/>
      <c r="R31" s="359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9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0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7"/>
      <c r="P32" s="367"/>
      <c r="Q32" s="367"/>
      <c r="R32" s="359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9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7"/>
      <c r="P33" s="367"/>
      <c r="Q33" s="367"/>
      <c r="R33" s="359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81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82"/>
      <c r="N34" s="363" t="s">
        <v>66</v>
      </c>
      <c r="O34" s="364"/>
      <c r="P34" s="364"/>
      <c r="Q34" s="364"/>
      <c r="R34" s="364"/>
      <c r="S34" s="364"/>
      <c r="T34" s="365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62"/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82"/>
      <c r="N35" s="363" t="s">
        <v>66</v>
      </c>
      <c r="O35" s="364"/>
      <c r="P35" s="364"/>
      <c r="Q35" s="364"/>
      <c r="R35" s="364"/>
      <c r="S35" s="364"/>
      <c r="T35" s="365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61" t="s">
        <v>86</v>
      </c>
      <c r="B36" s="362"/>
      <c r="C36" s="362"/>
      <c r="D36" s="362"/>
      <c r="E36" s="362"/>
      <c r="F36" s="362"/>
      <c r="G36" s="362"/>
      <c r="H36" s="362"/>
      <c r="I36" s="362"/>
      <c r="J36" s="362"/>
      <c r="K36" s="362"/>
      <c r="L36" s="362"/>
      <c r="M36" s="362"/>
      <c r="N36" s="362"/>
      <c r="O36" s="362"/>
      <c r="P36" s="362"/>
      <c r="Q36" s="362"/>
      <c r="R36" s="362"/>
      <c r="S36" s="362"/>
      <c r="T36" s="362"/>
      <c r="U36" s="362"/>
      <c r="V36" s="362"/>
      <c r="W36" s="362"/>
      <c r="X36" s="36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9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7"/>
      <c r="P37" s="367"/>
      <c r="Q37" s="367"/>
      <c r="R37" s="359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81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82"/>
      <c r="N38" s="363" t="s">
        <v>66</v>
      </c>
      <c r="O38" s="364"/>
      <c r="P38" s="364"/>
      <c r="Q38" s="364"/>
      <c r="R38" s="364"/>
      <c r="S38" s="364"/>
      <c r="T38" s="365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62"/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82"/>
      <c r="N39" s="363" t="s">
        <v>66</v>
      </c>
      <c r="O39" s="364"/>
      <c r="P39" s="364"/>
      <c r="Q39" s="364"/>
      <c r="R39" s="364"/>
      <c r="S39" s="364"/>
      <c r="T39" s="365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61" t="s">
        <v>91</v>
      </c>
      <c r="B40" s="362"/>
      <c r="C40" s="362"/>
      <c r="D40" s="362"/>
      <c r="E40" s="362"/>
      <c r="F40" s="362"/>
      <c r="G40" s="362"/>
      <c r="H40" s="362"/>
      <c r="I40" s="362"/>
      <c r="J40" s="362"/>
      <c r="K40" s="362"/>
      <c r="L40" s="362"/>
      <c r="M40" s="362"/>
      <c r="N40" s="362"/>
      <c r="O40" s="362"/>
      <c r="P40" s="362"/>
      <c r="Q40" s="362"/>
      <c r="R40" s="362"/>
      <c r="S40" s="362"/>
      <c r="T40" s="362"/>
      <c r="U40" s="362"/>
      <c r="V40" s="362"/>
      <c r="W40" s="362"/>
      <c r="X40" s="36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9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4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7"/>
      <c r="P41" s="367"/>
      <c r="Q41" s="367"/>
      <c r="R41" s="359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81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82"/>
      <c r="N42" s="363" t="s">
        <v>66</v>
      </c>
      <c r="O42" s="364"/>
      <c r="P42" s="364"/>
      <c r="Q42" s="364"/>
      <c r="R42" s="364"/>
      <c r="S42" s="364"/>
      <c r="T42" s="365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62"/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82"/>
      <c r="N43" s="363" t="s">
        <v>66</v>
      </c>
      <c r="O43" s="364"/>
      <c r="P43" s="364"/>
      <c r="Q43" s="364"/>
      <c r="R43" s="364"/>
      <c r="S43" s="364"/>
      <c r="T43" s="365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61" t="s">
        <v>95</v>
      </c>
      <c r="B44" s="362"/>
      <c r="C44" s="362"/>
      <c r="D44" s="362"/>
      <c r="E44" s="362"/>
      <c r="F44" s="362"/>
      <c r="G44" s="362"/>
      <c r="H44" s="362"/>
      <c r="I44" s="362"/>
      <c r="J44" s="362"/>
      <c r="K44" s="362"/>
      <c r="L44" s="362"/>
      <c r="M44" s="362"/>
      <c r="N44" s="362"/>
      <c r="O44" s="362"/>
      <c r="P44" s="362"/>
      <c r="Q44" s="362"/>
      <c r="R44" s="362"/>
      <c r="S44" s="362"/>
      <c r="T44" s="362"/>
      <c r="U44" s="362"/>
      <c r="V44" s="362"/>
      <c r="W44" s="362"/>
      <c r="X44" s="36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9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4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7"/>
      <c r="P45" s="367"/>
      <c r="Q45" s="367"/>
      <c r="R45" s="359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81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82"/>
      <c r="N46" s="363" t="s">
        <v>66</v>
      </c>
      <c r="O46" s="364"/>
      <c r="P46" s="364"/>
      <c r="Q46" s="364"/>
      <c r="R46" s="364"/>
      <c r="S46" s="364"/>
      <c r="T46" s="365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62"/>
      <c r="B47" s="362"/>
      <c r="C47" s="362"/>
      <c r="D47" s="362"/>
      <c r="E47" s="362"/>
      <c r="F47" s="362"/>
      <c r="G47" s="362"/>
      <c r="H47" s="362"/>
      <c r="I47" s="362"/>
      <c r="J47" s="362"/>
      <c r="K47" s="362"/>
      <c r="L47" s="362"/>
      <c r="M47" s="382"/>
      <c r="N47" s="363" t="s">
        <v>66</v>
      </c>
      <c r="O47" s="364"/>
      <c r="P47" s="364"/>
      <c r="Q47" s="364"/>
      <c r="R47" s="364"/>
      <c r="S47" s="364"/>
      <c r="T47" s="365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394" t="s">
        <v>98</v>
      </c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Y48" s="48"/>
      <c r="Z48" s="48"/>
    </row>
    <row r="49" spans="1:53" ht="16.5" customHeight="1" x14ac:dyDescent="0.25">
      <c r="A49" s="387" t="s">
        <v>99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1"/>
      <c r="Z49" s="341"/>
    </row>
    <row r="50" spans="1:53" ht="14.25" customHeight="1" x14ac:dyDescent="0.25">
      <c r="A50" s="361" t="s">
        <v>100</v>
      </c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2"/>
      <c r="P50" s="362"/>
      <c r="Q50" s="362"/>
      <c r="R50" s="362"/>
      <c r="S50" s="362"/>
      <c r="T50" s="362"/>
      <c r="U50" s="362"/>
      <c r="V50" s="362"/>
      <c r="W50" s="362"/>
      <c r="X50" s="36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9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4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7"/>
      <c r="P51" s="367"/>
      <c r="Q51" s="367"/>
      <c r="R51" s="359"/>
      <c r="S51" s="34"/>
      <c r="T51" s="34"/>
      <c r="U51" s="35" t="s">
        <v>65</v>
      </c>
      <c r="V51" s="345">
        <v>80</v>
      </c>
      <c r="W51" s="346">
        <f>IFERROR(IF(V51="",0,CEILING((V51/$H51),1)*$H51),"")</f>
        <v>86.4</v>
      </c>
      <c r="X51" s="36">
        <f>IFERROR(IF(W51=0,"",ROUNDUP(W51/H51,0)*0.02175),"")</f>
        <v>0.17399999999999999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9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6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7"/>
      <c r="P52" s="367"/>
      <c r="Q52" s="367"/>
      <c r="R52" s="359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81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82"/>
      <c r="N53" s="363" t="s">
        <v>66</v>
      </c>
      <c r="O53" s="364"/>
      <c r="P53" s="364"/>
      <c r="Q53" s="364"/>
      <c r="R53" s="364"/>
      <c r="S53" s="364"/>
      <c r="T53" s="365"/>
      <c r="U53" s="37" t="s">
        <v>67</v>
      </c>
      <c r="V53" s="347">
        <f>IFERROR(V51/H51,"0")+IFERROR(V52/H52,"0")</f>
        <v>7.4074074074074066</v>
      </c>
      <c r="W53" s="347">
        <f>IFERROR(W51/H51,"0")+IFERROR(W52/H52,"0")</f>
        <v>8</v>
      </c>
      <c r="X53" s="347">
        <f>IFERROR(IF(X51="",0,X51),"0")+IFERROR(IF(X52="",0,X52),"0")</f>
        <v>0.17399999999999999</v>
      </c>
      <c r="Y53" s="348"/>
      <c r="Z53" s="348"/>
    </row>
    <row r="54" spans="1:53" x14ac:dyDescent="0.2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82"/>
      <c r="N54" s="363" t="s">
        <v>66</v>
      </c>
      <c r="O54" s="364"/>
      <c r="P54" s="364"/>
      <c r="Q54" s="364"/>
      <c r="R54" s="364"/>
      <c r="S54" s="364"/>
      <c r="T54" s="365"/>
      <c r="U54" s="37" t="s">
        <v>65</v>
      </c>
      <c r="V54" s="347">
        <f>IFERROR(SUM(V51:V52),"0")</f>
        <v>80</v>
      </c>
      <c r="W54" s="347">
        <f>IFERROR(SUM(W51:W52),"0")</f>
        <v>86.4</v>
      </c>
      <c r="X54" s="37"/>
      <c r="Y54" s="348"/>
      <c r="Z54" s="348"/>
    </row>
    <row r="55" spans="1:53" ht="16.5" customHeight="1" x14ac:dyDescent="0.25">
      <c r="A55" s="387" t="s">
        <v>107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1"/>
      <c r="Z55" s="341"/>
    </row>
    <row r="56" spans="1:53" ht="14.25" customHeight="1" x14ac:dyDescent="0.25">
      <c r="A56" s="361" t="s">
        <v>108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2"/>
      <c r="L56" s="362"/>
      <c r="M56" s="362"/>
      <c r="N56" s="362"/>
      <c r="O56" s="362"/>
      <c r="P56" s="362"/>
      <c r="Q56" s="362"/>
      <c r="R56" s="362"/>
      <c r="S56" s="362"/>
      <c r="T56" s="362"/>
      <c r="U56" s="362"/>
      <c r="V56" s="362"/>
      <c r="W56" s="362"/>
      <c r="X56" s="36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9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7"/>
      <c r="P57" s="367"/>
      <c r="Q57" s="367"/>
      <c r="R57" s="359"/>
      <c r="S57" s="34"/>
      <c r="T57" s="34"/>
      <c r="U57" s="35" t="s">
        <v>65</v>
      </c>
      <c r="V57" s="345">
        <v>220</v>
      </c>
      <c r="W57" s="346">
        <f>IFERROR(IF(V57="",0,CEILING((V57/$H57),1)*$H57),"")</f>
        <v>226.8</v>
      </c>
      <c r="X57" s="36">
        <f>IFERROR(IF(W57=0,"",ROUNDUP(W57/H57,0)*0.02175),"")</f>
        <v>0.45674999999999999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9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7"/>
      <c r="P58" s="367"/>
      <c r="Q58" s="367"/>
      <c r="R58" s="359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9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6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7"/>
      <c r="P59" s="367"/>
      <c r="Q59" s="367"/>
      <c r="R59" s="359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9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617" t="s">
        <v>117</v>
      </c>
      <c r="O60" s="367"/>
      <c r="P60" s="367"/>
      <c r="Q60" s="367"/>
      <c r="R60" s="359"/>
      <c r="S60" s="34"/>
      <c r="T60" s="34"/>
      <c r="U60" s="35" t="s">
        <v>65</v>
      </c>
      <c r="V60" s="345">
        <v>16</v>
      </c>
      <c r="W60" s="346">
        <f>IFERROR(IF(V60="",0,CEILING((V60/$H60),1)*$H60),"")</f>
        <v>16</v>
      </c>
      <c r="X60" s="36">
        <f>IFERROR(IF(W60=0,"",ROUNDUP(W60/H60,0)*0.00937),"")</f>
        <v>3.7479999999999999E-2</v>
      </c>
      <c r="Y60" s="56"/>
      <c r="Z60" s="57"/>
      <c r="AD60" s="58"/>
      <c r="BA60" s="76" t="s">
        <v>1</v>
      </c>
    </row>
    <row r="61" spans="1:53" x14ac:dyDescent="0.2">
      <c r="A61" s="381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82"/>
      <c r="N61" s="363" t="s">
        <v>66</v>
      </c>
      <c r="O61" s="364"/>
      <c r="P61" s="364"/>
      <c r="Q61" s="364"/>
      <c r="R61" s="364"/>
      <c r="S61" s="364"/>
      <c r="T61" s="365"/>
      <c r="U61" s="37" t="s">
        <v>67</v>
      </c>
      <c r="V61" s="347">
        <f>IFERROR(V57/H57,"0")+IFERROR(V58/H58,"0")+IFERROR(V59/H59,"0")+IFERROR(V60/H60,"0")</f>
        <v>24.37037037037037</v>
      </c>
      <c r="W61" s="347">
        <f>IFERROR(W57/H57,"0")+IFERROR(W58/H58,"0")+IFERROR(W59/H59,"0")+IFERROR(W60/H60,"0")</f>
        <v>25</v>
      </c>
      <c r="X61" s="347">
        <f>IFERROR(IF(X57="",0,X57),"0")+IFERROR(IF(X58="",0,X58),"0")+IFERROR(IF(X59="",0,X59),"0")+IFERROR(IF(X60="",0,X60),"0")</f>
        <v>0.49423</v>
      </c>
      <c r="Y61" s="348"/>
      <c r="Z61" s="348"/>
    </row>
    <row r="62" spans="1:53" x14ac:dyDescent="0.2">
      <c r="A62" s="362"/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82"/>
      <c r="N62" s="363" t="s">
        <v>66</v>
      </c>
      <c r="O62" s="364"/>
      <c r="P62" s="364"/>
      <c r="Q62" s="364"/>
      <c r="R62" s="364"/>
      <c r="S62" s="364"/>
      <c r="T62" s="365"/>
      <c r="U62" s="37" t="s">
        <v>65</v>
      </c>
      <c r="V62" s="347">
        <f>IFERROR(SUM(V57:V60),"0")</f>
        <v>236</v>
      </c>
      <c r="W62" s="347">
        <f>IFERROR(SUM(W57:W60),"0")</f>
        <v>242.8</v>
      </c>
      <c r="X62" s="37"/>
      <c r="Y62" s="348"/>
      <c r="Z62" s="348"/>
    </row>
    <row r="63" spans="1:53" ht="16.5" customHeight="1" x14ac:dyDescent="0.25">
      <c r="A63" s="387" t="s">
        <v>98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1"/>
      <c r="Z63" s="341"/>
    </row>
    <row r="64" spans="1:53" ht="14.25" customHeight="1" x14ac:dyDescent="0.25">
      <c r="A64" s="361" t="s">
        <v>108</v>
      </c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2"/>
      <c r="P64" s="362"/>
      <c r="Q64" s="362"/>
      <c r="R64" s="362"/>
      <c r="S64" s="362"/>
      <c r="T64" s="362"/>
      <c r="U64" s="362"/>
      <c r="V64" s="362"/>
      <c r="W64" s="362"/>
      <c r="X64" s="36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9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7"/>
      <c r="P65" s="367"/>
      <c r="Q65" s="367"/>
      <c r="R65" s="359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9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4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7"/>
      <c r="P66" s="367"/>
      <c r="Q66" s="367"/>
      <c r="R66" s="359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9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7"/>
      <c r="P67" s="367"/>
      <c r="Q67" s="367"/>
      <c r="R67" s="359"/>
      <c r="S67" s="34"/>
      <c r="T67" s="34"/>
      <c r="U67" s="35" t="s">
        <v>65</v>
      </c>
      <c r="V67" s="345">
        <v>90</v>
      </c>
      <c r="W67" s="346">
        <f t="shared" si="2"/>
        <v>100.8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9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47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7"/>
      <c r="P68" s="367"/>
      <c r="Q68" s="367"/>
      <c r="R68" s="359"/>
      <c r="S68" s="34"/>
      <c r="T68" s="34"/>
      <c r="U68" s="35" t="s">
        <v>65</v>
      </c>
      <c r="V68" s="345">
        <v>70</v>
      </c>
      <c r="W68" s="346">
        <f t="shared" si="2"/>
        <v>78.399999999999991</v>
      </c>
      <c r="X68" s="36">
        <f t="shared" si="3"/>
        <v>0.15225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9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4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7"/>
      <c r="P69" s="367"/>
      <c r="Q69" s="367"/>
      <c r="R69" s="359"/>
      <c r="S69" s="34"/>
      <c r="T69" s="34"/>
      <c r="U69" s="35" t="s">
        <v>65</v>
      </c>
      <c r="V69" s="345">
        <v>250</v>
      </c>
      <c r="W69" s="346">
        <f t="shared" si="2"/>
        <v>259.20000000000005</v>
      </c>
      <c r="X69" s="36">
        <f t="shared" si="3"/>
        <v>0.52200000000000002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9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1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7"/>
      <c r="P70" s="367"/>
      <c r="Q70" s="367"/>
      <c r="R70" s="359"/>
      <c r="S70" s="34"/>
      <c r="T70" s="34"/>
      <c r="U70" s="35" t="s">
        <v>65</v>
      </c>
      <c r="V70" s="345">
        <v>160</v>
      </c>
      <c r="W70" s="346">
        <f t="shared" si="2"/>
        <v>168</v>
      </c>
      <c r="X70" s="36">
        <f t="shared" si="3"/>
        <v>0.32624999999999998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9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8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7"/>
      <c r="P71" s="367"/>
      <c r="Q71" s="367"/>
      <c r="R71" s="359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9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7"/>
      <c r="P72" s="367"/>
      <c r="Q72" s="367"/>
      <c r="R72" s="359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9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7"/>
      <c r="P73" s="367"/>
      <c r="Q73" s="367"/>
      <c r="R73" s="359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9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5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7"/>
      <c r="P74" s="367"/>
      <c r="Q74" s="367"/>
      <c r="R74" s="359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9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6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7"/>
      <c r="P75" s="367"/>
      <c r="Q75" s="367"/>
      <c r="R75" s="359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9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7"/>
      <c r="P76" s="367"/>
      <c r="Q76" s="367"/>
      <c r="R76" s="359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9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6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7"/>
      <c r="P77" s="367"/>
      <c r="Q77" s="367"/>
      <c r="R77" s="359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58">
        <v>4680115881303</v>
      </c>
      <c r="E78" s="359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7"/>
      <c r="P78" s="367"/>
      <c r="Q78" s="367"/>
      <c r="R78" s="359"/>
      <c r="S78" s="34"/>
      <c r="T78" s="34"/>
      <c r="U78" s="35" t="s">
        <v>65</v>
      </c>
      <c r="V78" s="345">
        <v>19</v>
      </c>
      <c r="W78" s="346">
        <f t="shared" si="2"/>
        <v>22.5</v>
      </c>
      <c r="X78" s="36">
        <f t="shared" si="4"/>
        <v>4.6850000000000003E-2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58">
        <v>4680115882577</v>
      </c>
      <c r="E79" s="359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3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7"/>
      <c r="P79" s="367"/>
      <c r="Q79" s="367"/>
      <c r="R79" s="359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58">
        <v>4680115882577</v>
      </c>
      <c r="E80" s="359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7"/>
      <c r="P80" s="367"/>
      <c r="Q80" s="367"/>
      <c r="R80" s="359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58">
        <v>4680115882720</v>
      </c>
      <c r="E81" s="359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7"/>
      <c r="P81" s="367"/>
      <c r="Q81" s="367"/>
      <c r="R81" s="359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58">
        <v>4680115880269</v>
      </c>
      <c r="E82" s="359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4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7"/>
      <c r="P82" s="367"/>
      <c r="Q82" s="367"/>
      <c r="R82" s="359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58">
        <v>4680115880429</v>
      </c>
      <c r="E83" s="359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38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7"/>
      <c r="P83" s="367"/>
      <c r="Q83" s="367"/>
      <c r="R83" s="359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58">
        <v>4680115881457</v>
      </c>
      <c r="E84" s="359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39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7"/>
      <c r="P84" s="367"/>
      <c r="Q84" s="367"/>
      <c r="R84" s="359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81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82"/>
      <c r="N85" s="363" t="s">
        <v>66</v>
      </c>
      <c r="O85" s="364"/>
      <c r="P85" s="364"/>
      <c r="Q85" s="364"/>
      <c r="R85" s="364"/>
      <c r="S85" s="364"/>
      <c r="T85" s="365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55.941798941798936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1.2431000000000001</v>
      </c>
      <c r="Y85" s="348"/>
      <c r="Z85" s="348"/>
    </row>
    <row r="86" spans="1:53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82"/>
      <c r="N86" s="363" t="s">
        <v>66</v>
      </c>
      <c r="O86" s="364"/>
      <c r="P86" s="364"/>
      <c r="Q86" s="364"/>
      <c r="R86" s="364"/>
      <c r="S86" s="364"/>
      <c r="T86" s="365"/>
      <c r="U86" s="37" t="s">
        <v>65</v>
      </c>
      <c r="V86" s="347">
        <f>IFERROR(SUM(V65:V84),"0")</f>
        <v>589</v>
      </c>
      <c r="W86" s="347">
        <f>IFERROR(SUM(W65:W84),"0")</f>
        <v>628.90000000000009</v>
      </c>
      <c r="X86" s="37"/>
      <c r="Y86" s="348"/>
      <c r="Z86" s="348"/>
    </row>
    <row r="87" spans="1:53" ht="14.25" customHeight="1" x14ac:dyDescent="0.25">
      <c r="A87" s="361" t="s">
        <v>100</v>
      </c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58">
        <v>4680115881488</v>
      </c>
      <c r="E88" s="359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3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7"/>
      <c r="P88" s="367"/>
      <c r="Q88" s="367"/>
      <c r="R88" s="359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8">
        <v>4680115882751</v>
      </c>
      <c r="E89" s="359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7"/>
      <c r="P89" s="367"/>
      <c r="Q89" s="367"/>
      <c r="R89" s="359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8">
        <v>4680115882775</v>
      </c>
      <c r="E90" s="359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7"/>
      <c r="P90" s="367"/>
      <c r="Q90" s="367"/>
      <c r="R90" s="359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8">
        <v>4680115880658</v>
      </c>
      <c r="E91" s="359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3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7"/>
      <c r="P91" s="367"/>
      <c r="Q91" s="367"/>
      <c r="R91" s="359"/>
      <c r="S91" s="34"/>
      <c r="T91" s="34"/>
      <c r="U91" s="35" t="s">
        <v>65</v>
      </c>
      <c r="V91" s="345">
        <v>12</v>
      </c>
      <c r="W91" s="346">
        <f>IFERROR(IF(V91="",0,CEILING((V91/$H91),1)*$H91),"")</f>
        <v>12</v>
      </c>
      <c r="X91" s="36">
        <f>IFERROR(IF(W91=0,"",ROUNDUP(W91/H91,0)*0.00753),"")</f>
        <v>3.7650000000000003E-2</v>
      </c>
      <c r="Y91" s="56"/>
      <c r="Z91" s="57"/>
      <c r="AD91" s="58"/>
      <c r="BA91" s="100" t="s">
        <v>1</v>
      </c>
    </row>
    <row r="92" spans="1:53" x14ac:dyDescent="0.2">
      <c r="A92" s="381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82"/>
      <c r="N92" s="363" t="s">
        <v>66</v>
      </c>
      <c r="O92" s="364"/>
      <c r="P92" s="364"/>
      <c r="Q92" s="364"/>
      <c r="R92" s="364"/>
      <c r="S92" s="364"/>
      <c r="T92" s="365"/>
      <c r="U92" s="37" t="s">
        <v>67</v>
      </c>
      <c r="V92" s="347">
        <f>IFERROR(V88/H88,"0")+IFERROR(V89/H89,"0")+IFERROR(V90/H90,"0")+IFERROR(V91/H91,"0")</f>
        <v>5</v>
      </c>
      <c r="W92" s="347">
        <f>IFERROR(W88/H88,"0")+IFERROR(W89/H89,"0")+IFERROR(W90/H90,"0")+IFERROR(W91/H91,"0")</f>
        <v>5</v>
      </c>
      <c r="X92" s="347">
        <f>IFERROR(IF(X88="",0,X88),"0")+IFERROR(IF(X89="",0,X89),"0")+IFERROR(IF(X90="",0,X90),"0")+IFERROR(IF(X91="",0,X91),"0")</f>
        <v>3.7650000000000003E-2</v>
      </c>
      <c r="Y92" s="348"/>
      <c r="Z92" s="348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82"/>
      <c r="N93" s="363" t="s">
        <v>66</v>
      </c>
      <c r="O93" s="364"/>
      <c r="P93" s="364"/>
      <c r="Q93" s="364"/>
      <c r="R93" s="364"/>
      <c r="S93" s="364"/>
      <c r="T93" s="365"/>
      <c r="U93" s="37" t="s">
        <v>65</v>
      </c>
      <c r="V93" s="347">
        <f>IFERROR(SUM(V88:V91),"0")</f>
        <v>12</v>
      </c>
      <c r="W93" s="347">
        <f>IFERROR(SUM(W88:W91),"0")</f>
        <v>12</v>
      </c>
      <c r="X93" s="37"/>
      <c r="Y93" s="348"/>
      <c r="Z93" s="348"/>
    </row>
    <row r="94" spans="1:53" ht="14.25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8">
        <v>4607091387667</v>
      </c>
      <c r="E95" s="359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7"/>
      <c r="P95" s="367"/>
      <c r="Q95" s="367"/>
      <c r="R95" s="359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8">
        <v>4607091387636</v>
      </c>
      <c r="E96" s="359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7"/>
      <c r="P96" s="367"/>
      <c r="Q96" s="367"/>
      <c r="R96" s="359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8">
        <v>4607091382426</v>
      </c>
      <c r="E97" s="359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7"/>
      <c r="P97" s="367"/>
      <c r="Q97" s="367"/>
      <c r="R97" s="359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8">
        <v>4607091386547</v>
      </c>
      <c r="E98" s="359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7"/>
      <c r="P98" s="367"/>
      <c r="Q98" s="367"/>
      <c r="R98" s="359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8">
        <v>4607091384734</v>
      </c>
      <c r="E99" s="359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5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7"/>
      <c r="P99" s="367"/>
      <c r="Q99" s="367"/>
      <c r="R99" s="359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8">
        <v>4607091382464</v>
      </c>
      <c r="E100" s="359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7"/>
      <c r="P100" s="367"/>
      <c r="Q100" s="367"/>
      <c r="R100" s="359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8">
        <v>4680115883444</v>
      </c>
      <c r="E101" s="359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7"/>
      <c r="P101" s="367"/>
      <c r="Q101" s="367"/>
      <c r="R101" s="359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8">
        <v>4680115883444</v>
      </c>
      <c r="E102" s="359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65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7"/>
      <c r="P102" s="367"/>
      <c r="Q102" s="367"/>
      <c r="R102" s="359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81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82"/>
      <c r="N103" s="363" t="s">
        <v>66</v>
      </c>
      <c r="O103" s="364"/>
      <c r="P103" s="364"/>
      <c r="Q103" s="364"/>
      <c r="R103" s="364"/>
      <c r="S103" s="364"/>
      <c r="T103" s="365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82"/>
      <c r="N104" s="363" t="s">
        <v>66</v>
      </c>
      <c r="O104" s="364"/>
      <c r="P104" s="364"/>
      <c r="Q104" s="364"/>
      <c r="R104" s="364"/>
      <c r="S104" s="364"/>
      <c r="T104" s="365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8">
        <v>4607091386967</v>
      </c>
      <c r="E106" s="359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7"/>
      <c r="P106" s="367"/>
      <c r="Q106" s="367"/>
      <c r="R106" s="359"/>
      <c r="S106" s="34"/>
      <c r="T106" s="34"/>
      <c r="U106" s="35" t="s">
        <v>65</v>
      </c>
      <c r="V106" s="345">
        <v>50</v>
      </c>
      <c r="W106" s="346">
        <f t="shared" ref="W106:W115" si="6">IFERROR(IF(V106="",0,CEILING((V106/$H106),1)*$H106),"")</f>
        <v>50.400000000000006</v>
      </c>
      <c r="X106" s="36">
        <f>IFERROR(IF(W106=0,"",ROUNDUP(W106/H106,0)*0.02175),"")</f>
        <v>0.1305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8">
        <v>4607091386967</v>
      </c>
      <c r="E107" s="359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4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7"/>
      <c r="P107" s="367"/>
      <c r="Q107" s="367"/>
      <c r="R107" s="359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8">
        <v>4607091385304</v>
      </c>
      <c r="E108" s="359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7"/>
      <c r="P108" s="367"/>
      <c r="Q108" s="367"/>
      <c r="R108" s="359"/>
      <c r="S108" s="34"/>
      <c r="T108" s="34"/>
      <c r="U108" s="35" t="s">
        <v>65</v>
      </c>
      <c r="V108" s="345">
        <v>40</v>
      </c>
      <c r="W108" s="346">
        <f t="shared" si="6"/>
        <v>42</v>
      </c>
      <c r="X108" s="36">
        <f>IFERROR(IF(W108=0,"",ROUNDUP(W108/H108,0)*0.02175),"")</f>
        <v>0.10874999999999999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58">
        <v>4607091386264</v>
      </c>
      <c r="E109" s="359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89" t="s">
        <v>188</v>
      </c>
      <c r="O109" s="367"/>
      <c r="P109" s="367"/>
      <c r="Q109" s="367"/>
      <c r="R109" s="359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58">
        <v>4607091386264</v>
      </c>
      <c r="E110" s="359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7"/>
      <c r="P110" s="367"/>
      <c r="Q110" s="367"/>
      <c r="R110" s="359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4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7"/>
      <c r="P111" s="367"/>
      <c r="Q111" s="367"/>
      <c r="R111" s="359"/>
      <c r="S111" s="34"/>
      <c r="T111" s="34"/>
      <c r="U111" s="35" t="s">
        <v>65</v>
      </c>
      <c r="V111" s="345">
        <v>190</v>
      </c>
      <c r="W111" s="346">
        <f t="shared" si="6"/>
        <v>191.70000000000002</v>
      </c>
      <c r="X111" s="36">
        <f>IFERROR(IF(W111=0,"",ROUNDUP(W111/H111,0)*0.00753),"")</f>
        <v>0.53463000000000005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7"/>
      <c r="P112" s="367"/>
      <c r="Q112" s="367"/>
      <c r="R112" s="359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7"/>
      <c r="P113" s="367"/>
      <c r="Q113" s="367"/>
      <c r="R113" s="359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7"/>
      <c r="P114" s="367"/>
      <c r="Q114" s="367"/>
      <c r="R114" s="359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7"/>
      <c r="P115" s="367"/>
      <c r="Q115" s="367"/>
      <c r="R115" s="359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81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82"/>
      <c r="N116" s="363" t="s">
        <v>66</v>
      </c>
      <c r="O116" s="364"/>
      <c r="P116" s="364"/>
      <c r="Q116" s="364"/>
      <c r="R116" s="364"/>
      <c r="S116" s="364"/>
      <c r="T116" s="365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81.084656084656075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82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0.77388000000000001</v>
      </c>
      <c r="Y116" s="348"/>
      <c r="Z116" s="348"/>
    </row>
    <row r="117" spans="1:53" x14ac:dyDescent="0.2">
      <c r="A117" s="362"/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82"/>
      <c r="N117" s="363" t="s">
        <v>66</v>
      </c>
      <c r="O117" s="364"/>
      <c r="P117" s="364"/>
      <c r="Q117" s="364"/>
      <c r="R117" s="364"/>
      <c r="S117" s="364"/>
      <c r="T117" s="365"/>
      <c r="U117" s="37" t="s">
        <v>65</v>
      </c>
      <c r="V117" s="347">
        <f>IFERROR(SUM(V106:V115),"0")</f>
        <v>280</v>
      </c>
      <c r="W117" s="347">
        <f>IFERROR(SUM(W106:W115),"0")</f>
        <v>284.10000000000002</v>
      </c>
      <c r="X117" s="37"/>
      <c r="Y117" s="348"/>
      <c r="Z117" s="348"/>
    </row>
    <row r="118" spans="1:53" ht="14.25" customHeight="1" x14ac:dyDescent="0.25">
      <c r="A118" s="361" t="s">
        <v>200</v>
      </c>
      <c r="B118" s="362"/>
      <c r="C118" s="362"/>
      <c r="D118" s="362"/>
      <c r="E118" s="362"/>
      <c r="F118" s="362"/>
      <c r="G118" s="362"/>
      <c r="H118" s="362"/>
      <c r="I118" s="362"/>
      <c r="J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0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7"/>
      <c r="P119" s="367"/>
      <c r="Q119" s="367"/>
      <c r="R119" s="359"/>
      <c r="S119" s="34"/>
      <c r="T119" s="34"/>
      <c r="U119" s="35" t="s">
        <v>65</v>
      </c>
      <c r="V119" s="345">
        <v>100</v>
      </c>
      <c r="W119" s="346">
        <f t="shared" ref="W119:W125" si="7">IFERROR(IF(V119="",0,CEILING((V119/$H119),1)*$H119),"")</f>
        <v>102.92</v>
      </c>
      <c r="X119" s="36">
        <f>IFERROR(IF(W119=0,"",ROUNDUP(W119/H119,0)*0.00937),"")</f>
        <v>0.29047000000000001</v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6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7"/>
      <c r="P120" s="367"/>
      <c r="Q120" s="367"/>
      <c r="R120" s="359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4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7"/>
      <c r="P121" s="367"/>
      <c r="Q121" s="367"/>
      <c r="R121" s="359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455" t="s">
        <v>207</v>
      </c>
      <c r="O122" s="367"/>
      <c r="P122" s="367"/>
      <c r="Q122" s="367"/>
      <c r="R122" s="359"/>
      <c r="S122" s="34"/>
      <c r="T122" s="34"/>
      <c r="U122" s="35" t="s">
        <v>65</v>
      </c>
      <c r="V122" s="345">
        <v>31</v>
      </c>
      <c r="W122" s="346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2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7"/>
      <c r="P123" s="367"/>
      <c r="Q123" s="367"/>
      <c r="R123" s="359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7"/>
      <c r="P124" s="367"/>
      <c r="Q124" s="367"/>
      <c r="R124" s="359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6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7"/>
      <c r="P125" s="367"/>
      <c r="Q125" s="367"/>
      <c r="R125" s="359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81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82"/>
      <c r="N126" s="363" t="s">
        <v>66</v>
      </c>
      <c r="O126" s="364"/>
      <c r="P126" s="364"/>
      <c r="Q126" s="364"/>
      <c r="R126" s="364"/>
      <c r="S126" s="364"/>
      <c r="T126" s="365"/>
      <c r="U126" s="37" t="s">
        <v>67</v>
      </c>
      <c r="V126" s="347">
        <f>IFERROR(V119/H119,"0")+IFERROR(V120/H120,"0")+IFERROR(V121/H121,"0")+IFERROR(V122/H122,"0")+IFERROR(V123/H123,"0")+IFERROR(V124/H124,"0")+IFERROR(V125/H125,"0")</f>
        <v>33.810958118187038</v>
      </c>
      <c r="W126" s="347">
        <f>IFERROR(W119/H119,"0")+IFERROR(W120/H120,"0")+IFERROR(W121/H121,"0")+IFERROR(W122/H122,"0")+IFERROR(W123/H123,"0")+IFERROR(W124/H124,"0")+IFERROR(W125/H125,"0")</f>
        <v>35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0.37746999999999997</v>
      </c>
      <c r="Y126" s="348"/>
      <c r="Z126" s="348"/>
    </row>
    <row r="127" spans="1:53" x14ac:dyDescent="0.2">
      <c r="A127" s="362"/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82"/>
      <c r="N127" s="363" t="s">
        <v>66</v>
      </c>
      <c r="O127" s="364"/>
      <c r="P127" s="364"/>
      <c r="Q127" s="364"/>
      <c r="R127" s="364"/>
      <c r="S127" s="364"/>
      <c r="T127" s="365"/>
      <c r="U127" s="37" t="s">
        <v>65</v>
      </c>
      <c r="V127" s="347">
        <f>IFERROR(SUM(V119:V125),"0")</f>
        <v>131</v>
      </c>
      <c r="W127" s="347">
        <f>IFERROR(SUM(W119:W125),"0")</f>
        <v>136.52000000000001</v>
      </c>
      <c r="X127" s="37"/>
      <c r="Y127" s="348"/>
      <c r="Z127" s="348"/>
    </row>
    <row r="128" spans="1:53" ht="16.5" customHeight="1" x14ac:dyDescent="0.25">
      <c r="A128" s="387" t="s">
        <v>214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1"/>
      <c r="Z128" s="341"/>
    </row>
    <row r="129" spans="1:53" ht="14.25" customHeight="1" x14ac:dyDescent="0.25">
      <c r="A129" s="361" t="s">
        <v>68</v>
      </c>
      <c r="B129" s="362"/>
      <c r="C129" s="362"/>
      <c r="D129" s="362"/>
      <c r="E129" s="362"/>
      <c r="F129" s="362"/>
      <c r="G129" s="362"/>
      <c r="H129" s="362"/>
      <c r="I129" s="362"/>
      <c r="J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7"/>
      <c r="P130" s="367"/>
      <c r="Q130" s="367"/>
      <c r="R130" s="359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6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7"/>
      <c r="P131" s="367"/>
      <c r="Q131" s="367"/>
      <c r="R131" s="359"/>
      <c r="S131" s="34"/>
      <c r="T131" s="34"/>
      <c r="U131" s="35" t="s">
        <v>65</v>
      </c>
      <c r="V131" s="345">
        <v>150</v>
      </c>
      <c r="W131" s="346">
        <f>IFERROR(IF(V131="",0,CEILING((V131/$H131),1)*$H131),"")</f>
        <v>151.20000000000002</v>
      </c>
      <c r="X131" s="36">
        <f>IFERROR(IF(W131=0,"",ROUNDUP(W131/H131,0)*0.02175),"")</f>
        <v>0.39149999999999996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4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7"/>
      <c r="P132" s="367"/>
      <c r="Q132" s="367"/>
      <c r="R132" s="359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7"/>
      <c r="P133" s="367"/>
      <c r="Q133" s="367"/>
      <c r="R133" s="359"/>
      <c r="S133" s="34"/>
      <c r="T133" s="34"/>
      <c r="U133" s="35" t="s">
        <v>65</v>
      </c>
      <c r="V133" s="345">
        <v>180</v>
      </c>
      <c r="W133" s="346">
        <f>IFERROR(IF(V133="",0,CEILING((V133/$H133),1)*$H133),"")</f>
        <v>180.9</v>
      </c>
      <c r="X133" s="36">
        <f>IFERROR(IF(W133=0,"",ROUNDUP(W133/H133,0)*0.00753),"")</f>
        <v>0.50451000000000001</v>
      </c>
      <c r="Y133" s="56"/>
      <c r="Z133" s="57"/>
      <c r="AD133" s="58"/>
      <c r="BA133" s="129" t="s">
        <v>1</v>
      </c>
    </row>
    <row r="134" spans="1:53" x14ac:dyDescent="0.2">
      <c r="A134" s="381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82"/>
      <c r="N134" s="363" t="s">
        <v>66</v>
      </c>
      <c r="O134" s="364"/>
      <c r="P134" s="364"/>
      <c r="Q134" s="364"/>
      <c r="R134" s="364"/>
      <c r="S134" s="364"/>
      <c r="T134" s="365"/>
      <c r="U134" s="37" t="s">
        <v>67</v>
      </c>
      <c r="V134" s="347">
        <f>IFERROR(V130/H130,"0")+IFERROR(V131/H131,"0")+IFERROR(V132/H132,"0")+IFERROR(V133/H133,"0")</f>
        <v>84.523809523809518</v>
      </c>
      <c r="W134" s="347">
        <f>IFERROR(W130/H130,"0")+IFERROR(W131/H131,"0")+IFERROR(W132/H132,"0")+IFERROR(W133/H133,"0")</f>
        <v>85</v>
      </c>
      <c r="X134" s="347">
        <f>IFERROR(IF(X130="",0,X130),"0")+IFERROR(IF(X131="",0,X131),"0")+IFERROR(IF(X132="",0,X132),"0")+IFERROR(IF(X133="",0,X133),"0")</f>
        <v>0.89600999999999997</v>
      </c>
      <c r="Y134" s="348"/>
      <c r="Z134" s="348"/>
    </row>
    <row r="135" spans="1:53" x14ac:dyDescent="0.2">
      <c r="A135" s="362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82"/>
      <c r="N135" s="363" t="s">
        <v>66</v>
      </c>
      <c r="O135" s="364"/>
      <c r="P135" s="364"/>
      <c r="Q135" s="364"/>
      <c r="R135" s="364"/>
      <c r="S135" s="364"/>
      <c r="T135" s="365"/>
      <c r="U135" s="37" t="s">
        <v>65</v>
      </c>
      <c r="V135" s="347">
        <f>IFERROR(SUM(V130:V133),"0")</f>
        <v>330</v>
      </c>
      <c r="W135" s="347">
        <f>IFERROR(SUM(W130:W133),"0")</f>
        <v>332.1</v>
      </c>
      <c r="X135" s="37"/>
      <c r="Y135" s="348"/>
      <c r="Z135" s="348"/>
    </row>
    <row r="136" spans="1:53" ht="27.75" customHeight="1" x14ac:dyDescent="0.2">
      <c r="A136" s="394" t="s">
        <v>222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48"/>
      <c r="Z136" s="48"/>
    </row>
    <row r="137" spans="1:53" ht="16.5" customHeight="1" x14ac:dyDescent="0.25">
      <c r="A137" s="387" t="s">
        <v>223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1"/>
      <c r="Z137" s="341"/>
    </row>
    <row r="138" spans="1:53" ht="14.25" customHeight="1" x14ac:dyDescent="0.25">
      <c r="A138" s="361" t="s">
        <v>108</v>
      </c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7"/>
      <c r="P139" s="367"/>
      <c r="Q139" s="367"/>
      <c r="R139" s="359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7"/>
      <c r="P140" s="367"/>
      <c r="Q140" s="367"/>
      <c r="R140" s="359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7"/>
      <c r="P141" s="367"/>
      <c r="Q141" s="367"/>
      <c r="R141" s="359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81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82"/>
      <c r="N142" s="363" t="s">
        <v>66</v>
      </c>
      <c r="O142" s="364"/>
      <c r="P142" s="364"/>
      <c r="Q142" s="364"/>
      <c r="R142" s="364"/>
      <c r="S142" s="364"/>
      <c r="T142" s="365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62"/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82"/>
      <c r="N143" s="363" t="s">
        <v>66</v>
      </c>
      <c r="O143" s="364"/>
      <c r="P143" s="364"/>
      <c r="Q143" s="364"/>
      <c r="R143" s="364"/>
      <c r="S143" s="364"/>
      <c r="T143" s="365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87" t="s">
        <v>230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1"/>
      <c r="Z144" s="341"/>
    </row>
    <row r="145" spans="1:53" ht="14.25" customHeight="1" x14ac:dyDescent="0.25">
      <c r="A145" s="361" t="s">
        <v>60</v>
      </c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7"/>
      <c r="P146" s="367"/>
      <c r="Q146" s="367"/>
      <c r="R146" s="359"/>
      <c r="S146" s="34"/>
      <c r="T146" s="34"/>
      <c r="U146" s="35" t="s">
        <v>65</v>
      </c>
      <c r="V146" s="345">
        <v>20</v>
      </c>
      <c r="W146" s="346">
        <f t="shared" ref="W146:W154" si="8">IFERROR(IF(V146="",0,CEILING((V146/$H146),1)*$H146),"")</f>
        <v>21</v>
      </c>
      <c r="X146" s="36">
        <f>IFERROR(IF(W146=0,"",ROUNDUP(W146/H146,0)*0.00753),"")</f>
        <v>3.7650000000000003E-2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7"/>
      <c r="P147" s="367"/>
      <c r="Q147" s="367"/>
      <c r="R147" s="359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7"/>
      <c r="P148" s="367"/>
      <c r="Q148" s="367"/>
      <c r="R148" s="359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6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7"/>
      <c r="P149" s="367"/>
      <c r="Q149" s="367"/>
      <c r="R149" s="359"/>
      <c r="S149" s="34"/>
      <c r="T149" s="34"/>
      <c r="U149" s="35" t="s">
        <v>65</v>
      </c>
      <c r="V149" s="345">
        <v>42</v>
      </c>
      <c r="W149" s="346">
        <f t="shared" si="8"/>
        <v>42</v>
      </c>
      <c r="X149" s="36">
        <f>IFERROR(IF(W149=0,"",ROUNDUP(W149/H149,0)*0.00502),"")</f>
        <v>0.1004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9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7"/>
      <c r="P150" s="367"/>
      <c r="Q150" s="367"/>
      <c r="R150" s="359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3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7"/>
      <c r="P151" s="367"/>
      <c r="Q151" s="367"/>
      <c r="R151" s="359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7"/>
      <c r="P152" s="367"/>
      <c r="Q152" s="367"/>
      <c r="R152" s="359"/>
      <c r="S152" s="34"/>
      <c r="T152" s="34"/>
      <c r="U152" s="35" t="s">
        <v>65</v>
      </c>
      <c r="V152" s="345">
        <v>66.5</v>
      </c>
      <c r="W152" s="346">
        <f t="shared" si="8"/>
        <v>67.2</v>
      </c>
      <c r="X152" s="36">
        <f>IFERROR(IF(W152=0,"",ROUNDUP(W152/H152,0)*0.00502),"")</f>
        <v>0.16064000000000001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7"/>
      <c r="P153" s="367"/>
      <c r="Q153" s="367"/>
      <c r="R153" s="359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3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7"/>
      <c r="P154" s="367"/>
      <c r="Q154" s="367"/>
      <c r="R154" s="359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81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82"/>
      <c r="N155" s="363" t="s">
        <v>66</v>
      </c>
      <c r="O155" s="364"/>
      <c r="P155" s="364"/>
      <c r="Q155" s="364"/>
      <c r="R155" s="364"/>
      <c r="S155" s="364"/>
      <c r="T155" s="365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56.428571428571431</v>
      </c>
      <c r="W155" s="347">
        <f>IFERROR(W146/H146,"0")+IFERROR(W147/H147,"0")+IFERROR(W148/H148,"0")+IFERROR(W149/H149,"0")+IFERROR(W150/H150,"0")+IFERROR(W151/H151,"0")+IFERROR(W152/H152,"0")+IFERROR(W153/H153,"0")+IFERROR(W154/H154,"0")</f>
        <v>57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0.29869000000000001</v>
      </c>
      <c r="Y155" s="348"/>
      <c r="Z155" s="348"/>
    </row>
    <row r="156" spans="1:53" x14ac:dyDescent="0.2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82"/>
      <c r="N156" s="363" t="s">
        <v>66</v>
      </c>
      <c r="O156" s="364"/>
      <c r="P156" s="364"/>
      <c r="Q156" s="364"/>
      <c r="R156" s="364"/>
      <c r="S156" s="364"/>
      <c r="T156" s="365"/>
      <c r="U156" s="37" t="s">
        <v>65</v>
      </c>
      <c r="V156" s="347">
        <f>IFERROR(SUM(V146:V154),"0")</f>
        <v>128.5</v>
      </c>
      <c r="W156" s="347">
        <f>IFERROR(SUM(W146:W154),"0")</f>
        <v>130.19999999999999</v>
      </c>
      <c r="X156" s="37"/>
      <c r="Y156" s="348"/>
      <c r="Z156" s="348"/>
    </row>
    <row r="157" spans="1:53" ht="16.5" customHeight="1" x14ac:dyDescent="0.25">
      <c r="A157" s="387" t="s">
        <v>249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1"/>
      <c r="Z157" s="341"/>
    </row>
    <row r="158" spans="1:53" ht="14.25" customHeight="1" x14ac:dyDescent="0.25">
      <c r="A158" s="361" t="s">
        <v>108</v>
      </c>
      <c r="B158" s="362"/>
      <c r="C158" s="362"/>
      <c r="D158" s="362"/>
      <c r="E158" s="362"/>
      <c r="F158" s="362"/>
      <c r="G158" s="362"/>
      <c r="H158" s="362"/>
      <c r="I158" s="362"/>
      <c r="J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7"/>
      <c r="P159" s="367"/>
      <c r="Q159" s="367"/>
      <c r="R159" s="359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7"/>
      <c r="P160" s="367"/>
      <c r="Q160" s="367"/>
      <c r="R160" s="359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81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82"/>
      <c r="N161" s="363" t="s">
        <v>66</v>
      </c>
      <c r="O161" s="364"/>
      <c r="P161" s="364"/>
      <c r="Q161" s="364"/>
      <c r="R161" s="364"/>
      <c r="S161" s="364"/>
      <c r="T161" s="365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62"/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82"/>
      <c r="N162" s="363" t="s">
        <v>66</v>
      </c>
      <c r="O162" s="364"/>
      <c r="P162" s="364"/>
      <c r="Q162" s="364"/>
      <c r="R162" s="364"/>
      <c r="S162" s="364"/>
      <c r="T162" s="365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61" t="s">
        <v>100</v>
      </c>
      <c r="B163" s="362"/>
      <c r="C163" s="362"/>
      <c r="D163" s="362"/>
      <c r="E163" s="362"/>
      <c r="F163" s="362"/>
      <c r="G163" s="362"/>
      <c r="H163" s="362"/>
      <c r="I163" s="362"/>
      <c r="J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4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7"/>
      <c r="P164" s="367"/>
      <c r="Q164" s="367"/>
      <c r="R164" s="359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7"/>
      <c r="P165" s="367"/>
      <c r="Q165" s="367"/>
      <c r="R165" s="359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81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82"/>
      <c r="N166" s="363" t="s">
        <v>66</v>
      </c>
      <c r="O166" s="364"/>
      <c r="P166" s="364"/>
      <c r="Q166" s="364"/>
      <c r="R166" s="364"/>
      <c r="S166" s="364"/>
      <c r="T166" s="365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62"/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82"/>
      <c r="N167" s="363" t="s">
        <v>66</v>
      </c>
      <c r="O167" s="364"/>
      <c r="P167" s="364"/>
      <c r="Q167" s="364"/>
      <c r="R167" s="364"/>
      <c r="S167" s="364"/>
      <c r="T167" s="365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61" t="s">
        <v>60</v>
      </c>
      <c r="B168" s="362"/>
      <c r="C168" s="362"/>
      <c r="D168" s="362"/>
      <c r="E168" s="362"/>
      <c r="F168" s="362"/>
      <c r="G168" s="362"/>
      <c r="H168" s="362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7"/>
      <c r="P169" s="367"/>
      <c r="Q169" s="367"/>
      <c r="R169" s="359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7"/>
      <c r="P170" s="367"/>
      <c r="Q170" s="367"/>
      <c r="R170" s="359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7"/>
      <c r="P171" s="367"/>
      <c r="Q171" s="367"/>
      <c r="R171" s="359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7"/>
      <c r="P172" s="367"/>
      <c r="Q172" s="367"/>
      <c r="R172" s="359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81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82"/>
      <c r="N173" s="363" t="s">
        <v>66</v>
      </c>
      <c r="O173" s="364"/>
      <c r="P173" s="364"/>
      <c r="Q173" s="364"/>
      <c r="R173" s="364"/>
      <c r="S173" s="364"/>
      <c r="T173" s="365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x14ac:dyDescent="0.2">
      <c r="A174" s="362"/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82"/>
      <c r="N174" s="363" t="s">
        <v>66</v>
      </c>
      <c r="O174" s="364"/>
      <c r="P174" s="364"/>
      <c r="Q174" s="364"/>
      <c r="R174" s="364"/>
      <c r="S174" s="364"/>
      <c r="T174" s="365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customHeight="1" x14ac:dyDescent="0.25">
      <c r="A175" s="361" t="s">
        <v>68</v>
      </c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6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7"/>
      <c r="P176" s="367"/>
      <c r="Q176" s="367"/>
      <c r="R176" s="359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4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7"/>
      <c r="P177" s="367"/>
      <c r="Q177" s="367"/>
      <c r="R177" s="359"/>
      <c r="S177" s="34"/>
      <c r="T177" s="34"/>
      <c r="U177" s="35" t="s">
        <v>65</v>
      </c>
      <c r="V177" s="345">
        <v>425</v>
      </c>
      <c r="W177" s="346">
        <f t="shared" si="9"/>
        <v>426.29999999999995</v>
      </c>
      <c r="X177" s="36">
        <f>IFERROR(IF(W177=0,"",ROUNDUP(W177/H177,0)*0.02175),"")</f>
        <v>1.06575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6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7"/>
      <c r="P178" s="367"/>
      <c r="Q178" s="367"/>
      <c r="R178" s="359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2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7"/>
      <c r="P179" s="367"/>
      <c r="Q179" s="367"/>
      <c r="R179" s="359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3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7"/>
      <c r="P180" s="367"/>
      <c r="Q180" s="367"/>
      <c r="R180" s="359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7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7"/>
      <c r="P181" s="367"/>
      <c r="Q181" s="367"/>
      <c r="R181" s="359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7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7"/>
      <c r="P182" s="367"/>
      <c r="Q182" s="367"/>
      <c r="R182" s="359"/>
      <c r="S182" s="34"/>
      <c r="T182" s="34"/>
      <c r="U182" s="35" t="s">
        <v>65</v>
      </c>
      <c r="V182" s="345">
        <v>180</v>
      </c>
      <c r="W182" s="346">
        <f t="shared" si="9"/>
        <v>180</v>
      </c>
      <c r="X182" s="36">
        <f>IFERROR(IF(W182=0,"",ROUNDUP(W182/H182,0)*0.00753),"")</f>
        <v>0.56474999999999997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6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7"/>
      <c r="P183" s="367"/>
      <c r="Q183" s="367"/>
      <c r="R183" s="359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7"/>
      <c r="P184" s="367"/>
      <c r="Q184" s="367"/>
      <c r="R184" s="359"/>
      <c r="S184" s="34"/>
      <c r="T184" s="34"/>
      <c r="U184" s="35" t="s">
        <v>65</v>
      </c>
      <c r="V184" s="345">
        <v>340</v>
      </c>
      <c r="W184" s="346">
        <f t="shared" si="9"/>
        <v>340.8</v>
      </c>
      <c r="X184" s="36">
        <f>IFERROR(IF(W184=0,"",ROUNDUP(W184/H184,0)*0.00753),"")</f>
        <v>1.0692600000000001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4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7"/>
      <c r="P185" s="367"/>
      <c r="Q185" s="367"/>
      <c r="R185" s="359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6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7"/>
      <c r="P186" s="367"/>
      <c r="Q186" s="367"/>
      <c r="R186" s="359"/>
      <c r="S186" s="34"/>
      <c r="T186" s="34"/>
      <c r="U186" s="35" t="s">
        <v>65</v>
      </c>
      <c r="V186" s="345">
        <v>170</v>
      </c>
      <c r="W186" s="346">
        <f t="shared" si="9"/>
        <v>170.4</v>
      </c>
      <c r="X186" s="36">
        <f t="shared" ref="X186:X192" si="10">IFERROR(IF(W186=0,"",ROUNDUP(W186/H186,0)*0.00753),"")</f>
        <v>0.53463000000000005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6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7"/>
      <c r="P187" s="367"/>
      <c r="Q187" s="367"/>
      <c r="R187" s="359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7"/>
      <c r="P188" s="367"/>
      <c r="Q188" s="367"/>
      <c r="R188" s="359"/>
      <c r="S188" s="34"/>
      <c r="T188" s="34"/>
      <c r="U188" s="35" t="s">
        <v>65</v>
      </c>
      <c r="V188" s="345">
        <v>192</v>
      </c>
      <c r="W188" s="346">
        <f t="shared" si="9"/>
        <v>192</v>
      </c>
      <c r="X188" s="36">
        <f t="shared" si="10"/>
        <v>0.60240000000000005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4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7"/>
      <c r="P189" s="367"/>
      <c r="Q189" s="367"/>
      <c r="R189" s="359"/>
      <c r="S189" s="34"/>
      <c r="T189" s="34"/>
      <c r="U189" s="35" t="s">
        <v>65</v>
      </c>
      <c r="V189" s="345">
        <v>125</v>
      </c>
      <c r="W189" s="346">
        <f t="shared" si="9"/>
        <v>127.19999999999999</v>
      </c>
      <c r="X189" s="36">
        <f t="shared" si="10"/>
        <v>0.39909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7"/>
      <c r="P190" s="367"/>
      <c r="Q190" s="367"/>
      <c r="R190" s="359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5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7"/>
      <c r="P191" s="367"/>
      <c r="Q191" s="367"/>
      <c r="R191" s="359"/>
      <c r="S191" s="34"/>
      <c r="T191" s="34"/>
      <c r="U191" s="35" t="s">
        <v>65</v>
      </c>
      <c r="V191" s="345">
        <v>0</v>
      </c>
      <c r="W191" s="34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7"/>
      <c r="P192" s="367"/>
      <c r="Q192" s="367"/>
      <c r="R192" s="359"/>
      <c r="S192" s="34"/>
      <c r="T192" s="34"/>
      <c r="U192" s="35" t="s">
        <v>65</v>
      </c>
      <c r="V192" s="345">
        <v>200</v>
      </c>
      <c r="W192" s="346">
        <f t="shared" si="9"/>
        <v>201.6</v>
      </c>
      <c r="X192" s="36">
        <f t="shared" si="10"/>
        <v>0.63251999999999997</v>
      </c>
      <c r="Y192" s="56"/>
      <c r="Z192" s="57"/>
      <c r="AD192" s="58"/>
      <c r="BA192" s="166" t="s">
        <v>1</v>
      </c>
    </row>
    <row r="193" spans="1:53" x14ac:dyDescent="0.2">
      <c r="A193" s="381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82"/>
      <c r="N193" s="363" t="s">
        <v>66</v>
      </c>
      <c r="O193" s="364"/>
      <c r="P193" s="364"/>
      <c r="Q193" s="364"/>
      <c r="R193" s="364"/>
      <c r="S193" s="364"/>
      <c r="T193" s="365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551.76724137931035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554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4.8684000000000012</v>
      </c>
      <c r="Y193" s="348"/>
      <c r="Z193" s="348"/>
    </row>
    <row r="194" spans="1:53" x14ac:dyDescent="0.2">
      <c r="A194" s="362"/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82"/>
      <c r="N194" s="363" t="s">
        <v>66</v>
      </c>
      <c r="O194" s="364"/>
      <c r="P194" s="364"/>
      <c r="Q194" s="364"/>
      <c r="R194" s="364"/>
      <c r="S194" s="364"/>
      <c r="T194" s="365"/>
      <c r="U194" s="37" t="s">
        <v>65</v>
      </c>
      <c r="V194" s="347">
        <f>IFERROR(SUM(V176:V192),"0")</f>
        <v>1632</v>
      </c>
      <c r="W194" s="347">
        <f>IFERROR(SUM(W176:W192),"0")</f>
        <v>1638.3</v>
      </c>
      <c r="X194" s="37"/>
      <c r="Y194" s="348"/>
      <c r="Z194" s="348"/>
    </row>
    <row r="195" spans="1:53" ht="14.25" customHeight="1" x14ac:dyDescent="0.25">
      <c r="A195" s="361" t="s">
        <v>200</v>
      </c>
      <c r="B195" s="362"/>
      <c r="C195" s="362"/>
      <c r="D195" s="362"/>
      <c r="E195" s="362"/>
      <c r="F195" s="362"/>
      <c r="G195" s="362"/>
      <c r="H195" s="362"/>
      <c r="I195" s="362"/>
      <c r="J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7"/>
      <c r="P196" s="367"/>
      <c r="Q196" s="367"/>
      <c r="R196" s="359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7"/>
      <c r="P197" s="367"/>
      <c r="Q197" s="367"/>
      <c r="R197" s="359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7"/>
      <c r="P198" s="367"/>
      <c r="Q198" s="367"/>
      <c r="R198" s="359"/>
      <c r="S198" s="34"/>
      <c r="T198" s="34"/>
      <c r="U198" s="35" t="s">
        <v>65</v>
      </c>
      <c r="V198" s="345">
        <v>64</v>
      </c>
      <c r="W198" s="346">
        <f>IFERROR(IF(V198="",0,CEILING((V198/$H198),1)*$H198),"")</f>
        <v>64.8</v>
      </c>
      <c r="X198" s="36">
        <f>IFERROR(IF(W198=0,"",ROUNDUP(W198/H198,0)*0.00753),"")</f>
        <v>0.20331000000000002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7"/>
      <c r="P199" s="367"/>
      <c r="Q199" s="367"/>
      <c r="R199" s="359"/>
      <c r="S199" s="34"/>
      <c r="T199" s="34"/>
      <c r="U199" s="35" t="s">
        <v>65</v>
      </c>
      <c r="V199" s="345">
        <v>81</v>
      </c>
      <c r="W199" s="346">
        <f>IFERROR(IF(V199="",0,CEILING((V199/$H199),1)*$H199),"")</f>
        <v>81.599999999999994</v>
      </c>
      <c r="X199" s="36">
        <f>IFERROR(IF(W199=0,"",ROUNDUP(W199/H199,0)*0.00753),"")</f>
        <v>0.25602000000000003</v>
      </c>
      <c r="Y199" s="56"/>
      <c r="Z199" s="57"/>
      <c r="AD199" s="58"/>
      <c r="BA199" s="170" t="s">
        <v>1</v>
      </c>
    </row>
    <row r="200" spans="1:53" x14ac:dyDescent="0.2">
      <c r="A200" s="381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82"/>
      <c r="N200" s="363" t="s">
        <v>66</v>
      </c>
      <c r="O200" s="364"/>
      <c r="P200" s="364"/>
      <c r="Q200" s="364"/>
      <c r="R200" s="364"/>
      <c r="S200" s="364"/>
      <c r="T200" s="365"/>
      <c r="U200" s="37" t="s">
        <v>67</v>
      </c>
      <c r="V200" s="347">
        <f>IFERROR(V196/H196,"0")+IFERROR(V197/H197,"0")+IFERROR(V198/H198,"0")+IFERROR(V199/H199,"0")</f>
        <v>60.416666666666671</v>
      </c>
      <c r="W200" s="347">
        <f>IFERROR(W196/H196,"0")+IFERROR(W197/H197,"0")+IFERROR(W198/H198,"0")+IFERROR(W199/H199,"0")</f>
        <v>61</v>
      </c>
      <c r="X200" s="347">
        <f>IFERROR(IF(X196="",0,X196),"0")+IFERROR(IF(X197="",0,X197),"0")+IFERROR(IF(X198="",0,X198),"0")+IFERROR(IF(X199="",0,X199),"0")</f>
        <v>0.45933000000000002</v>
      </c>
      <c r="Y200" s="348"/>
      <c r="Z200" s="348"/>
    </row>
    <row r="201" spans="1:53" x14ac:dyDescent="0.2">
      <c r="A201" s="362"/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82"/>
      <c r="N201" s="363" t="s">
        <v>66</v>
      </c>
      <c r="O201" s="364"/>
      <c r="P201" s="364"/>
      <c r="Q201" s="364"/>
      <c r="R201" s="364"/>
      <c r="S201" s="364"/>
      <c r="T201" s="365"/>
      <c r="U201" s="37" t="s">
        <v>65</v>
      </c>
      <c r="V201" s="347">
        <f>IFERROR(SUM(V196:V199),"0")</f>
        <v>145</v>
      </c>
      <c r="W201" s="347">
        <f>IFERROR(SUM(W196:W199),"0")</f>
        <v>146.39999999999998</v>
      </c>
      <c r="X201" s="37"/>
      <c r="Y201" s="348"/>
      <c r="Z201" s="348"/>
    </row>
    <row r="202" spans="1:53" ht="16.5" customHeight="1" x14ac:dyDescent="0.25">
      <c r="A202" s="387" t="s">
        <v>308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1"/>
      <c r="Z202" s="341"/>
    </row>
    <row r="203" spans="1:53" ht="14.25" customHeight="1" x14ac:dyDescent="0.25">
      <c r="A203" s="361" t="s">
        <v>108</v>
      </c>
      <c r="B203" s="362"/>
      <c r="C203" s="362"/>
      <c r="D203" s="362"/>
      <c r="E203" s="362"/>
      <c r="F203" s="362"/>
      <c r="G203" s="362"/>
      <c r="H203" s="362"/>
      <c r="I203" s="362"/>
      <c r="J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414" t="s">
        <v>311</v>
      </c>
      <c r="O204" s="367"/>
      <c r="P204" s="367"/>
      <c r="Q204" s="367"/>
      <c r="R204" s="359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611" t="s">
        <v>314</v>
      </c>
      <c r="O205" s="367"/>
      <c r="P205" s="367"/>
      <c r="Q205" s="367"/>
      <c r="R205" s="359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484" t="s">
        <v>317</v>
      </c>
      <c r="O206" s="367"/>
      <c r="P206" s="367"/>
      <c r="Q206" s="367"/>
      <c r="R206" s="359"/>
      <c r="S206" s="34"/>
      <c r="T206" s="34"/>
      <c r="U206" s="35" t="s">
        <v>65</v>
      </c>
      <c r="V206" s="345">
        <v>100</v>
      </c>
      <c r="W206" s="346">
        <f t="shared" si="11"/>
        <v>104.39999999999999</v>
      </c>
      <c r="X206" s="36">
        <f>IFERROR(IF(W206=0,"",ROUNDUP(W206/H206,0)*0.02175),"")</f>
        <v>0.19574999999999998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662" t="s">
        <v>320</v>
      </c>
      <c r="O207" s="367"/>
      <c r="P207" s="367"/>
      <c r="Q207" s="367"/>
      <c r="R207" s="359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461" t="s">
        <v>323</v>
      </c>
      <c r="O208" s="367"/>
      <c r="P208" s="367"/>
      <c r="Q208" s="367"/>
      <c r="R208" s="359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439" t="s">
        <v>326</v>
      </c>
      <c r="O209" s="367"/>
      <c r="P209" s="367"/>
      <c r="Q209" s="367"/>
      <c r="R209" s="359"/>
      <c r="S209" s="34"/>
      <c r="T209" s="34"/>
      <c r="U209" s="35" t="s">
        <v>65</v>
      </c>
      <c r="V209" s="345">
        <v>48</v>
      </c>
      <c r="W209" s="346">
        <f t="shared" si="11"/>
        <v>48</v>
      </c>
      <c r="X209" s="36">
        <f>IFERROR(IF(W209=0,"",ROUNDUP(W209/H209,0)*0.00937),"")</f>
        <v>0.11244</v>
      </c>
      <c r="Y209" s="56"/>
      <c r="Z209" s="57"/>
      <c r="AD209" s="58"/>
      <c r="BA209" s="176" t="s">
        <v>1</v>
      </c>
    </row>
    <row r="210" spans="1:53" x14ac:dyDescent="0.2">
      <c r="A210" s="381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82"/>
      <c r="N210" s="363" t="s">
        <v>66</v>
      </c>
      <c r="O210" s="364"/>
      <c r="P210" s="364"/>
      <c r="Q210" s="364"/>
      <c r="R210" s="364"/>
      <c r="S210" s="364"/>
      <c r="T210" s="365"/>
      <c r="U210" s="37" t="s">
        <v>67</v>
      </c>
      <c r="V210" s="347">
        <f>IFERROR(V204/H204,"0")+IFERROR(V205/H205,"0")+IFERROR(V206/H206,"0")+IFERROR(V207/H207,"0")+IFERROR(V208/H208,"0")+IFERROR(V209/H209,"0")</f>
        <v>20.620689655172413</v>
      </c>
      <c r="W210" s="347">
        <f>IFERROR(W204/H204,"0")+IFERROR(W205/H205,"0")+IFERROR(W206/H206,"0")+IFERROR(W207/H207,"0")+IFERROR(W208/H208,"0")+IFERROR(W209/H209,"0")</f>
        <v>21</v>
      </c>
      <c r="X210" s="347">
        <f>IFERROR(IF(X204="",0,X204),"0")+IFERROR(IF(X205="",0,X205),"0")+IFERROR(IF(X206="",0,X206),"0")+IFERROR(IF(X207="",0,X207),"0")+IFERROR(IF(X208="",0,X208),"0")+IFERROR(IF(X209="",0,X209),"0")</f>
        <v>0.30818999999999996</v>
      </c>
      <c r="Y210" s="348"/>
      <c r="Z210" s="348"/>
    </row>
    <row r="211" spans="1:53" x14ac:dyDescent="0.2">
      <c r="A211" s="362"/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82"/>
      <c r="N211" s="363" t="s">
        <v>66</v>
      </c>
      <c r="O211" s="364"/>
      <c r="P211" s="364"/>
      <c r="Q211" s="364"/>
      <c r="R211" s="364"/>
      <c r="S211" s="364"/>
      <c r="T211" s="365"/>
      <c r="U211" s="37" t="s">
        <v>65</v>
      </c>
      <c r="V211" s="347">
        <f>IFERROR(SUM(V204:V209),"0")</f>
        <v>148</v>
      </c>
      <c r="W211" s="347">
        <f>IFERROR(SUM(W204:W209),"0")</f>
        <v>152.39999999999998</v>
      </c>
      <c r="X211" s="37"/>
      <c r="Y211" s="348"/>
      <c r="Z211" s="348"/>
    </row>
    <row r="212" spans="1:53" ht="14.25" customHeight="1" x14ac:dyDescent="0.25">
      <c r="A212" s="361" t="s">
        <v>60</v>
      </c>
      <c r="B212" s="362"/>
      <c r="C212" s="362"/>
      <c r="D212" s="362"/>
      <c r="E212" s="362"/>
      <c r="F212" s="362"/>
      <c r="G212" s="362"/>
      <c r="H212" s="362"/>
      <c r="I212" s="362"/>
      <c r="J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7"/>
      <c r="P213" s="367"/>
      <c r="Q213" s="367"/>
      <c r="R213" s="359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81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82"/>
      <c r="N214" s="363" t="s">
        <v>66</v>
      </c>
      <c r="O214" s="364"/>
      <c r="P214" s="364"/>
      <c r="Q214" s="364"/>
      <c r="R214" s="364"/>
      <c r="S214" s="364"/>
      <c r="T214" s="365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62"/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82"/>
      <c r="N215" s="363" t="s">
        <v>66</v>
      </c>
      <c r="O215" s="364"/>
      <c r="P215" s="364"/>
      <c r="Q215" s="364"/>
      <c r="R215" s="364"/>
      <c r="S215" s="364"/>
      <c r="T215" s="365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87" t="s">
        <v>329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1"/>
      <c r="Z216" s="341"/>
    </row>
    <row r="217" spans="1:53" ht="14.25" customHeight="1" x14ac:dyDescent="0.25">
      <c r="A217" s="361" t="s">
        <v>108</v>
      </c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597" t="s">
        <v>332</v>
      </c>
      <c r="O218" s="367"/>
      <c r="P218" s="367"/>
      <c r="Q218" s="367"/>
      <c r="R218" s="359"/>
      <c r="S218" s="34"/>
      <c r="T218" s="34"/>
      <c r="U218" s="35" t="s">
        <v>65</v>
      </c>
      <c r="V218" s="345"/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76" t="s">
        <v>335</v>
      </c>
      <c r="O219" s="367"/>
      <c r="P219" s="367"/>
      <c r="Q219" s="367"/>
      <c r="R219" s="359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655" t="s">
        <v>338</v>
      </c>
      <c r="O220" s="367"/>
      <c r="P220" s="367"/>
      <c r="Q220" s="367"/>
      <c r="R220" s="359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629" t="s">
        <v>341</v>
      </c>
      <c r="O221" s="367"/>
      <c r="P221" s="367"/>
      <c r="Q221" s="367"/>
      <c r="R221" s="359"/>
      <c r="S221" s="34"/>
      <c r="T221" s="34"/>
      <c r="U221" s="35" t="s">
        <v>65</v>
      </c>
      <c r="V221" s="345">
        <v>48</v>
      </c>
      <c r="W221" s="346">
        <f t="shared" si="12"/>
        <v>48</v>
      </c>
      <c r="X221" s="36">
        <f>IFERROR(IF(W221=0,"",ROUNDUP(W221/H221,0)*0.00937),"")</f>
        <v>0.11244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647" t="s">
        <v>344</v>
      </c>
      <c r="O222" s="367"/>
      <c r="P222" s="367"/>
      <c r="Q222" s="367"/>
      <c r="R222" s="359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622" t="s">
        <v>347</v>
      </c>
      <c r="O223" s="367"/>
      <c r="P223" s="367"/>
      <c r="Q223" s="367"/>
      <c r="R223" s="359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81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82"/>
      <c r="N224" s="363" t="s">
        <v>66</v>
      </c>
      <c r="O224" s="364"/>
      <c r="P224" s="364"/>
      <c r="Q224" s="364"/>
      <c r="R224" s="364"/>
      <c r="S224" s="364"/>
      <c r="T224" s="365"/>
      <c r="U224" s="37" t="s">
        <v>67</v>
      </c>
      <c r="V224" s="347">
        <f>IFERROR(V218/H218,"0")+IFERROR(V219/H219,"0")+IFERROR(V220/H220,"0")+IFERROR(V221/H221,"0")+IFERROR(V222/H222,"0")+IFERROR(V223/H223,"0")</f>
        <v>12</v>
      </c>
      <c r="W224" s="347">
        <f>IFERROR(W218/H218,"0")+IFERROR(W219/H219,"0")+IFERROR(W220/H220,"0")+IFERROR(W221/H221,"0")+IFERROR(W222/H222,"0")+IFERROR(W223/H223,"0")</f>
        <v>12</v>
      </c>
      <c r="X224" s="347">
        <f>IFERROR(IF(X218="",0,X218),"0")+IFERROR(IF(X219="",0,X219),"0")+IFERROR(IF(X220="",0,X220),"0")+IFERROR(IF(X221="",0,X221),"0")+IFERROR(IF(X222="",0,X222),"0")+IFERROR(IF(X223="",0,X223),"0")</f>
        <v>0.11244</v>
      </c>
      <c r="Y224" s="348"/>
      <c r="Z224" s="348"/>
    </row>
    <row r="225" spans="1:53" x14ac:dyDescent="0.2">
      <c r="A225" s="362"/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82"/>
      <c r="N225" s="363" t="s">
        <v>66</v>
      </c>
      <c r="O225" s="364"/>
      <c r="P225" s="364"/>
      <c r="Q225" s="364"/>
      <c r="R225" s="364"/>
      <c r="S225" s="364"/>
      <c r="T225" s="365"/>
      <c r="U225" s="37" t="s">
        <v>65</v>
      </c>
      <c r="V225" s="347">
        <f>IFERROR(SUM(V218:V223),"0")</f>
        <v>48</v>
      </c>
      <c r="W225" s="347">
        <f>IFERROR(SUM(W218:W223),"0")</f>
        <v>48</v>
      </c>
      <c r="X225" s="37"/>
      <c r="Y225" s="348"/>
      <c r="Z225" s="348"/>
    </row>
    <row r="226" spans="1:53" ht="16.5" customHeight="1" x14ac:dyDescent="0.25">
      <c r="A226" s="387" t="s">
        <v>348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1"/>
      <c r="Z226" s="341"/>
    </row>
    <row r="227" spans="1:53" ht="14.25" customHeight="1" x14ac:dyDescent="0.25">
      <c r="A227" s="361" t="s">
        <v>108</v>
      </c>
      <c r="B227" s="362"/>
      <c r="C227" s="362"/>
      <c r="D227" s="362"/>
      <c r="E227" s="362"/>
      <c r="F227" s="362"/>
      <c r="G227" s="362"/>
      <c r="H227" s="362"/>
      <c r="I227" s="362"/>
      <c r="J227" s="362"/>
      <c r="K227" s="362"/>
      <c r="L227" s="362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  <c r="W227" s="362"/>
      <c r="X227" s="36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62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7"/>
      <c r="P228" s="367"/>
      <c r="Q228" s="367"/>
      <c r="R228" s="359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58">
        <v>4607091386004</v>
      </c>
      <c r="E229" s="359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7"/>
      <c r="P229" s="367"/>
      <c r="Q229" s="367"/>
      <c r="R229" s="359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58">
        <v>4607091386004</v>
      </c>
      <c r="E230" s="359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7"/>
      <c r="P230" s="367"/>
      <c r="Q230" s="367"/>
      <c r="R230" s="359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7"/>
      <c r="P231" s="367"/>
      <c r="Q231" s="367"/>
      <c r="R231" s="359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5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7"/>
      <c r="P232" s="367"/>
      <c r="Q232" s="367"/>
      <c r="R232" s="359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42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7"/>
      <c r="P233" s="367"/>
      <c r="Q233" s="367"/>
      <c r="R233" s="359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7"/>
      <c r="P234" s="367"/>
      <c r="Q234" s="367"/>
      <c r="R234" s="359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4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7"/>
      <c r="P235" s="367"/>
      <c r="Q235" s="367"/>
      <c r="R235" s="359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7"/>
      <c r="P236" s="367"/>
      <c r="Q236" s="367"/>
      <c r="R236" s="359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4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7"/>
      <c r="P237" s="367"/>
      <c r="Q237" s="367"/>
      <c r="R237" s="359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2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7"/>
      <c r="P238" s="367"/>
      <c r="Q238" s="367"/>
      <c r="R238" s="359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7"/>
      <c r="P239" s="367"/>
      <c r="Q239" s="367"/>
      <c r="R239" s="359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7"/>
      <c r="P240" s="367"/>
      <c r="Q240" s="367"/>
      <c r="R240" s="359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7"/>
      <c r="P241" s="367"/>
      <c r="Q241" s="367"/>
      <c r="R241" s="359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58">
        <v>4607091389807</v>
      </c>
      <c r="E242" s="359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7"/>
      <c r="P242" s="367"/>
      <c r="Q242" s="367"/>
      <c r="R242" s="359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81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82"/>
      <c r="N243" s="363" t="s">
        <v>66</v>
      </c>
      <c r="O243" s="364"/>
      <c r="P243" s="364"/>
      <c r="Q243" s="364"/>
      <c r="R243" s="364"/>
      <c r="S243" s="364"/>
      <c r="T243" s="365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62"/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82"/>
      <c r="N244" s="363" t="s">
        <v>66</v>
      </c>
      <c r="O244" s="364"/>
      <c r="P244" s="364"/>
      <c r="Q244" s="364"/>
      <c r="R244" s="364"/>
      <c r="S244" s="364"/>
      <c r="T244" s="365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61" t="s">
        <v>100</v>
      </c>
      <c r="B245" s="362"/>
      <c r="C245" s="362"/>
      <c r="D245" s="362"/>
      <c r="E245" s="362"/>
      <c r="F245" s="362"/>
      <c r="G245" s="362"/>
      <c r="H245" s="362"/>
      <c r="I245" s="362"/>
      <c r="J245" s="362"/>
      <c r="K245" s="362"/>
      <c r="L245" s="362"/>
      <c r="M245" s="362"/>
      <c r="N245" s="362"/>
      <c r="O245" s="362"/>
      <c r="P245" s="362"/>
      <c r="Q245" s="362"/>
      <c r="R245" s="362"/>
      <c r="S245" s="362"/>
      <c r="T245" s="362"/>
      <c r="U245" s="362"/>
      <c r="V245" s="362"/>
      <c r="W245" s="362"/>
      <c r="X245" s="36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58">
        <v>4680115881914</v>
      </c>
      <c r="E246" s="359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7"/>
      <c r="P246" s="367"/>
      <c r="Q246" s="367"/>
      <c r="R246" s="359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81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82"/>
      <c r="N247" s="363" t="s">
        <v>66</v>
      </c>
      <c r="O247" s="364"/>
      <c r="P247" s="364"/>
      <c r="Q247" s="364"/>
      <c r="R247" s="364"/>
      <c r="S247" s="364"/>
      <c r="T247" s="365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82"/>
      <c r="N248" s="363" t="s">
        <v>66</v>
      </c>
      <c r="O248" s="364"/>
      <c r="P248" s="364"/>
      <c r="Q248" s="364"/>
      <c r="R248" s="364"/>
      <c r="S248" s="364"/>
      <c r="T248" s="365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61" t="s">
        <v>60</v>
      </c>
      <c r="B249" s="362"/>
      <c r="C249" s="362"/>
      <c r="D249" s="362"/>
      <c r="E249" s="362"/>
      <c r="F249" s="362"/>
      <c r="G249" s="362"/>
      <c r="H249" s="362"/>
      <c r="I249" s="362"/>
      <c r="J249" s="362"/>
      <c r="K249" s="362"/>
      <c r="L249" s="362"/>
      <c r="M249" s="362"/>
      <c r="N249" s="362"/>
      <c r="O249" s="362"/>
      <c r="P249" s="362"/>
      <c r="Q249" s="362"/>
      <c r="R249" s="362"/>
      <c r="S249" s="362"/>
      <c r="T249" s="362"/>
      <c r="U249" s="362"/>
      <c r="V249" s="362"/>
      <c r="W249" s="362"/>
      <c r="X249" s="36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58">
        <v>4607091387193</v>
      </c>
      <c r="E250" s="359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7"/>
      <c r="P250" s="367"/>
      <c r="Q250" s="367"/>
      <c r="R250" s="359"/>
      <c r="S250" s="34"/>
      <c r="T250" s="34"/>
      <c r="U250" s="35" t="s">
        <v>65</v>
      </c>
      <c r="V250" s="345">
        <v>40</v>
      </c>
      <c r="W250" s="346">
        <f>IFERROR(IF(V250="",0,CEILING((V250/$H250),1)*$H250),"")</f>
        <v>42</v>
      </c>
      <c r="X250" s="36">
        <f>IFERROR(IF(W250=0,"",ROUNDUP(W250/H250,0)*0.00753),"")</f>
        <v>7.5300000000000006E-2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58">
        <v>4607091387230</v>
      </c>
      <c r="E251" s="359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7"/>
      <c r="P251" s="367"/>
      <c r="Q251" s="367"/>
      <c r="R251" s="359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58">
        <v>4607091387285</v>
      </c>
      <c r="E252" s="359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7"/>
      <c r="P252" s="367"/>
      <c r="Q252" s="367"/>
      <c r="R252" s="359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58">
        <v>4680115880481</v>
      </c>
      <c r="E253" s="359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4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7"/>
      <c r="P253" s="367"/>
      <c r="Q253" s="367"/>
      <c r="R253" s="359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81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82"/>
      <c r="N254" s="363" t="s">
        <v>66</v>
      </c>
      <c r="O254" s="364"/>
      <c r="P254" s="364"/>
      <c r="Q254" s="364"/>
      <c r="R254" s="364"/>
      <c r="S254" s="364"/>
      <c r="T254" s="365"/>
      <c r="U254" s="37" t="s">
        <v>67</v>
      </c>
      <c r="V254" s="347">
        <f>IFERROR(V250/H250,"0")+IFERROR(V251/H251,"0")+IFERROR(V252/H252,"0")+IFERROR(V253/H253,"0")</f>
        <v>9.5238095238095237</v>
      </c>
      <c r="W254" s="347">
        <f>IFERROR(W250/H250,"0")+IFERROR(W251/H251,"0")+IFERROR(W252/H252,"0")+IFERROR(W253/H253,"0")</f>
        <v>10</v>
      </c>
      <c r="X254" s="347">
        <f>IFERROR(IF(X250="",0,X250),"0")+IFERROR(IF(X251="",0,X251),"0")+IFERROR(IF(X252="",0,X252),"0")+IFERROR(IF(X253="",0,X253),"0")</f>
        <v>7.5300000000000006E-2</v>
      </c>
      <c r="Y254" s="348"/>
      <c r="Z254" s="348"/>
    </row>
    <row r="255" spans="1:53" x14ac:dyDescent="0.2">
      <c r="A255" s="362"/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82"/>
      <c r="N255" s="363" t="s">
        <v>66</v>
      </c>
      <c r="O255" s="364"/>
      <c r="P255" s="364"/>
      <c r="Q255" s="364"/>
      <c r="R255" s="364"/>
      <c r="S255" s="364"/>
      <c r="T255" s="365"/>
      <c r="U255" s="37" t="s">
        <v>65</v>
      </c>
      <c r="V255" s="347">
        <f>IFERROR(SUM(V250:V253),"0")</f>
        <v>40</v>
      </c>
      <c r="W255" s="347">
        <f>IFERROR(SUM(W250:W253),"0")</f>
        <v>42</v>
      </c>
      <c r="X255" s="37"/>
      <c r="Y255" s="348"/>
      <c r="Z255" s="348"/>
    </row>
    <row r="256" spans="1:53" ht="14.25" customHeight="1" x14ac:dyDescent="0.25">
      <c r="A256" s="361" t="s">
        <v>68</v>
      </c>
      <c r="B256" s="362"/>
      <c r="C256" s="362"/>
      <c r="D256" s="362"/>
      <c r="E256" s="362"/>
      <c r="F256" s="362"/>
      <c r="G256" s="362"/>
      <c r="H256" s="362"/>
      <c r="I256" s="362"/>
      <c r="J256" s="362"/>
      <c r="K256" s="362"/>
      <c r="L256" s="362"/>
      <c r="M256" s="362"/>
      <c r="N256" s="362"/>
      <c r="O256" s="362"/>
      <c r="P256" s="362"/>
      <c r="Q256" s="362"/>
      <c r="R256" s="362"/>
      <c r="S256" s="362"/>
      <c r="T256" s="362"/>
      <c r="U256" s="362"/>
      <c r="V256" s="362"/>
      <c r="W256" s="362"/>
      <c r="X256" s="36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58">
        <v>4607091387766</v>
      </c>
      <c r="E257" s="359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7"/>
      <c r="P257" s="367"/>
      <c r="Q257" s="367"/>
      <c r="R257" s="359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58">
        <v>4607091387957</v>
      </c>
      <c r="E258" s="359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7"/>
      <c r="P258" s="367"/>
      <c r="Q258" s="367"/>
      <c r="R258" s="359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58">
        <v>4607091387964</v>
      </c>
      <c r="E259" s="359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3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7"/>
      <c r="P259" s="367"/>
      <c r="Q259" s="367"/>
      <c r="R259" s="359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8">
        <v>4607091381672</v>
      </c>
      <c r="E260" s="359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3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7"/>
      <c r="P260" s="367"/>
      <c r="Q260" s="367"/>
      <c r="R260" s="359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8">
        <v>4607091387537</v>
      </c>
      <c r="E261" s="359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4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7"/>
      <c r="P261" s="367"/>
      <c r="Q261" s="367"/>
      <c r="R261" s="359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8">
        <v>4607091387513</v>
      </c>
      <c r="E262" s="359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7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7"/>
      <c r="P262" s="367"/>
      <c r="Q262" s="367"/>
      <c r="R262" s="359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8">
        <v>4680115880511</v>
      </c>
      <c r="E263" s="359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6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7"/>
      <c r="P263" s="367"/>
      <c r="Q263" s="367"/>
      <c r="R263" s="359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8">
        <v>4680115880412</v>
      </c>
      <c r="E264" s="359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70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7"/>
      <c r="P264" s="367"/>
      <c r="Q264" s="367"/>
      <c r="R264" s="359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81"/>
      <c r="B265" s="362"/>
      <c r="C265" s="362"/>
      <c r="D265" s="362"/>
      <c r="E265" s="362"/>
      <c r="F265" s="362"/>
      <c r="G265" s="362"/>
      <c r="H265" s="362"/>
      <c r="I265" s="362"/>
      <c r="J265" s="362"/>
      <c r="K265" s="362"/>
      <c r="L265" s="362"/>
      <c r="M265" s="382"/>
      <c r="N265" s="363" t="s">
        <v>66</v>
      </c>
      <c r="O265" s="364"/>
      <c r="P265" s="364"/>
      <c r="Q265" s="364"/>
      <c r="R265" s="364"/>
      <c r="S265" s="364"/>
      <c r="T265" s="365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62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82"/>
      <c r="N266" s="363" t="s">
        <v>66</v>
      </c>
      <c r="O266" s="364"/>
      <c r="P266" s="364"/>
      <c r="Q266" s="364"/>
      <c r="R266" s="364"/>
      <c r="S266" s="364"/>
      <c r="T266" s="365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61" t="s">
        <v>200</v>
      </c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2"/>
      <c r="N267" s="362"/>
      <c r="O267" s="362"/>
      <c r="P267" s="362"/>
      <c r="Q267" s="362"/>
      <c r="R267" s="362"/>
      <c r="S267" s="362"/>
      <c r="T267" s="362"/>
      <c r="U267" s="362"/>
      <c r="V267" s="362"/>
      <c r="W267" s="362"/>
      <c r="X267" s="36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8">
        <v>4607091380880</v>
      </c>
      <c r="E268" s="359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7"/>
      <c r="P268" s="367"/>
      <c r="Q268" s="367"/>
      <c r="R268" s="359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8">
        <v>4607091384482</v>
      </c>
      <c r="E269" s="359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4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7"/>
      <c r="P269" s="367"/>
      <c r="Q269" s="367"/>
      <c r="R269" s="359"/>
      <c r="S269" s="34"/>
      <c r="T269" s="34"/>
      <c r="U269" s="35" t="s">
        <v>65</v>
      </c>
      <c r="V269" s="345">
        <v>450</v>
      </c>
      <c r="W269" s="346">
        <f>IFERROR(IF(V269="",0,CEILING((V269/$H269),1)*$H269),"")</f>
        <v>452.4</v>
      </c>
      <c r="X269" s="36">
        <f>IFERROR(IF(W269=0,"",ROUNDUP(W269/H269,0)*0.02175),"")</f>
        <v>1.2614999999999998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8">
        <v>4607091380897</v>
      </c>
      <c r="E270" s="359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6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7"/>
      <c r="P270" s="367"/>
      <c r="Q270" s="367"/>
      <c r="R270" s="359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81"/>
      <c r="B271" s="362"/>
      <c r="C271" s="362"/>
      <c r="D271" s="362"/>
      <c r="E271" s="362"/>
      <c r="F271" s="362"/>
      <c r="G271" s="362"/>
      <c r="H271" s="362"/>
      <c r="I271" s="362"/>
      <c r="J271" s="362"/>
      <c r="K271" s="362"/>
      <c r="L271" s="362"/>
      <c r="M271" s="382"/>
      <c r="N271" s="363" t="s">
        <v>66</v>
      </c>
      <c r="O271" s="364"/>
      <c r="P271" s="364"/>
      <c r="Q271" s="364"/>
      <c r="R271" s="364"/>
      <c r="S271" s="364"/>
      <c r="T271" s="365"/>
      <c r="U271" s="37" t="s">
        <v>67</v>
      </c>
      <c r="V271" s="347">
        <f>IFERROR(V268/H268,"0")+IFERROR(V269/H269,"0")+IFERROR(V270/H270,"0")</f>
        <v>57.692307692307693</v>
      </c>
      <c r="W271" s="347">
        <f>IFERROR(W268/H268,"0")+IFERROR(W269/H269,"0")+IFERROR(W270/H270,"0")</f>
        <v>58</v>
      </c>
      <c r="X271" s="347">
        <f>IFERROR(IF(X268="",0,X268),"0")+IFERROR(IF(X269="",0,X269),"0")+IFERROR(IF(X270="",0,X270),"0")</f>
        <v>1.2614999999999998</v>
      </c>
      <c r="Y271" s="348"/>
      <c r="Z271" s="348"/>
    </row>
    <row r="272" spans="1:53" x14ac:dyDescent="0.2">
      <c r="A272" s="362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82"/>
      <c r="N272" s="363" t="s">
        <v>66</v>
      </c>
      <c r="O272" s="364"/>
      <c r="P272" s="364"/>
      <c r="Q272" s="364"/>
      <c r="R272" s="364"/>
      <c r="S272" s="364"/>
      <c r="T272" s="365"/>
      <c r="U272" s="37" t="s">
        <v>65</v>
      </c>
      <c r="V272" s="347">
        <f>IFERROR(SUM(V268:V270),"0")</f>
        <v>450</v>
      </c>
      <c r="W272" s="347">
        <f>IFERROR(SUM(W268:W270),"0")</f>
        <v>452.4</v>
      </c>
      <c r="X272" s="37"/>
      <c r="Y272" s="348"/>
      <c r="Z272" s="348"/>
    </row>
    <row r="273" spans="1:53" ht="14.25" customHeight="1" x14ac:dyDescent="0.25">
      <c r="A273" s="361" t="s">
        <v>86</v>
      </c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2"/>
      <c r="N273" s="362"/>
      <c r="O273" s="362"/>
      <c r="P273" s="362"/>
      <c r="Q273" s="362"/>
      <c r="R273" s="362"/>
      <c r="S273" s="362"/>
      <c r="T273" s="362"/>
      <c r="U273" s="362"/>
      <c r="V273" s="362"/>
      <c r="W273" s="362"/>
      <c r="X273" s="36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8">
        <v>4607091388374</v>
      </c>
      <c r="E274" s="359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391" t="s">
        <v>411</v>
      </c>
      <c r="O274" s="367"/>
      <c r="P274" s="367"/>
      <c r="Q274" s="367"/>
      <c r="R274" s="359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8">
        <v>4607091388381</v>
      </c>
      <c r="E275" s="359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689" t="s">
        <v>414</v>
      </c>
      <c r="O275" s="367"/>
      <c r="P275" s="367"/>
      <c r="Q275" s="367"/>
      <c r="R275" s="359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8">
        <v>4607091388404</v>
      </c>
      <c r="E276" s="359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7"/>
      <c r="P276" s="367"/>
      <c r="Q276" s="367"/>
      <c r="R276" s="359"/>
      <c r="S276" s="34"/>
      <c r="T276" s="34"/>
      <c r="U276" s="35" t="s">
        <v>65</v>
      </c>
      <c r="V276" s="345">
        <v>5.1000000000000014</v>
      </c>
      <c r="W276" s="346">
        <f>IFERROR(IF(V276="",0,CEILING((V276/$H276),1)*$H276),"")</f>
        <v>5.0999999999999996</v>
      </c>
      <c r="X276" s="36">
        <f>IFERROR(IF(W276=0,"",ROUNDUP(W276/H276,0)*0.00753),"")</f>
        <v>1.506E-2</v>
      </c>
      <c r="Y276" s="56"/>
      <c r="Z276" s="57"/>
      <c r="AD276" s="58"/>
      <c r="BA276" s="217" t="s">
        <v>1</v>
      </c>
    </row>
    <row r="277" spans="1:53" x14ac:dyDescent="0.2">
      <c r="A277" s="381"/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2"/>
      <c r="M277" s="382"/>
      <c r="N277" s="363" t="s">
        <v>66</v>
      </c>
      <c r="O277" s="364"/>
      <c r="P277" s="364"/>
      <c r="Q277" s="364"/>
      <c r="R277" s="364"/>
      <c r="S277" s="364"/>
      <c r="T277" s="365"/>
      <c r="U277" s="37" t="s">
        <v>67</v>
      </c>
      <c r="V277" s="347">
        <f>IFERROR(V274/H274,"0")+IFERROR(V275/H275,"0")+IFERROR(V276/H276,"0")</f>
        <v>2.0000000000000009</v>
      </c>
      <c r="W277" s="347">
        <f>IFERROR(W274/H274,"0")+IFERROR(W275/H275,"0")+IFERROR(W276/H276,"0")</f>
        <v>2</v>
      </c>
      <c r="X277" s="347">
        <f>IFERROR(IF(X274="",0,X274),"0")+IFERROR(IF(X275="",0,X275),"0")+IFERROR(IF(X276="",0,X276),"0")</f>
        <v>1.506E-2</v>
      </c>
      <c r="Y277" s="348"/>
      <c r="Z277" s="348"/>
    </row>
    <row r="278" spans="1:53" x14ac:dyDescent="0.2">
      <c r="A278" s="362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82"/>
      <c r="N278" s="363" t="s">
        <v>66</v>
      </c>
      <c r="O278" s="364"/>
      <c r="P278" s="364"/>
      <c r="Q278" s="364"/>
      <c r="R278" s="364"/>
      <c r="S278" s="364"/>
      <c r="T278" s="365"/>
      <c r="U278" s="37" t="s">
        <v>65</v>
      </c>
      <c r="V278" s="347">
        <f>IFERROR(SUM(V274:V276),"0")</f>
        <v>5.1000000000000014</v>
      </c>
      <c r="W278" s="347">
        <f>IFERROR(SUM(W274:W276),"0")</f>
        <v>5.0999999999999996</v>
      </c>
      <c r="X278" s="37"/>
      <c r="Y278" s="348"/>
      <c r="Z278" s="348"/>
    </row>
    <row r="279" spans="1:53" ht="14.25" customHeight="1" x14ac:dyDescent="0.25">
      <c r="A279" s="361" t="s">
        <v>417</v>
      </c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2"/>
      <c r="N279" s="362"/>
      <c r="O279" s="362"/>
      <c r="P279" s="362"/>
      <c r="Q279" s="362"/>
      <c r="R279" s="362"/>
      <c r="S279" s="362"/>
      <c r="T279" s="362"/>
      <c r="U279" s="362"/>
      <c r="V279" s="362"/>
      <c r="W279" s="362"/>
      <c r="X279" s="36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8">
        <v>4680115881808</v>
      </c>
      <c r="E280" s="359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7"/>
      <c r="P280" s="367"/>
      <c r="Q280" s="367"/>
      <c r="R280" s="359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8">
        <v>4680115881822</v>
      </c>
      <c r="E281" s="359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5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7"/>
      <c r="P281" s="367"/>
      <c r="Q281" s="367"/>
      <c r="R281" s="359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8">
        <v>4680115880016</v>
      </c>
      <c r="E282" s="359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7"/>
      <c r="P282" s="367"/>
      <c r="Q282" s="367"/>
      <c r="R282" s="359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81"/>
      <c r="B283" s="362"/>
      <c r="C283" s="362"/>
      <c r="D283" s="362"/>
      <c r="E283" s="362"/>
      <c r="F283" s="362"/>
      <c r="G283" s="362"/>
      <c r="H283" s="362"/>
      <c r="I283" s="362"/>
      <c r="J283" s="362"/>
      <c r="K283" s="362"/>
      <c r="L283" s="362"/>
      <c r="M283" s="382"/>
      <c r="N283" s="363" t="s">
        <v>66</v>
      </c>
      <c r="O283" s="364"/>
      <c r="P283" s="364"/>
      <c r="Q283" s="364"/>
      <c r="R283" s="364"/>
      <c r="S283" s="364"/>
      <c r="T283" s="365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62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82"/>
      <c r="N284" s="363" t="s">
        <v>66</v>
      </c>
      <c r="O284" s="364"/>
      <c r="P284" s="364"/>
      <c r="Q284" s="364"/>
      <c r="R284" s="364"/>
      <c r="S284" s="364"/>
      <c r="T284" s="365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87" t="s">
        <v>426</v>
      </c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362"/>
      <c r="P285" s="362"/>
      <c r="Q285" s="362"/>
      <c r="R285" s="362"/>
      <c r="S285" s="362"/>
      <c r="T285" s="362"/>
      <c r="U285" s="362"/>
      <c r="V285" s="362"/>
      <c r="W285" s="362"/>
      <c r="X285" s="362"/>
      <c r="Y285" s="341"/>
      <c r="Z285" s="341"/>
    </row>
    <row r="286" spans="1:53" ht="14.25" customHeight="1" x14ac:dyDescent="0.25">
      <c r="A286" s="361" t="s">
        <v>108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8">
        <v>4607091387421</v>
      </c>
      <c r="E287" s="359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4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7"/>
      <c r="P287" s="367"/>
      <c r="Q287" s="367"/>
      <c r="R287" s="359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8">
        <v>4607091387421</v>
      </c>
      <c r="E288" s="359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4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7"/>
      <c r="P288" s="367"/>
      <c r="Q288" s="367"/>
      <c r="R288" s="359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58">
        <v>4607091387452</v>
      </c>
      <c r="E289" s="359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7"/>
      <c r="P289" s="367"/>
      <c r="Q289" s="367"/>
      <c r="R289" s="359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58">
        <v>4607091387452</v>
      </c>
      <c r="E290" s="359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4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7"/>
      <c r="P290" s="367"/>
      <c r="Q290" s="367"/>
      <c r="R290" s="359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58">
        <v>4607091387452</v>
      </c>
      <c r="E291" s="359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43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7"/>
      <c r="P291" s="367"/>
      <c r="Q291" s="367"/>
      <c r="R291" s="359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8">
        <v>4607091385984</v>
      </c>
      <c r="E292" s="359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7"/>
      <c r="P292" s="367"/>
      <c r="Q292" s="367"/>
      <c r="R292" s="359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8">
        <v>4607091387438</v>
      </c>
      <c r="E293" s="359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4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7"/>
      <c r="P293" s="367"/>
      <c r="Q293" s="367"/>
      <c r="R293" s="359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8">
        <v>4607091387469</v>
      </c>
      <c r="E294" s="359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7"/>
      <c r="P294" s="367"/>
      <c r="Q294" s="367"/>
      <c r="R294" s="359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81"/>
      <c r="B295" s="362"/>
      <c r="C295" s="362"/>
      <c r="D295" s="362"/>
      <c r="E295" s="362"/>
      <c r="F295" s="362"/>
      <c r="G295" s="362"/>
      <c r="H295" s="362"/>
      <c r="I295" s="362"/>
      <c r="J295" s="362"/>
      <c r="K295" s="362"/>
      <c r="L295" s="362"/>
      <c r="M295" s="382"/>
      <c r="N295" s="363" t="s">
        <v>66</v>
      </c>
      <c r="O295" s="364"/>
      <c r="P295" s="364"/>
      <c r="Q295" s="364"/>
      <c r="R295" s="364"/>
      <c r="S295" s="364"/>
      <c r="T295" s="365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62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82"/>
      <c r="N296" s="363" t="s">
        <v>66</v>
      </c>
      <c r="O296" s="364"/>
      <c r="P296" s="364"/>
      <c r="Q296" s="364"/>
      <c r="R296" s="364"/>
      <c r="S296" s="364"/>
      <c r="T296" s="365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61" t="s">
        <v>60</v>
      </c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2"/>
      <c r="N297" s="362"/>
      <c r="O297" s="362"/>
      <c r="P297" s="362"/>
      <c r="Q297" s="362"/>
      <c r="R297" s="362"/>
      <c r="S297" s="362"/>
      <c r="T297" s="362"/>
      <c r="U297" s="362"/>
      <c r="V297" s="362"/>
      <c r="W297" s="362"/>
      <c r="X297" s="36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8">
        <v>4607091387292</v>
      </c>
      <c r="E298" s="359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6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7"/>
      <c r="P298" s="367"/>
      <c r="Q298" s="367"/>
      <c r="R298" s="359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8">
        <v>4607091387315</v>
      </c>
      <c r="E299" s="359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4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7"/>
      <c r="P299" s="367"/>
      <c r="Q299" s="367"/>
      <c r="R299" s="359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81"/>
      <c r="B300" s="362"/>
      <c r="C300" s="362"/>
      <c r="D300" s="362"/>
      <c r="E300" s="362"/>
      <c r="F300" s="362"/>
      <c r="G300" s="362"/>
      <c r="H300" s="362"/>
      <c r="I300" s="362"/>
      <c r="J300" s="362"/>
      <c r="K300" s="362"/>
      <c r="L300" s="362"/>
      <c r="M300" s="382"/>
      <c r="N300" s="363" t="s">
        <v>66</v>
      </c>
      <c r="O300" s="364"/>
      <c r="P300" s="364"/>
      <c r="Q300" s="364"/>
      <c r="R300" s="364"/>
      <c r="S300" s="364"/>
      <c r="T300" s="365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62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82"/>
      <c r="N301" s="363" t="s">
        <v>66</v>
      </c>
      <c r="O301" s="364"/>
      <c r="P301" s="364"/>
      <c r="Q301" s="364"/>
      <c r="R301" s="364"/>
      <c r="S301" s="364"/>
      <c r="T301" s="365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87" t="s">
        <v>444</v>
      </c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2"/>
      <c r="N302" s="362"/>
      <c r="O302" s="362"/>
      <c r="P302" s="362"/>
      <c r="Q302" s="362"/>
      <c r="R302" s="362"/>
      <c r="S302" s="362"/>
      <c r="T302" s="362"/>
      <c r="U302" s="362"/>
      <c r="V302" s="362"/>
      <c r="W302" s="362"/>
      <c r="X302" s="362"/>
      <c r="Y302" s="341"/>
      <c r="Z302" s="341"/>
    </row>
    <row r="303" spans="1:53" ht="14.25" customHeight="1" x14ac:dyDescent="0.25">
      <c r="A303" s="361" t="s">
        <v>60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8">
        <v>4607091383836</v>
      </c>
      <c r="E304" s="359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7"/>
      <c r="P304" s="367"/>
      <c r="Q304" s="367"/>
      <c r="R304" s="359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81"/>
      <c r="B305" s="362"/>
      <c r="C305" s="362"/>
      <c r="D305" s="362"/>
      <c r="E305" s="362"/>
      <c r="F305" s="362"/>
      <c r="G305" s="362"/>
      <c r="H305" s="362"/>
      <c r="I305" s="362"/>
      <c r="J305" s="362"/>
      <c r="K305" s="362"/>
      <c r="L305" s="362"/>
      <c r="M305" s="382"/>
      <c r="N305" s="363" t="s">
        <v>66</v>
      </c>
      <c r="O305" s="364"/>
      <c r="P305" s="364"/>
      <c r="Q305" s="364"/>
      <c r="R305" s="364"/>
      <c r="S305" s="364"/>
      <c r="T305" s="365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62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82"/>
      <c r="N306" s="363" t="s">
        <v>66</v>
      </c>
      <c r="O306" s="364"/>
      <c r="P306" s="364"/>
      <c r="Q306" s="364"/>
      <c r="R306" s="364"/>
      <c r="S306" s="364"/>
      <c r="T306" s="365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61" t="s">
        <v>68</v>
      </c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2"/>
      <c r="N307" s="362"/>
      <c r="O307" s="362"/>
      <c r="P307" s="362"/>
      <c r="Q307" s="362"/>
      <c r="R307" s="362"/>
      <c r="S307" s="362"/>
      <c r="T307" s="362"/>
      <c r="U307" s="362"/>
      <c r="V307" s="362"/>
      <c r="W307" s="362"/>
      <c r="X307" s="36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8">
        <v>4607091387919</v>
      </c>
      <c r="E308" s="359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7"/>
      <c r="P308" s="367"/>
      <c r="Q308" s="367"/>
      <c r="R308" s="359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8">
        <v>4680115883604</v>
      </c>
      <c r="E309" s="359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42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7"/>
      <c r="P309" s="367"/>
      <c r="Q309" s="367"/>
      <c r="R309" s="359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58">
        <v>4680115883567</v>
      </c>
      <c r="E310" s="359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7"/>
      <c r="P310" s="367"/>
      <c r="Q310" s="367"/>
      <c r="R310" s="359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81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82"/>
      <c r="N311" s="363" t="s">
        <v>66</v>
      </c>
      <c r="O311" s="364"/>
      <c r="P311" s="364"/>
      <c r="Q311" s="364"/>
      <c r="R311" s="364"/>
      <c r="S311" s="364"/>
      <c r="T311" s="365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62"/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82"/>
      <c r="N312" s="363" t="s">
        <v>66</v>
      </c>
      <c r="O312" s="364"/>
      <c r="P312" s="364"/>
      <c r="Q312" s="364"/>
      <c r="R312" s="364"/>
      <c r="S312" s="364"/>
      <c r="T312" s="365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61" t="s">
        <v>200</v>
      </c>
      <c r="B313" s="362"/>
      <c r="C313" s="362"/>
      <c r="D313" s="362"/>
      <c r="E313" s="362"/>
      <c r="F313" s="362"/>
      <c r="G313" s="362"/>
      <c r="H313" s="362"/>
      <c r="I313" s="362"/>
      <c r="J313" s="362"/>
      <c r="K313" s="362"/>
      <c r="L313" s="362"/>
      <c r="M313" s="362"/>
      <c r="N313" s="362"/>
      <c r="O313" s="362"/>
      <c r="P313" s="362"/>
      <c r="Q313" s="362"/>
      <c r="R313" s="362"/>
      <c r="S313" s="362"/>
      <c r="T313" s="362"/>
      <c r="U313" s="362"/>
      <c r="V313" s="362"/>
      <c r="W313" s="362"/>
      <c r="X313" s="36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58">
        <v>4607091388831</v>
      </c>
      <c r="E314" s="359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61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7"/>
      <c r="P314" s="367"/>
      <c r="Q314" s="367"/>
      <c r="R314" s="359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81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82"/>
      <c r="N315" s="363" t="s">
        <v>66</v>
      </c>
      <c r="O315" s="364"/>
      <c r="P315" s="364"/>
      <c r="Q315" s="364"/>
      <c r="R315" s="364"/>
      <c r="S315" s="364"/>
      <c r="T315" s="365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62"/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82"/>
      <c r="N316" s="363" t="s">
        <v>66</v>
      </c>
      <c r="O316" s="364"/>
      <c r="P316" s="364"/>
      <c r="Q316" s="364"/>
      <c r="R316" s="364"/>
      <c r="S316" s="364"/>
      <c r="T316" s="365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61" t="s">
        <v>86</v>
      </c>
      <c r="B317" s="362"/>
      <c r="C317" s="362"/>
      <c r="D317" s="362"/>
      <c r="E317" s="362"/>
      <c r="F317" s="362"/>
      <c r="G317" s="362"/>
      <c r="H317" s="362"/>
      <c r="I317" s="362"/>
      <c r="J317" s="362"/>
      <c r="K317" s="362"/>
      <c r="L317" s="362"/>
      <c r="M317" s="362"/>
      <c r="N317" s="362"/>
      <c r="O317" s="362"/>
      <c r="P317" s="362"/>
      <c r="Q317" s="362"/>
      <c r="R317" s="362"/>
      <c r="S317" s="362"/>
      <c r="T317" s="362"/>
      <c r="U317" s="362"/>
      <c r="V317" s="362"/>
      <c r="W317" s="362"/>
      <c r="X317" s="36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58">
        <v>4607091383102</v>
      </c>
      <c r="E318" s="359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6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7"/>
      <c r="P318" s="367"/>
      <c r="Q318" s="367"/>
      <c r="R318" s="359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81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82"/>
      <c r="N319" s="363" t="s">
        <v>66</v>
      </c>
      <c r="O319" s="364"/>
      <c r="P319" s="364"/>
      <c r="Q319" s="364"/>
      <c r="R319" s="364"/>
      <c r="S319" s="364"/>
      <c r="T319" s="365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62"/>
      <c r="B320" s="362"/>
      <c r="C320" s="362"/>
      <c r="D320" s="362"/>
      <c r="E320" s="362"/>
      <c r="F320" s="362"/>
      <c r="G320" s="362"/>
      <c r="H320" s="362"/>
      <c r="I320" s="362"/>
      <c r="J320" s="362"/>
      <c r="K320" s="362"/>
      <c r="L320" s="362"/>
      <c r="M320" s="382"/>
      <c r="N320" s="363" t="s">
        <v>66</v>
      </c>
      <c r="O320" s="364"/>
      <c r="P320" s="364"/>
      <c r="Q320" s="364"/>
      <c r="R320" s="364"/>
      <c r="S320" s="364"/>
      <c r="T320" s="365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394" t="s">
        <v>457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48"/>
      <c r="Z321" s="48"/>
    </row>
    <row r="322" spans="1:53" ht="16.5" customHeight="1" x14ac:dyDescent="0.25">
      <c r="A322" s="387" t="s">
        <v>458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1"/>
      <c r="Z322" s="341"/>
    </row>
    <row r="323" spans="1:53" ht="14.25" customHeight="1" x14ac:dyDescent="0.25">
      <c r="A323" s="361" t="s">
        <v>68</v>
      </c>
      <c r="B323" s="362"/>
      <c r="C323" s="362"/>
      <c r="D323" s="362"/>
      <c r="E323" s="362"/>
      <c r="F323" s="362"/>
      <c r="G323" s="362"/>
      <c r="H323" s="362"/>
      <c r="I323" s="362"/>
      <c r="J323" s="362"/>
      <c r="K323" s="362"/>
      <c r="L323" s="362"/>
      <c r="M323" s="362"/>
      <c r="N323" s="362"/>
      <c r="O323" s="362"/>
      <c r="P323" s="362"/>
      <c r="Q323" s="362"/>
      <c r="R323" s="362"/>
      <c r="S323" s="362"/>
      <c r="T323" s="362"/>
      <c r="U323" s="362"/>
      <c r="V323" s="362"/>
      <c r="W323" s="362"/>
      <c r="X323" s="36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58">
        <v>4607091383928</v>
      </c>
      <c r="E324" s="359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398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7"/>
      <c r="P324" s="367"/>
      <c r="Q324" s="367"/>
      <c r="R324" s="359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81"/>
      <c r="B325" s="362"/>
      <c r="C325" s="362"/>
      <c r="D325" s="362"/>
      <c r="E325" s="362"/>
      <c r="F325" s="362"/>
      <c r="G325" s="362"/>
      <c r="H325" s="362"/>
      <c r="I325" s="362"/>
      <c r="J325" s="362"/>
      <c r="K325" s="362"/>
      <c r="L325" s="362"/>
      <c r="M325" s="382"/>
      <c r="N325" s="363" t="s">
        <v>66</v>
      </c>
      <c r="O325" s="364"/>
      <c r="P325" s="364"/>
      <c r="Q325" s="364"/>
      <c r="R325" s="364"/>
      <c r="S325" s="364"/>
      <c r="T325" s="365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62"/>
      <c r="B326" s="362"/>
      <c r="C326" s="362"/>
      <c r="D326" s="362"/>
      <c r="E326" s="362"/>
      <c r="F326" s="362"/>
      <c r="G326" s="362"/>
      <c r="H326" s="362"/>
      <c r="I326" s="362"/>
      <c r="J326" s="362"/>
      <c r="K326" s="362"/>
      <c r="L326" s="362"/>
      <c r="M326" s="382"/>
      <c r="N326" s="363" t="s">
        <v>66</v>
      </c>
      <c r="O326" s="364"/>
      <c r="P326" s="364"/>
      <c r="Q326" s="364"/>
      <c r="R326" s="364"/>
      <c r="S326" s="364"/>
      <c r="T326" s="365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394" t="s">
        <v>461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48"/>
      <c r="Z327" s="48"/>
    </row>
    <row r="328" spans="1:53" ht="16.5" customHeight="1" x14ac:dyDescent="0.25">
      <c r="A328" s="387" t="s">
        <v>462</v>
      </c>
      <c r="B328" s="362"/>
      <c r="C328" s="362"/>
      <c r="D328" s="362"/>
      <c r="E328" s="362"/>
      <c r="F328" s="362"/>
      <c r="G328" s="362"/>
      <c r="H328" s="362"/>
      <c r="I328" s="362"/>
      <c r="J328" s="362"/>
      <c r="K328" s="362"/>
      <c r="L328" s="362"/>
      <c r="M328" s="362"/>
      <c r="N328" s="362"/>
      <c r="O328" s="362"/>
      <c r="P328" s="362"/>
      <c r="Q328" s="362"/>
      <c r="R328" s="362"/>
      <c r="S328" s="362"/>
      <c r="T328" s="362"/>
      <c r="U328" s="362"/>
      <c r="V328" s="362"/>
      <c r="W328" s="362"/>
      <c r="X328" s="362"/>
      <c r="Y328" s="341"/>
      <c r="Z328" s="341"/>
    </row>
    <row r="329" spans="1:53" ht="14.25" customHeight="1" x14ac:dyDescent="0.25">
      <c r="A329" s="361" t="s">
        <v>108</v>
      </c>
      <c r="B329" s="362"/>
      <c r="C329" s="362"/>
      <c r="D329" s="362"/>
      <c r="E329" s="362"/>
      <c r="F329" s="362"/>
      <c r="G329" s="362"/>
      <c r="H329" s="362"/>
      <c r="I329" s="362"/>
      <c r="J329" s="362"/>
      <c r="K329" s="362"/>
      <c r="L329" s="362"/>
      <c r="M329" s="362"/>
      <c r="N329" s="362"/>
      <c r="O329" s="362"/>
      <c r="P329" s="362"/>
      <c r="Q329" s="362"/>
      <c r="R329" s="362"/>
      <c r="S329" s="362"/>
      <c r="T329" s="362"/>
      <c r="U329" s="362"/>
      <c r="V329" s="362"/>
      <c r="W329" s="362"/>
      <c r="X329" s="36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58">
        <v>4607091383997</v>
      </c>
      <c r="E330" s="359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0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7"/>
      <c r="P330" s="367"/>
      <c r="Q330" s="367"/>
      <c r="R330" s="359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58">
        <v>4607091383997</v>
      </c>
      <c r="E331" s="359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7"/>
      <c r="P331" s="367"/>
      <c r="Q331" s="367"/>
      <c r="R331" s="359"/>
      <c r="S331" s="34"/>
      <c r="T331" s="34"/>
      <c r="U331" s="35" t="s">
        <v>65</v>
      </c>
      <c r="V331" s="345">
        <v>1340</v>
      </c>
      <c r="W331" s="346">
        <f t="shared" si="17"/>
        <v>1350</v>
      </c>
      <c r="X331" s="36">
        <f>IFERROR(IF(W331=0,"",ROUNDUP(W331/H331,0)*0.02175),"")</f>
        <v>1.9574999999999998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58">
        <v>4607091384130</v>
      </c>
      <c r="E332" s="359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7"/>
      <c r="P332" s="367"/>
      <c r="Q332" s="367"/>
      <c r="R332" s="359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58">
        <v>4607091384130</v>
      </c>
      <c r="E333" s="359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7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7"/>
      <c r="P333" s="367"/>
      <c r="Q333" s="367"/>
      <c r="R333" s="359"/>
      <c r="S333" s="34"/>
      <c r="T333" s="34"/>
      <c r="U333" s="35" t="s">
        <v>65</v>
      </c>
      <c r="V333" s="345">
        <v>1670</v>
      </c>
      <c r="W333" s="346">
        <f t="shared" si="17"/>
        <v>1680</v>
      </c>
      <c r="X333" s="36">
        <f>IFERROR(IF(W333=0,"",ROUNDUP(W333/H333,0)*0.02175),"")</f>
        <v>2.4359999999999999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58">
        <v>4607091384147</v>
      </c>
      <c r="E334" s="359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66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7"/>
      <c r="P334" s="367"/>
      <c r="Q334" s="367"/>
      <c r="R334" s="359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58">
        <v>4607091384147</v>
      </c>
      <c r="E335" s="359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4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7"/>
      <c r="P335" s="367"/>
      <c r="Q335" s="367"/>
      <c r="R335" s="359"/>
      <c r="S335" s="34"/>
      <c r="T335" s="34"/>
      <c r="U335" s="35" t="s">
        <v>65</v>
      </c>
      <c r="V335" s="345">
        <v>450</v>
      </c>
      <c r="W335" s="346">
        <f t="shared" si="17"/>
        <v>450</v>
      </c>
      <c r="X335" s="36">
        <f>IFERROR(IF(W335=0,"",ROUNDUP(W335/H335,0)*0.02175),"")</f>
        <v>0.65249999999999997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58">
        <v>4607091384154</v>
      </c>
      <c r="E336" s="359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66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7"/>
      <c r="P336" s="367"/>
      <c r="Q336" s="367"/>
      <c r="R336" s="359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58">
        <v>4607091384161</v>
      </c>
      <c r="E337" s="359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7"/>
      <c r="P337" s="367"/>
      <c r="Q337" s="367"/>
      <c r="R337" s="359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81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82"/>
      <c r="N338" s="363" t="s">
        <v>66</v>
      </c>
      <c r="O338" s="364"/>
      <c r="P338" s="364"/>
      <c r="Q338" s="364"/>
      <c r="R338" s="364"/>
      <c r="S338" s="364"/>
      <c r="T338" s="365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230.66666666666666</v>
      </c>
      <c r="W338" s="347">
        <f>IFERROR(W330/H330,"0")+IFERROR(W331/H331,"0")+IFERROR(W332/H332,"0")+IFERROR(W333/H333,"0")+IFERROR(W334/H334,"0")+IFERROR(W335/H335,"0")+IFERROR(W336/H336,"0")+IFERROR(W337/H337,"0")</f>
        <v>232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5.0459999999999994</v>
      </c>
      <c r="Y338" s="348"/>
      <c r="Z338" s="348"/>
    </row>
    <row r="339" spans="1:53" x14ac:dyDescent="0.2">
      <c r="A339" s="362"/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82"/>
      <c r="N339" s="363" t="s">
        <v>66</v>
      </c>
      <c r="O339" s="364"/>
      <c r="P339" s="364"/>
      <c r="Q339" s="364"/>
      <c r="R339" s="364"/>
      <c r="S339" s="364"/>
      <c r="T339" s="365"/>
      <c r="U339" s="37" t="s">
        <v>65</v>
      </c>
      <c r="V339" s="347">
        <f>IFERROR(SUM(V330:V337),"0")</f>
        <v>3460</v>
      </c>
      <c r="W339" s="347">
        <f>IFERROR(SUM(W330:W337),"0")</f>
        <v>3480</v>
      </c>
      <c r="X339" s="37"/>
      <c r="Y339" s="348"/>
      <c r="Z339" s="348"/>
    </row>
    <row r="340" spans="1:53" ht="14.25" customHeight="1" x14ac:dyDescent="0.25">
      <c r="A340" s="361" t="s">
        <v>100</v>
      </c>
      <c r="B340" s="362"/>
      <c r="C340" s="362"/>
      <c r="D340" s="362"/>
      <c r="E340" s="362"/>
      <c r="F340" s="362"/>
      <c r="G340" s="362"/>
      <c r="H340" s="362"/>
      <c r="I340" s="362"/>
      <c r="J340" s="362"/>
      <c r="K340" s="362"/>
      <c r="L340" s="362"/>
      <c r="M340" s="362"/>
      <c r="N340" s="362"/>
      <c r="O340" s="362"/>
      <c r="P340" s="362"/>
      <c r="Q340" s="362"/>
      <c r="R340" s="362"/>
      <c r="S340" s="362"/>
      <c r="T340" s="362"/>
      <c r="U340" s="362"/>
      <c r="V340" s="362"/>
      <c r="W340" s="362"/>
      <c r="X340" s="36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58">
        <v>4607091383980</v>
      </c>
      <c r="E341" s="359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7"/>
      <c r="P341" s="367"/>
      <c r="Q341" s="367"/>
      <c r="R341" s="359"/>
      <c r="S341" s="34"/>
      <c r="T341" s="34"/>
      <c r="U341" s="35" t="s">
        <v>65</v>
      </c>
      <c r="V341" s="345">
        <v>1520</v>
      </c>
      <c r="W341" s="346">
        <f>IFERROR(IF(V341="",0,CEILING((V341/$H341),1)*$H341),"")</f>
        <v>1530</v>
      </c>
      <c r="X341" s="36">
        <f>IFERROR(IF(W341=0,"",ROUNDUP(W341/H341,0)*0.02175),"")</f>
        <v>2.2184999999999997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58">
        <v>4680115883314</v>
      </c>
      <c r="E342" s="359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6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7"/>
      <c r="P342" s="367"/>
      <c r="Q342" s="367"/>
      <c r="R342" s="359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58">
        <v>4607091384178</v>
      </c>
      <c r="E343" s="359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7"/>
      <c r="P343" s="367"/>
      <c r="Q343" s="367"/>
      <c r="R343" s="359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81"/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82"/>
      <c r="N344" s="363" t="s">
        <v>66</v>
      </c>
      <c r="O344" s="364"/>
      <c r="P344" s="364"/>
      <c r="Q344" s="364"/>
      <c r="R344" s="364"/>
      <c r="S344" s="364"/>
      <c r="T344" s="365"/>
      <c r="U344" s="37" t="s">
        <v>67</v>
      </c>
      <c r="V344" s="347">
        <f>IFERROR(V341/H341,"0")+IFERROR(V342/H342,"0")+IFERROR(V343/H343,"0")</f>
        <v>101.33333333333333</v>
      </c>
      <c r="W344" s="347">
        <f>IFERROR(W341/H341,"0")+IFERROR(W342/H342,"0")+IFERROR(W343/H343,"0")</f>
        <v>102</v>
      </c>
      <c r="X344" s="347">
        <f>IFERROR(IF(X341="",0,X341),"0")+IFERROR(IF(X342="",0,X342),"0")+IFERROR(IF(X343="",0,X343),"0")</f>
        <v>2.2184999999999997</v>
      </c>
      <c r="Y344" s="348"/>
      <c r="Z344" s="348"/>
    </row>
    <row r="345" spans="1:53" x14ac:dyDescent="0.2">
      <c r="A345" s="362"/>
      <c r="B345" s="362"/>
      <c r="C345" s="362"/>
      <c r="D345" s="362"/>
      <c r="E345" s="362"/>
      <c r="F345" s="362"/>
      <c r="G345" s="362"/>
      <c r="H345" s="362"/>
      <c r="I345" s="362"/>
      <c r="J345" s="362"/>
      <c r="K345" s="362"/>
      <c r="L345" s="362"/>
      <c r="M345" s="382"/>
      <c r="N345" s="363" t="s">
        <v>66</v>
      </c>
      <c r="O345" s="364"/>
      <c r="P345" s="364"/>
      <c r="Q345" s="364"/>
      <c r="R345" s="364"/>
      <c r="S345" s="364"/>
      <c r="T345" s="365"/>
      <c r="U345" s="37" t="s">
        <v>65</v>
      </c>
      <c r="V345" s="347">
        <f>IFERROR(SUM(V341:V343),"0")</f>
        <v>1520</v>
      </c>
      <c r="W345" s="347">
        <f>IFERROR(SUM(W341:W343),"0")</f>
        <v>1530</v>
      </c>
      <c r="X345" s="37"/>
      <c r="Y345" s="348"/>
      <c r="Z345" s="348"/>
    </row>
    <row r="346" spans="1:53" ht="14.25" customHeight="1" x14ac:dyDescent="0.25">
      <c r="A346" s="361" t="s">
        <v>68</v>
      </c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2"/>
      <c r="N346" s="362"/>
      <c r="O346" s="362"/>
      <c r="P346" s="362"/>
      <c r="Q346" s="362"/>
      <c r="R346" s="362"/>
      <c r="S346" s="362"/>
      <c r="T346" s="362"/>
      <c r="U346" s="362"/>
      <c r="V346" s="362"/>
      <c r="W346" s="362"/>
      <c r="X346" s="36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58">
        <v>4607091383928</v>
      </c>
      <c r="E347" s="359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685" t="s">
        <v>484</v>
      </c>
      <c r="O347" s="367"/>
      <c r="P347" s="367"/>
      <c r="Q347" s="367"/>
      <c r="R347" s="359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58">
        <v>4607091384260</v>
      </c>
      <c r="E348" s="359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4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7"/>
      <c r="P348" s="367"/>
      <c r="Q348" s="367"/>
      <c r="R348" s="359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81"/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82"/>
      <c r="N349" s="363" t="s">
        <v>66</v>
      </c>
      <c r="O349" s="364"/>
      <c r="P349" s="364"/>
      <c r="Q349" s="364"/>
      <c r="R349" s="364"/>
      <c r="S349" s="364"/>
      <c r="T349" s="365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62"/>
      <c r="B350" s="362"/>
      <c r="C350" s="362"/>
      <c r="D350" s="362"/>
      <c r="E350" s="362"/>
      <c r="F350" s="362"/>
      <c r="G350" s="362"/>
      <c r="H350" s="362"/>
      <c r="I350" s="362"/>
      <c r="J350" s="362"/>
      <c r="K350" s="362"/>
      <c r="L350" s="362"/>
      <c r="M350" s="382"/>
      <c r="N350" s="363" t="s">
        <v>66</v>
      </c>
      <c r="O350" s="364"/>
      <c r="P350" s="364"/>
      <c r="Q350" s="364"/>
      <c r="R350" s="364"/>
      <c r="S350" s="364"/>
      <c r="T350" s="365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61" t="s">
        <v>200</v>
      </c>
      <c r="B351" s="362"/>
      <c r="C351" s="362"/>
      <c r="D351" s="362"/>
      <c r="E351" s="362"/>
      <c r="F351" s="362"/>
      <c r="G351" s="362"/>
      <c r="H351" s="362"/>
      <c r="I351" s="362"/>
      <c r="J351" s="362"/>
      <c r="K351" s="362"/>
      <c r="L351" s="362"/>
      <c r="M351" s="362"/>
      <c r="N351" s="362"/>
      <c r="O351" s="362"/>
      <c r="P351" s="362"/>
      <c r="Q351" s="362"/>
      <c r="R351" s="362"/>
      <c r="S351" s="362"/>
      <c r="T351" s="362"/>
      <c r="U351" s="362"/>
      <c r="V351" s="362"/>
      <c r="W351" s="362"/>
      <c r="X351" s="36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58">
        <v>4607091384673</v>
      </c>
      <c r="E352" s="359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63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7"/>
      <c r="P352" s="367"/>
      <c r="Q352" s="367"/>
      <c r="R352" s="359"/>
      <c r="S352" s="34"/>
      <c r="T352" s="34"/>
      <c r="U352" s="35" t="s">
        <v>65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1" t="s">
        <v>1</v>
      </c>
    </row>
    <row r="353" spans="1:53" x14ac:dyDescent="0.2">
      <c r="A353" s="381"/>
      <c r="B353" s="362"/>
      <c r="C353" s="362"/>
      <c r="D353" s="362"/>
      <c r="E353" s="362"/>
      <c r="F353" s="362"/>
      <c r="G353" s="362"/>
      <c r="H353" s="362"/>
      <c r="I353" s="362"/>
      <c r="J353" s="362"/>
      <c r="K353" s="362"/>
      <c r="L353" s="362"/>
      <c r="M353" s="382"/>
      <c r="N353" s="363" t="s">
        <v>66</v>
      </c>
      <c r="O353" s="364"/>
      <c r="P353" s="364"/>
      <c r="Q353" s="364"/>
      <c r="R353" s="364"/>
      <c r="S353" s="364"/>
      <c r="T353" s="365"/>
      <c r="U353" s="37" t="s">
        <v>67</v>
      </c>
      <c r="V353" s="347">
        <f>IFERROR(V352/H352,"0")</f>
        <v>0</v>
      </c>
      <c r="W353" s="347">
        <f>IFERROR(W352/H352,"0")</f>
        <v>0</v>
      </c>
      <c r="X353" s="347">
        <f>IFERROR(IF(X352="",0,X352),"0")</f>
        <v>0</v>
      </c>
      <c r="Y353" s="348"/>
      <c r="Z353" s="348"/>
    </row>
    <row r="354" spans="1:53" x14ac:dyDescent="0.2">
      <c r="A354" s="362"/>
      <c r="B354" s="362"/>
      <c r="C354" s="362"/>
      <c r="D354" s="362"/>
      <c r="E354" s="362"/>
      <c r="F354" s="362"/>
      <c r="G354" s="362"/>
      <c r="H354" s="362"/>
      <c r="I354" s="362"/>
      <c r="J354" s="362"/>
      <c r="K354" s="362"/>
      <c r="L354" s="362"/>
      <c r="M354" s="382"/>
      <c r="N354" s="363" t="s">
        <v>66</v>
      </c>
      <c r="O354" s="364"/>
      <c r="P354" s="364"/>
      <c r="Q354" s="364"/>
      <c r="R354" s="364"/>
      <c r="S354" s="364"/>
      <c r="T354" s="365"/>
      <c r="U354" s="37" t="s">
        <v>65</v>
      </c>
      <c r="V354" s="347">
        <f>IFERROR(SUM(V352:V352),"0")</f>
        <v>0</v>
      </c>
      <c r="W354" s="347">
        <f>IFERROR(SUM(W352:W352),"0")</f>
        <v>0</v>
      </c>
      <c r="X354" s="37"/>
      <c r="Y354" s="348"/>
      <c r="Z354" s="348"/>
    </row>
    <row r="355" spans="1:53" ht="16.5" customHeight="1" x14ac:dyDescent="0.25">
      <c r="A355" s="387" t="s">
        <v>489</v>
      </c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2"/>
      <c r="N355" s="362"/>
      <c r="O355" s="362"/>
      <c r="P355" s="362"/>
      <c r="Q355" s="362"/>
      <c r="R355" s="362"/>
      <c r="S355" s="362"/>
      <c r="T355" s="362"/>
      <c r="U355" s="362"/>
      <c r="V355" s="362"/>
      <c r="W355" s="362"/>
      <c r="X355" s="362"/>
      <c r="Y355" s="341"/>
      <c r="Z355" s="341"/>
    </row>
    <row r="356" spans="1:53" ht="14.25" customHeight="1" x14ac:dyDescent="0.25">
      <c r="A356" s="361" t="s">
        <v>108</v>
      </c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2"/>
      <c r="N356" s="362"/>
      <c r="O356" s="362"/>
      <c r="P356" s="362"/>
      <c r="Q356" s="362"/>
      <c r="R356" s="362"/>
      <c r="S356" s="362"/>
      <c r="T356" s="362"/>
      <c r="U356" s="362"/>
      <c r="V356" s="362"/>
      <c r="W356" s="362"/>
      <c r="X356" s="36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58">
        <v>4607091384185</v>
      </c>
      <c r="E357" s="359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7"/>
      <c r="P357" s="367"/>
      <c r="Q357" s="367"/>
      <c r="R357" s="359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58">
        <v>4607091384192</v>
      </c>
      <c r="E358" s="359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7"/>
      <c r="P358" s="367"/>
      <c r="Q358" s="367"/>
      <c r="R358" s="359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58">
        <v>4680115881907</v>
      </c>
      <c r="E359" s="359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6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7"/>
      <c r="P359" s="367"/>
      <c r="Q359" s="367"/>
      <c r="R359" s="359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58">
        <v>4680115883925</v>
      </c>
      <c r="E360" s="359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7"/>
      <c r="P360" s="367"/>
      <c r="Q360" s="367"/>
      <c r="R360" s="359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58">
        <v>4607091384680</v>
      </c>
      <c r="E361" s="359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7"/>
      <c r="P361" s="367"/>
      <c r="Q361" s="367"/>
      <c r="R361" s="359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81"/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82"/>
      <c r="N362" s="363" t="s">
        <v>66</v>
      </c>
      <c r="O362" s="364"/>
      <c r="P362" s="364"/>
      <c r="Q362" s="364"/>
      <c r="R362" s="364"/>
      <c r="S362" s="364"/>
      <c r="T362" s="365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62"/>
      <c r="B363" s="362"/>
      <c r="C363" s="362"/>
      <c r="D363" s="362"/>
      <c r="E363" s="362"/>
      <c r="F363" s="362"/>
      <c r="G363" s="362"/>
      <c r="H363" s="362"/>
      <c r="I363" s="362"/>
      <c r="J363" s="362"/>
      <c r="K363" s="362"/>
      <c r="L363" s="362"/>
      <c r="M363" s="382"/>
      <c r="N363" s="363" t="s">
        <v>66</v>
      </c>
      <c r="O363" s="364"/>
      <c r="P363" s="364"/>
      <c r="Q363" s="364"/>
      <c r="R363" s="364"/>
      <c r="S363" s="364"/>
      <c r="T363" s="365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61" t="s">
        <v>60</v>
      </c>
      <c r="B364" s="362"/>
      <c r="C364" s="362"/>
      <c r="D364" s="362"/>
      <c r="E364" s="362"/>
      <c r="F364" s="362"/>
      <c r="G364" s="362"/>
      <c r="H364" s="362"/>
      <c r="I364" s="362"/>
      <c r="J364" s="362"/>
      <c r="K364" s="362"/>
      <c r="L364" s="362"/>
      <c r="M364" s="362"/>
      <c r="N364" s="362"/>
      <c r="O364" s="362"/>
      <c r="P364" s="362"/>
      <c r="Q364" s="362"/>
      <c r="R364" s="362"/>
      <c r="S364" s="362"/>
      <c r="T364" s="362"/>
      <c r="U364" s="362"/>
      <c r="V364" s="362"/>
      <c r="W364" s="362"/>
      <c r="X364" s="36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58">
        <v>4607091384802</v>
      </c>
      <c r="E365" s="359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6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7"/>
      <c r="P365" s="367"/>
      <c r="Q365" s="367"/>
      <c r="R365" s="359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58">
        <v>4607091384826</v>
      </c>
      <c r="E366" s="359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7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7"/>
      <c r="P366" s="367"/>
      <c r="Q366" s="367"/>
      <c r="R366" s="359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81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82"/>
      <c r="N367" s="363" t="s">
        <v>66</v>
      </c>
      <c r="O367" s="364"/>
      <c r="P367" s="364"/>
      <c r="Q367" s="364"/>
      <c r="R367" s="364"/>
      <c r="S367" s="364"/>
      <c r="T367" s="365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82"/>
      <c r="N368" s="363" t="s">
        <v>66</v>
      </c>
      <c r="O368" s="364"/>
      <c r="P368" s="364"/>
      <c r="Q368" s="364"/>
      <c r="R368" s="364"/>
      <c r="S368" s="364"/>
      <c r="T368" s="365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61" t="s">
        <v>68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58">
        <v>4607091384246</v>
      </c>
      <c r="E370" s="359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7"/>
      <c r="P370" s="367"/>
      <c r="Q370" s="367"/>
      <c r="R370" s="359"/>
      <c r="S370" s="34"/>
      <c r="T370" s="34"/>
      <c r="U370" s="35" t="s">
        <v>65</v>
      </c>
      <c r="V370" s="345">
        <v>1600</v>
      </c>
      <c r="W370" s="346">
        <f>IFERROR(IF(V370="",0,CEILING((V370/$H370),1)*$H370),"")</f>
        <v>1606.8</v>
      </c>
      <c r="X370" s="36">
        <f>IFERROR(IF(W370=0,"",ROUNDUP(W370/H370,0)*0.02175),"")</f>
        <v>4.4804999999999993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58">
        <v>4680115881976</v>
      </c>
      <c r="E371" s="359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7"/>
      <c r="P371" s="367"/>
      <c r="Q371" s="367"/>
      <c r="R371" s="359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58">
        <v>4607091384253</v>
      </c>
      <c r="E372" s="359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7"/>
      <c r="P372" s="367"/>
      <c r="Q372" s="367"/>
      <c r="R372" s="359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58">
        <v>4680115881969</v>
      </c>
      <c r="E373" s="359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5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7"/>
      <c r="P373" s="367"/>
      <c r="Q373" s="367"/>
      <c r="R373" s="359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81"/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82"/>
      <c r="N374" s="363" t="s">
        <v>66</v>
      </c>
      <c r="O374" s="364"/>
      <c r="P374" s="364"/>
      <c r="Q374" s="364"/>
      <c r="R374" s="364"/>
      <c r="S374" s="364"/>
      <c r="T374" s="365"/>
      <c r="U374" s="37" t="s">
        <v>67</v>
      </c>
      <c r="V374" s="347">
        <f>IFERROR(V370/H370,"0")+IFERROR(V371/H371,"0")+IFERROR(V372/H372,"0")+IFERROR(V373/H373,"0")</f>
        <v>205.12820512820514</v>
      </c>
      <c r="W374" s="347">
        <f>IFERROR(W370/H370,"0")+IFERROR(W371/H371,"0")+IFERROR(W372/H372,"0")+IFERROR(W373/H373,"0")</f>
        <v>206</v>
      </c>
      <c r="X374" s="347">
        <f>IFERROR(IF(X370="",0,X370),"0")+IFERROR(IF(X371="",0,X371),"0")+IFERROR(IF(X372="",0,X372),"0")+IFERROR(IF(X373="",0,X373),"0")</f>
        <v>4.4804999999999993</v>
      </c>
      <c r="Y374" s="348"/>
      <c r="Z374" s="348"/>
    </row>
    <row r="375" spans="1:53" x14ac:dyDescent="0.2">
      <c r="A375" s="362"/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82"/>
      <c r="N375" s="363" t="s">
        <v>66</v>
      </c>
      <c r="O375" s="364"/>
      <c r="P375" s="364"/>
      <c r="Q375" s="364"/>
      <c r="R375" s="364"/>
      <c r="S375" s="364"/>
      <c r="T375" s="365"/>
      <c r="U375" s="37" t="s">
        <v>65</v>
      </c>
      <c r="V375" s="347">
        <f>IFERROR(SUM(V370:V373),"0")</f>
        <v>1600</v>
      </c>
      <c r="W375" s="347">
        <f>IFERROR(SUM(W370:W373),"0")</f>
        <v>1606.8</v>
      </c>
      <c r="X375" s="37"/>
      <c r="Y375" s="348"/>
      <c r="Z375" s="348"/>
    </row>
    <row r="376" spans="1:53" ht="14.25" customHeight="1" x14ac:dyDescent="0.25">
      <c r="A376" s="361" t="s">
        <v>200</v>
      </c>
      <c r="B376" s="362"/>
      <c r="C376" s="362"/>
      <c r="D376" s="362"/>
      <c r="E376" s="362"/>
      <c r="F376" s="362"/>
      <c r="G376" s="362"/>
      <c r="H376" s="362"/>
      <c r="I376" s="362"/>
      <c r="J376" s="362"/>
      <c r="K376" s="362"/>
      <c r="L376" s="362"/>
      <c r="M376" s="362"/>
      <c r="N376" s="362"/>
      <c r="O376" s="362"/>
      <c r="P376" s="362"/>
      <c r="Q376" s="362"/>
      <c r="R376" s="362"/>
      <c r="S376" s="362"/>
      <c r="T376" s="362"/>
      <c r="U376" s="362"/>
      <c r="V376" s="362"/>
      <c r="W376" s="362"/>
      <c r="X376" s="36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58">
        <v>4607091389357</v>
      </c>
      <c r="E377" s="359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4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7"/>
      <c r="P377" s="367"/>
      <c r="Q377" s="367"/>
      <c r="R377" s="359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81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82"/>
      <c r="N378" s="363" t="s">
        <v>66</v>
      </c>
      <c r="O378" s="364"/>
      <c r="P378" s="364"/>
      <c r="Q378" s="364"/>
      <c r="R378" s="364"/>
      <c r="S378" s="364"/>
      <c r="T378" s="365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82"/>
      <c r="N379" s="363" t="s">
        <v>66</v>
      </c>
      <c r="O379" s="364"/>
      <c r="P379" s="364"/>
      <c r="Q379" s="364"/>
      <c r="R379" s="364"/>
      <c r="S379" s="364"/>
      <c r="T379" s="365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394" t="s">
        <v>514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48"/>
      <c r="Z380" s="48"/>
    </row>
    <row r="381" spans="1:53" ht="16.5" customHeight="1" x14ac:dyDescent="0.25">
      <c r="A381" s="387" t="s">
        <v>515</v>
      </c>
      <c r="B381" s="362"/>
      <c r="C381" s="362"/>
      <c r="D381" s="362"/>
      <c r="E381" s="362"/>
      <c r="F381" s="362"/>
      <c r="G381" s="362"/>
      <c r="H381" s="362"/>
      <c r="I381" s="362"/>
      <c r="J381" s="362"/>
      <c r="K381" s="362"/>
      <c r="L381" s="362"/>
      <c r="M381" s="362"/>
      <c r="N381" s="362"/>
      <c r="O381" s="362"/>
      <c r="P381" s="362"/>
      <c r="Q381" s="362"/>
      <c r="R381" s="362"/>
      <c r="S381" s="362"/>
      <c r="T381" s="362"/>
      <c r="U381" s="362"/>
      <c r="V381" s="362"/>
      <c r="W381" s="362"/>
      <c r="X381" s="362"/>
      <c r="Y381" s="341"/>
      <c r="Z381" s="341"/>
    </row>
    <row r="382" spans="1:53" ht="14.25" customHeight="1" x14ac:dyDescent="0.25">
      <c r="A382" s="361" t="s">
        <v>108</v>
      </c>
      <c r="B382" s="362"/>
      <c r="C382" s="362"/>
      <c r="D382" s="362"/>
      <c r="E382" s="362"/>
      <c r="F382" s="362"/>
      <c r="G382" s="362"/>
      <c r="H382" s="362"/>
      <c r="I382" s="362"/>
      <c r="J382" s="362"/>
      <c r="K382" s="362"/>
      <c r="L382" s="362"/>
      <c r="M382" s="362"/>
      <c r="N382" s="362"/>
      <c r="O382" s="362"/>
      <c r="P382" s="362"/>
      <c r="Q382" s="362"/>
      <c r="R382" s="362"/>
      <c r="S382" s="362"/>
      <c r="T382" s="362"/>
      <c r="U382" s="362"/>
      <c r="V382" s="362"/>
      <c r="W382" s="362"/>
      <c r="X382" s="36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58">
        <v>4607091389708</v>
      </c>
      <c r="E383" s="359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7"/>
      <c r="P383" s="367"/>
      <c r="Q383" s="367"/>
      <c r="R383" s="359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58">
        <v>4607091389692</v>
      </c>
      <c r="E384" s="359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7"/>
      <c r="P384" s="367"/>
      <c r="Q384" s="367"/>
      <c r="R384" s="359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81"/>
      <c r="B385" s="362"/>
      <c r="C385" s="362"/>
      <c r="D385" s="362"/>
      <c r="E385" s="362"/>
      <c r="F385" s="362"/>
      <c r="G385" s="362"/>
      <c r="H385" s="362"/>
      <c r="I385" s="362"/>
      <c r="J385" s="362"/>
      <c r="K385" s="362"/>
      <c r="L385" s="362"/>
      <c r="M385" s="382"/>
      <c r="N385" s="363" t="s">
        <v>66</v>
      </c>
      <c r="O385" s="364"/>
      <c r="P385" s="364"/>
      <c r="Q385" s="364"/>
      <c r="R385" s="364"/>
      <c r="S385" s="364"/>
      <c r="T385" s="365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62"/>
      <c r="B386" s="362"/>
      <c r="C386" s="362"/>
      <c r="D386" s="362"/>
      <c r="E386" s="362"/>
      <c r="F386" s="362"/>
      <c r="G386" s="362"/>
      <c r="H386" s="362"/>
      <c r="I386" s="362"/>
      <c r="J386" s="362"/>
      <c r="K386" s="362"/>
      <c r="L386" s="362"/>
      <c r="M386" s="382"/>
      <c r="N386" s="363" t="s">
        <v>66</v>
      </c>
      <c r="O386" s="364"/>
      <c r="P386" s="364"/>
      <c r="Q386" s="364"/>
      <c r="R386" s="364"/>
      <c r="S386" s="364"/>
      <c r="T386" s="365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61" t="s">
        <v>60</v>
      </c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58">
        <v>4607091389753</v>
      </c>
      <c r="E388" s="359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4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7"/>
      <c r="P388" s="367"/>
      <c r="Q388" s="367"/>
      <c r="R388" s="359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58">
        <v>4607091389760</v>
      </c>
      <c r="E389" s="359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3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7"/>
      <c r="P389" s="367"/>
      <c r="Q389" s="367"/>
      <c r="R389" s="359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58">
        <v>4607091389746</v>
      </c>
      <c r="E390" s="359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8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7"/>
      <c r="P390" s="367"/>
      <c r="Q390" s="367"/>
      <c r="R390" s="359"/>
      <c r="S390" s="34"/>
      <c r="T390" s="34"/>
      <c r="U390" s="35" t="s">
        <v>65</v>
      </c>
      <c r="V390" s="345">
        <v>65</v>
      </c>
      <c r="W390" s="346">
        <f t="shared" si="18"/>
        <v>67.2</v>
      </c>
      <c r="X390" s="36">
        <f>IFERROR(IF(W390=0,"",ROUNDUP(W390/H390,0)*0.00753),"")</f>
        <v>0.12048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58">
        <v>4680115882928</v>
      </c>
      <c r="E391" s="359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7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7"/>
      <c r="P391" s="367"/>
      <c r="Q391" s="367"/>
      <c r="R391" s="359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58">
        <v>4680115883147</v>
      </c>
      <c r="E392" s="359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7"/>
      <c r="P392" s="367"/>
      <c r="Q392" s="367"/>
      <c r="R392" s="359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58">
        <v>4607091384338</v>
      </c>
      <c r="E393" s="359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7"/>
      <c r="P393" s="367"/>
      <c r="Q393" s="367"/>
      <c r="R393" s="359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58">
        <v>4680115883154</v>
      </c>
      <c r="E394" s="359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6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7"/>
      <c r="P394" s="367"/>
      <c r="Q394" s="367"/>
      <c r="R394" s="359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58">
        <v>4607091389524</v>
      </c>
      <c r="E395" s="359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7"/>
      <c r="P395" s="367"/>
      <c r="Q395" s="367"/>
      <c r="R395" s="359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58">
        <v>4680115883161</v>
      </c>
      <c r="E396" s="359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7"/>
      <c r="P396" s="367"/>
      <c r="Q396" s="367"/>
      <c r="R396" s="359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58">
        <v>4607091384345</v>
      </c>
      <c r="E397" s="359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5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7"/>
      <c r="P397" s="367"/>
      <c r="Q397" s="367"/>
      <c r="R397" s="359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58">
        <v>4680115883178</v>
      </c>
      <c r="E398" s="359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4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7"/>
      <c r="P398" s="367"/>
      <c r="Q398" s="367"/>
      <c r="R398" s="359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58">
        <v>4607091389531</v>
      </c>
      <c r="E399" s="359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6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7"/>
      <c r="P399" s="367"/>
      <c r="Q399" s="367"/>
      <c r="R399" s="359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58">
        <v>4680115883185</v>
      </c>
      <c r="E400" s="359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7"/>
      <c r="P400" s="367"/>
      <c r="Q400" s="367"/>
      <c r="R400" s="359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81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82"/>
      <c r="N401" s="363" t="s">
        <v>66</v>
      </c>
      <c r="O401" s="364"/>
      <c r="P401" s="364"/>
      <c r="Q401" s="364"/>
      <c r="R401" s="364"/>
      <c r="S401" s="364"/>
      <c r="T401" s="365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15.476190476190476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16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0.12048</v>
      </c>
      <c r="Y401" s="348"/>
      <c r="Z401" s="348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82"/>
      <c r="N402" s="363" t="s">
        <v>66</v>
      </c>
      <c r="O402" s="364"/>
      <c r="P402" s="364"/>
      <c r="Q402" s="364"/>
      <c r="R402" s="364"/>
      <c r="S402" s="364"/>
      <c r="T402" s="365"/>
      <c r="U402" s="37" t="s">
        <v>65</v>
      </c>
      <c r="V402" s="347">
        <f>IFERROR(SUM(V388:V400),"0")</f>
        <v>65</v>
      </c>
      <c r="W402" s="347">
        <f>IFERROR(SUM(W388:W400),"0")</f>
        <v>67.2</v>
      </c>
      <c r="X402" s="37"/>
      <c r="Y402" s="348"/>
      <c r="Z402" s="348"/>
    </row>
    <row r="403" spans="1:53" ht="14.25" customHeight="1" x14ac:dyDescent="0.25">
      <c r="A403" s="361" t="s">
        <v>68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58">
        <v>4607091389685</v>
      </c>
      <c r="E404" s="359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6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7"/>
      <c r="P404" s="367"/>
      <c r="Q404" s="367"/>
      <c r="R404" s="359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58">
        <v>4607091389654</v>
      </c>
      <c r="E405" s="359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7"/>
      <c r="P405" s="367"/>
      <c r="Q405" s="367"/>
      <c r="R405" s="359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58">
        <v>4607091384352</v>
      </c>
      <c r="E406" s="359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4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7"/>
      <c r="P406" s="367"/>
      <c r="Q406" s="367"/>
      <c r="R406" s="359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58">
        <v>4607091389661</v>
      </c>
      <c r="E407" s="359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6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7"/>
      <c r="P407" s="367"/>
      <c r="Q407" s="367"/>
      <c r="R407" s="359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81"/>
      <c r="B408" s="362"/>
      <c r="C408" s="362"/>
      <c r="D408" s="362"/>
      <c r="E408" s="362"/>
      <c r="F408" s="362"/>
      <c r="G408" s="362"/>
      <c r="H408" s="362"/>
      <c r="I408" s="362"/>
      <c r="J408" s="362"/>
      <c r="K408" s="362"/>
      <c r="L408" s="362"/>
      <c r="M408" s="382"/>
      <c r="N408" s="363" t="s">
        <v>66</v>
      </c>
      <c r="O408" s="364"/>
      <c r="P408" s="364"/>
      <c r="Q408" s="364"/>
      <c r="R408" s="364"/>
      <c r="S408" s="364"/>
      <c r="T408" s="365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62"/>
      <c r="B409" s="362"/>
      <c r="C409" s="362"/>
      <c r="D409" s="362"/>
      <c r="E409" s="362"/>
      <c r="F409" s="362"/>
      <c r="G409" s="362"/>
      <c r="H409" s="362"/>
      <c r="I409" s="362"/>
      <c r="J409" s="362"/>
      <c r="K409" s="362"/>
      <c r="L409" s="362"/>
      <c r="M409" s="382"/>
      <c r="N409" s="363" t="s">
        <v>66</v>
      </c>
      <c r="O409" s="364"/>
      <c r="P409" s="364"/>
      <c r="Q409" s="364"/>
      <c r="R409" s="364"/>
      <c r="S409" s="364"/>
      <c r="T409" s="365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61" t="s">
        <v>200</v>
      </c>
      <c r="B410" s="362"/>
      <c r="C410" s="362"/>
      <c r="D410" s="362"/>
      <c r="E410" s="362"/>
      <c r="F410" s="362"/>
      <c r="G410" s="362"/>
      <c r="H410" s="362"/>
      <c r="I410" s="362"/>
      <c r="J410" s="362"/>
      <c r="K410" s="362"/>
      <c r="L410" s="362"/>
      <c r="M410" s="362"/>
      <c r="N410" s="362"/>
      <c r="O410" s="362"/>
      <c r="P410" s="362"/>
      <c r="Q410" s="362"/>
      <c r="R410" s="362"/>
      <c r="S410" s="362"/>
      <c r="T410" s="362"/>
      <c r="U410" s="362"/>
      <c r="V410" s="362"/>
      <c r="W410" s="362"/>
      <c r="X410" s="36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58">
        <v>4680115881648</v>
      </c>
      <c r="E411" s="359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62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7"/>
      <c r="P411" s="367"/>
      <c r="Q411" s="367"/>
      <c r="R411" s="359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81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82"/>
      <c r="N412" s="363" t="s">
        <v>66</v>
      </c>
      <c r="O412" s="364"/>
      <c r="P412" s="364"/>
      <c r="Q412" s="364"/>
      <c r="R412" s="364"/>
      <c r="S412" s="364"/>
      <c r="T412" s="365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82"/>
      <c r="N413" s="363" t="s">
        <v>66</v>
      </c>
      <c r="O413" s="364"/>
      <c r="P413" s="364"/>
      <c r="Q413" s="364"/>
      <c r="R413" s="364"/>
      <c r="S413" s="364"/>
      <c r="T413" s="365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61" t="s">
        <v>86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58">
        <v>4680115884335</v>
      </c>
      <c r="E415" s="359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6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7"/>
      <c r="P415" s="367"/>
      <c r="Q415" s="367"/>
      <c r="R415" s="359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58">
        <v>4680115884342</v>
      </c>
      <c r="E416" s="359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5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7"/>
      <c r="P416" s="367"/>
      <c r="Q416" s="367"/>
      <c r="R416" s="359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58">
        <v>4680115884113</v>
      </c>
      <c r="E417" s="359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4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7"/>
      <c r="P417" s="367"/>
      <c r="Q417" s="367"/>
      <c r="R417" s="359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81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82"/>
      <c r="N418" s="363" t="s">
        <v>66</v>
      </c>
      <c r="O418" s="364"/>
      <c r="P418" s="364"/>
      <c r="Q418" s="364"/>
      <c r="R418" s="364"/>
      <c r="S418" s="364"/>
      <c r="T418" s="365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82"/>
      <c r="N419" s="363" t="s">
        <v>66</v>
      </c>
      <c r="O419" s="364"/>
      <c r="P419" s="364"/>
      <c r="Q419" s="364"/>
      <c r="R419" s="364"/>
      <c r="S419" s="364"/>
      <c r="T419" s="365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87" t="s">
        <v>564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1"/>
      <c r="Z420" s="341"/>
    </row>
    <row r="421" spans="1:53" ht="14.25" customHeight="1" x14ac:dyDescent="0.25">
      <c r="A421" s="361" t="s">
        <v>100</v>
      </c>
      <c r="B421" s="362"/>
      <c r="C421" s="362"/>
      <c r="D421" s="362"/>
      <c r="E421" s="362"/>
      <c r="F421" s="362"/>
      <c r="G421" s="362"/>
      <c r="H421" s="362"/>
      <c r="I421" s="362"/>
      <c r="J421" s="362"/>
      <c r="K421" s="362"/>
      <c r="L421" s="362"/>
      <c r="M421" s="362"/>
      <c r="N421" s="362"/>
      <c r="O421" s="362"/>
      <c r="P421" s="362"/>
      <c r="Q421" s="362"/>
      <c r="R421" s="362"/>
      <c r="S421" s="362"/>
      <c r="T421" s="362"/>
      <c r="U421" s="362"/>
      <c r="V421" s="362"/>
      <c r="W421" s="362"/>
      <c r="X421" s="36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58">
        <v>4607091389388</v>
      </c>
      <c r="E422" s="359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6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7"/>
      <c r="P422" s="367"/>
      <c r="Q422" s="367"/>
      <c r="R422" s="359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58">
        <v>4607091389364</v>
      </c>
      <c r="E423" s="359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4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7"/>
      <c r="P423" s="367"/>
      <c r="Q423" s="367"/>
      <c r="R423" s="359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81"/>
      <c r="B424" s="362"/>
      <c r="C424" s="362"/>
      <c r="D424" s="362"/>
      <c r="E424" s="362"/>
      <c r="F424" s="362"/>
      <c r="G424" s="362"/>
      <c r="H424" s="362"/>
      <c r="I424" s="362"/>
      <c r="J424" s="362"/>
      <c r="K424" s="362"/>
      <c r="L424" s="362"/>
      <c r="M424" s="382"/>
      <c r="N424" s="363" t="s">
        <v>66</v>
      </c>
      <c r="O424" s="364"/>
      <c r="P424" s="364"/>
      <c r="Q424" s="364"/>
      <c r="R424" s="364"/>
      <c r="S424" s="364"/>
      <c r="T424" s="365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62"/>
      <c r="B425" s="362"/>
      <c r="C425" s="362"/>
      <c r="D425" s="362"/>
      <c r="E425" s="362"/>
      <c r="F425" s="362"/>
      <c r="G425" s="362"/>
      <c r="H425" s="362"/>
      <c r="I425" s="362"/>
      <c r="J425" s="362"/>
      <c r="K425" s="362"/>
      <c r="L425" s="362"/>
      <c r="M425" s="382"/>
      <c r="N425" s="363" t="s">
        <v>66</v>
      </c>
      <c r="O425" s="364"/>
      <c r="P425" s="364"/>
      <c r="Q425" s="364"/>
      <c r="R425" s="364"/>
      <c r="S425" s="364"/>
      <c r="T425" s="365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61" t="s">
        <v>60</v>
      </c>
      <c r="B426" s="362"/>
      <c r="C426" s="362"/>
      <c r="D426" s="362"/>
      <c r="E426" s="362"/>
      <c r="F426" s="362"/>
      <c r="G426" s="362"/>
      <c r="H426" s="362"/>
      <c r="I426" s="362"/>
      <c r="J426" s="362"/>
      <c r="K426" s="362"/>
      <c r="L426" s="362"/>
      <c r="M426" s="362"/>
      <c r="N426" s="362"/>
      <c r="O426" s="362"/>
      <c r="P426" s="362"/>
      <c r="Q426" s="362"/>
      <c r="R426" s="362"/>
      <c r="S426" s="362"/>
      <c r="T426" s="362"/>
      <c r="U426" s="362"/>
      <c r="V426" s="362"/>
      <c r="W426" s="362"/>
      <c r="X426" s="36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58">
        <v>4607091389739</v>
      </c>
      <c r="E427" s="359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7"/>
      <c r="P427" s="367"/>
      <c r="Q427" s="367"/>
      <c r="R427" s="359"/>
      <c r="S427" s="34"/>
      <c r="T427" s="34"/>
      <c r="U427" s="35" t="s">
        <v>65</v>
      </c>
      <c r="V427" s="345">
        <v>0</v>
      </c>
      <c r="W427" s="346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58">
        <v>4680115883048</v>
      </c>
      <c r="E428" s="359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7"/>
      <c r="P428" s="367"/>
      <c r="Q428" s="367"/>
      <c r="R428" s="359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58">
        <v>4607091389425</v>
      </c>
      <c r="E429" s="359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6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7"/>
      <c r="P429" s="367"/>
      <c r="Q429" s="367"/>
      <c r="R429" s="359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58">
        <v>4680115882911</v>
      </c>
      <c r="E430" s="359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4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7"/>
      <c r="P430" s="367"/>
      <c r="Q430" s="367"/>
      <c r="R430" s="359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58">
        <v>4680115880771</v>
      </c>
      <c r="E431" s="359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7"/>
      <c r="P431" s="367"/>
      <c r="Q431" s="367"/>
      <c r="R431" s="359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58">
        <v>4607091389500</v>
      </c>
      <c r="E432" s="359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5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7"/>
      <c r="P432" s="367"/>
      <c r="Q432" s="367"/>
      <c r="R432" s="359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58">
        <v>4680115881983</v>
      </c>
      <c r="E433" s="359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43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7"/>
      <c r="P433" s="367"/>
      <c r="Q433" s="367"/>
      <c r="R433" s="359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81"/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82"/>
      <c r="N434" s="363" t="s">
        <v>66</v>
      </c>
      <c r="O434" s="364"/>
      <c r="P434" s="364"/>
      <c r="Q434" s="364"/>
      <c r="R434" s="364"/>
      <c r="S434" s="364"/>
      <c r="T434" s="365"/>
      <c r="U434" s="37" t="s">
        <v>67</v>
      </c>
      <c r="V434" s="347">
        <f>IFERROR(V427/H427,"0")+IFERROR(V428/H428,"0")+IFERROR(V429/H429,"0")+IFERROR(V430/H430,"0")+IFERROR(V431/H431,"0")+IFERROR(V432/H432,"0")+IFERROR(V433/H433,"0")</f>
        <v>0</v>
      </c>
      <c r="W434" s="347">
        <f>IFERROR(W427/H427,"0")+IFERROR(W428/H428,"0")+IFERROR(W429/H429,"0")+IFERROR(W430/H430,"0")+IFERROR(W431/H431,"0")+IFERROR(W432/H432,"0")+IFERROR(W433/H433,"0")</f>
        <v>0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48"/>
      <c r="Z434" s="348"/>
    </row>
    <row r="435" spans="1:53" x14ac:dyDescent="0.2">
      <c r="A435" s="362"/>
      <c r="B435" s="362"/>
      <c r="C435" s="362"/>
      <c r="D435" s="362"/>
      <c r="E435" s="362"/>
      <c r="F435" s="362"/>
      <c r="G435" s="362"/>
      <c r="H435" s="362"/>
      <c r="I435" s="362"/>
      <c r="J435" s="362"/>
      <c r="K435" s="362"/>
      <c r="L435" s="362"/>
      <c r="M435" s="382"/>
      <c r="N435" s="363" t="s">
        <v>66</v>
      </c>
      <c r="O435" s="364"/>
      <c r="P435" s="364"/>
      <c r="Q435" s="364"/>
      <c r="R435" s="364"/>
      <c r="S435" s="364"/>
      <c r="T435" s="365"/>
      <c r="U435" s="37" t="s">
        <v>65</v>
      </c>
      <c r="V435" s="347">
        <f>IFERROR(SUM(V427:V433),"0")</f>
        <v>0</v>
      </c>
      <c r="W435" s="347">
        <f>IFERROR(SUM(W427:W433),"0")</f>
        <v>0</v>
      </c>
      <c r="X435" s="37"/>
      <c r="Y435" s="348"/>
      <c r="Z435" s="348"/>
    </row>
    <row r="436" spans="1:53" ht="14.25" customHeight="1" x14ac:dyDescent="0.25">
      <c r="A436" s="361" t="s">
        <v>95</v>
      </c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2"/>
      <c r="N436" s="362"/>
      <c r="O436" s="362"/>
      <c r="P436" s="362"/>
      <c r="Q436" s="362"/>
      <c r="R436" s="362"/>
      <c r="S436" s="362"/>
      <c r="T436" s="362"/>
      <c r="U436" s="362"/>
      <c r="V436" s="362"/>
      <c r="W436" s="362"/>
      <c r="X436" s="36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58">
        <v>4680115884090</v>
      </c>
      <c r="E437" s="359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5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7"/>
      <c r="P437" s="367"/>
      <c r="Q437" s="367"/>
      <c r="R437" s="359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81"/>
      <c r="B438" s="362"/>
      <c r="C438" s="362"/>
      <c r="D438" s="362"/>
      <c r="E438" s="362"/>
      <c r="F438" s="362"/>
      <c r="G438" s="362"/>
      <c r="H438" s="362"/>
      <c r="I438" s="362"/>
      <c r="J438" s="362"/>
      <c r="K438" s="362"/>
      <c r="L438" s="362"/>
      <c r="M438" s="382"/>
      <c r="N438" s="363" t="s">
        <v>66</v>
      </c>
      <c r="O438" s="364"/>
      <c r="P438" s="364"/>
      <c r="Q438" s="364"/>
      <c r="R438" s="364"/>
      <c r="S438" s="364"/>
      <c r="T438" s="365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62"/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82"/>
      <c r="N439" s="363" t="s">
        <v>66</v>
      </c>
      <c r="O439" s="364"/>
      <c r="P439" s="364"/>
      <c r="Q439" s="364"/>
      <c r="R439" s="364"/>
      <c r="S439" s="364"/>
      <c r="T439" s="365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61" t="s">
        <v>585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58">
        <v>4680115884564</v>
      </c>
      <c r="E441" s="359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40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7"/>
      <c r="P441" s="367"/>
      <c r="Q441" s="367"/>
      <c r="R441" s="359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81"/>
      <c r="B442" s="362"/>
      <c r="C442" s="362"/>
      <c r="D442" s="362"/>
      <c r="E442" s="362"/>
      <c r="F442" s="362"/>
      <c r="G442" s="362"/>
      <c r="H442" s="362"/>
      <c r="I442" s="362"/>
      <c r="J442" s="362"/>
      <c r="K442" s="362"/>
      <c r="L442" s="362"/>
      <c r="M442" s="382"/>
      <c r="N442" s="363" t="s">
        <v>66</v>
      </c>
      <c r="O442" s="364"/>
      <c r="P442" s="364"/>
      <c r="Q442" s="364"/>
      <c r="R442" s="364"/>
      <c r="S442" s="364"/>
      <c r="T442" s="365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62"/>
      <c r="B443" s="362"/>
      <c r="C443" s="362"/>
      <c r="D443" s="362"/>
      <c r="E443" s="362"/>
      <c r="F443" s="362"/>
      <c r="G443" s="362"/>
      <c r="H443" s="362"/>
      <c r="I443" s="362"/>
      <c r="J443" s="362"/>
      <c r="K443" s="362"/>
      <c r="L443" s="362"/>
      <c r="M443" s="382"/>
      <c r="N443" s="363" t="s">
        <v>66</v>
      </c>
      <c r="O443" s="364"/>
      <c r="P443" s="364"/>
      <c r="Q443" s="364"/>
      <c r="R443" s="364"/>
      <c r="S443" s="364"/>
      <c r="T443" s="365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394" t="s">
        <v>588</v>
      </c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5"/>
      <c r="P444" s="395"/>
      <c r="Q444" s="395"/>
      <c r="R444" s="395"/>
      <c r="S444" s="395"/>
      <c r="T444" s="395"/>
      <c r="U444" s="395"/>
      <c r="V444" s="395"/>
      <c r="W444" s="395"/>
      <c r="X444" s="395"/>
      <c r="Y444" s="48"/>
      <c r="Z444" s="48"/>
    </row>
    <row r="445" spans="1:53" ht="16.5" customHeight="1" x14ac:dyDescent="0.25">
      <c r="A445" s="387" t="s">
        <v>588</v>
      </c>
      <c r="B445" s="362"/>
      <c r="C445" s="362"/>
      <c r="D445" s="362"/>
      <c r="E445" s="362"/>
      <c r="F445" s="362"/>
      <c r="G445" s="362"/>
      <c r="H445" s="362"/>
      <c r="I445" s="362"/>
      <c r="J445" s="362"/>
      <c r="K445" s="362"/>
      <c r="L445" s="362"/>
      <c r="M445" s="362"/>
      <c r="N445" s="362"/>
      <c r="O445" s="362"/>
      <c r="P445" s="362"/>
      <c r="Q445" s="362"/>
      <c r="R445" s="362"/>
      <c r="S445" s="362"/>
      <c r="T445" s="362"/>
      <c r="U445" s="362"/>
      <c r="V445" s="362"/>
      <c r="W445" s="362"/>
      <c r="X445" s="362"/>
      <c r="Y445" s="341"/>
      <c r="Z445" s="341"/>
    </row>
    <row r="446" spans="1:53" ht="14.25" customHeight="1" x14ac:dyDescent="0.25">
      <c r="A446" s="361" t="s">
        <v>108</v>
      </c>
      <c r="B446" s="362"/>
      <c r="C446" s="362"/>
      <c r="D446" s="362"/>
      <c r="E446" s="362"/>
      <c r="F446" s="362"/>
      <c r="G446" s="362"/>
      <c r="H446" s="362"/>
      <c r="I446" s="362"/>
      <c r="J446" s="362"/>
      <c r="K446" s="362"/>
      <c r="L446" s="362"/>
      <c r="M446" s="362"/>
      <c r="N446" s="362"/>
      <c r="O446" s="362"/>
      <c r="P446" s="362"/>
      <c r="Q446" s="362"/>
      <c r="R446" s="362"/>
      <c r="S446" s="362"/>
      <c r="T446" s="362"/>
      <c r="U446" s="362"/>
      <c r="V446" s="362"/>
      <c r="W446" s="362"/>
      <c r="X446" s="36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58">
        <v>4607091389067</v>
      </c>
      <c r="E447" s="359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67" t="s">
        <v>591</v>
      </c>
      <c r="O447" s="367"/>
      <c r="P447" s="367"/>
      <c r="Q447" s="367"/>
      <c r="R447" s="359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58">
        <v>4607091383522</v>
      </c>
      <c r="E448" s="359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31" t="s">
        <v>594</v>
      </c>
      <c r="O448" s="367"/>
      <c r="P448" s="367"/>
      <c r="Q448" s="367"/>
      <c r="R448" s="359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58">
        <v>4607091383522</v>
      </c>
      <c r="E449" s="359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7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7"/>
      <c r="P449" s="367"/>
      <c r="Q449" s="367"/>
      <c r="R449" s="359"/>
      <c r="S449" s="34"/>
      <c r="T449" s="34"/>
      <c r="U449" s="35" t="s">
        <v>65</v>
      </c>
      <c r="V449" s="345">
        <v>700</v>
      </c>
      <c r="W449" s="346">
        <f t="shared" si="21"/>
        <v>702.24</v>
      </c>
      <c r="X449" s="36">
        <f t="shared" si="22"/>
        <v>1.5906800000000001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58">
        <v>4607091384437</v>
      </c>
      <c r="E450" s="359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75" t="s">
        <v>598</v>
      </c>
      <c r="O450" s="367"/>
      <c r="P450" s="367"/>
      <c r="Q450" s="367"/>
      <c r="R450" s="359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58">
        <v>4680115884502</v>
      </c>
      <c r="E451" s="359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46" t="s">
        <v>601</v>
      </c>
      <c r="O451" s="367"/>
      <c r="P451" s="367"/>
      <c r="Q451" s="367"/>
      <c r="R451" s="359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58">
        <v>4607091389104</v>
      </c>
      <c r="E452" s="359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77" t="s">
        <v>604</v>
      </c>
      <c r="O452" s="367"/>
      <c r="P452" s="367"/>
      <c r="Q452" s="367"/>
      <c r="R452" s="359"/>
      <c r="S452" s="34"/>
      <c r="T452" s="34"/>
      <c r="U452" s="35" t="s">
        <v>65</v>
      </c>
      <c r="V452" s="345">
        <v>600</v>
      </c>
      <c r="W452" s="346">
        <f t="shared" si="21"/>
        <v>601.92000000000007</v>
      </c>
      <c r="X452" s="36">
        <f t="shared" si="22"/>
        <v>1.36344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58">
        <v>4680115884519</v>
      </c>
      <c r="E453" s="359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646" t="s">
        <v>607</v>
      </c>
      <c r="O453" s="367"/>
      <c r="P453" s="367"/>
      <c r="Q453" s="367"/>
      <c r="R453" s="359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58">
        <v>4680115880603</v>
      </c>
      <c r="E454" s="359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388" t="s">
        <v>610</v>
      </c>
      <c r="O454" s="367"/>
      <c r="P454" s="367"/>
      <c r="Q454" s="367"/>
      <c r="R454" s="359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58">
        <v>4607091389999</v>
      </c>
      <c r="E455" s="359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710" t="s">
        <v>613</v>
      </c>
      <c r="O455" s="367"/>
      <c r="P455" s="367"/>
      <c r="Q455" s="367"/>
      <c r="R455" s="359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58">
        <v>4607091389999</v>
      </c>
      <c r="E456" s="359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7"/>
      <c r="P456" s="367"/>
      <c r="Q456" s="367"/>
      <c r="R456" s="359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58">
        <v>4680115882782</v>
      </c>
      <c r="E457" s="359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700" t="s">
        <v>617</v>
      </c>
      <c r="O457" s="367"/>
      <c r="P457" s="367"/>
      <c r="Q457" s="367"/>
      <c r="R457" s="359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58">
        <v>4607091389098</v>
      </c>
      <c r="E458" s="359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7"/>
      <c r="P458" s="367"/>
      <c r="Q458" s="367"/>
      <c r="R458" s="359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58">
        <v>4607091389982</v>
      </c>
      <c r="E459" s="359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13" t="s">
        <v>622</v>
      </c>
      <c r="O459" s="367"/>
      <c r="P459" s="367"/>
      <c r="Q459" s="367"/>
      <c r="R459" s="359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81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82"/>
      <c r="N460" s="363" t="s">
        <v>66</v>
      </c>
      <c r="O460" s="364"/>
      <c r="P460" s="364"/>
      <c r="Q460" s="364"/>
      <c r="R460" s="364"/>
      <c r="S460" s="364"/>
      <c r="T460" s="365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246.21212121212119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247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2.9541200000000001</v>
      </c>
      <c r="Y460" s="348"/>
      <c r="Z460" s="348"/>
    </row>
    <row r="461" spans="1:53" x14ac:dyDescent="0.2">
      <c r="A461" s="362"/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82"/>
      <c r="N461" s="363" t="s">
        <v>66</v>
      </c>
      <c r="O461" s="364"/>
      <c r="P461" s="364"/>
      <c r="Q461" s="364"/>
      <c r="R461" s="364"/>
      <c r="S461" s="364"/>
      <c r="T461" s="365"/>
      <c r="U461" s="37" t="s">
        <v>65</v>
      </c>
      <c r="V461" s="347">
        <f>IFERROR(SUM(V447:V459),"0")</f>
        <v>1300</v>
      </c>
      <c r="W461" s="347">
        <f>IFERROR(SUM(W447:W459),"0")</f>
        <v>1304.1600000000001</v>
      </c>
      <c r="X461" s="37"/>
      <c r="Y461" s="348"/>
      <c r="Z461" s="348"/>
    </row>
    <row r="462" spans="1:53" ht="14.25" customHeight="1" x14ac:dyDescent="0.25">
      <c r="A462" s="361" t="s">
        <v>100</v>
      </c>
      <c r="B462" s="362"/>
      <c r="C462" s="362"/>
      <c r="D462" s="362"/>
      <c r="E462" s="362"/>
      <c r="F462" s="362"/>
      <c r="G462" s="362"/>
      <c r="H462" s="362"/>
      <c r="I462" s="362"/>
      <c r="J462" s="362"/>
      <c r="K462" s="362"/>
      <c r="L462" s="362"/>
      <c r="M462" s="362"/>
      <c r="N462" s="362"/>
      <c r="O462" s="362"/>
      <c r="P462" s="362"/>
      <c r="Q462" s="362"/>
      <c r="R462" s="362"/>
      <c r="S462" s="362"/>
      <c r="T462" s="362"/>
      <c r="U462" s="362"/>
      <c r="V462" s="362"/>
      <c r="W462" s="362"/>
      <c r="X462" s="36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58">
        <v>4607091388930</v>
      </c>
      <c r="E463" s="359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6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7"/>
      <c r="P463" s="367"/>
      <c r="Q463" s="367"/>
      <c r="R463" s="359"/>
      <c r="S463" s="34"/>
      <c r="T463" s="34"/>
      <c r="U463" s="35" t="s">
        <v>65</v>
      </c>
      <c r="V463" s="345">
        <v>250</v>
      </c>
      <c r="W463" s="346">
        <f>IFERROR(IF(V463="",0,CEILING((V463/$H463),1)*$H463),"")</f>
        <v>253.44</v>
      </c>
      <c r="X463" s="36">
        <f>IFERROR(IF(W463=0,"",ROUNDUP(W463/H463,0)*0.01196),"")</f>
        <v>0.57408000000000003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58">
        <v>4680115880054</v>
      </c>
      <c r="E464" s="359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4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7"/>
      <c r="P464" s="367"/>
      <c r="Q464" s="367"/>
      <c r="R464" s="359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81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82"/>
      <c r="N465" s="363" t="s">
        <v>66</v>
      </c>
      <c r="O465" s="364"/>
      <c r="P465" s="364"/>
      <c r="Q465" s="364"/>
      <c r="R465" s="364"/>
      <c r="S465" s="364"/>
      <c r="T465" s="365"/>
      <c r="U465" s="37" t="s">
        <v>67</v>
      </c>
      <c r="V465" s="347">
        <f>IFERROR(V463/H463,"0")+IFERROR(V464/H464,"0")</f>
        <v>47.348484848484844</v>
      </c>
      <c r="W465" s="347">
        <f>IFERROR(W463/H463,"0")+IFERROR(W464/H464,"0")</f>
        <v>48</v>
      </c>
      <c r="X465" s="347">
        <f>IFERROR(IF(X463="",0,X463),"0")+IFERROR(IF(X464="",0,X464),"0")</f>
        <v>0.57408000000000003</v>
      </c>
      <c r="Y465" s="348"/>
      <c r="Z465" s="348"/>
    </row>
    <row r="466" spans="1:53" x14ac:dyDescent="0.2">
      <c r="A466" s="362"/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82"/>
      <c r="N466" s="363" t="s">
        <v>66</v>
      </c>
      <c r="O466" s="364"/>
      <c r="P466" s="364"/>
      <c r="Q466" s="364"/>
      <c r="R466" s="364"/>
      <c r="S466" s="364"/>
      <c r="T466" s="365"/>
      <c r="U466" s="37" t="s">
        <v>65</v>
      </c>
      <c r="V466" s="347">
        <f>IFERROR(SUM(V463:V464),"0")</f>
        <v>250</v>
      </c>
      <c r="W466" s="347">
        <f>IFERROR(SUM(W463:W464),"0")</f>
        <v>253.44</v>
      </c>
      <c r="X466" s="37"/>
      <c r="Y466" s="348"/>
      <c r="Z466" s="348"/>
    </row>
    <row r="467" spans="1:53" ht="14.25" customHeight="1" x14ac:dyDescent="0.25">
      <c r="A467" s="361" t="s">
        <v>60</v>
      </c>
      <c r="B467" s="362"/>
      <c r="C467" s="362"/>
      <c r="D467" s="362"/>
      <c r="E467" s="362"/>
      <c r="F467" s="362"/>
      <c r="G467" s="362"/>
      <c r="H467" s="362"/>
      <c r="I467" s="362"/>
      <c r="J467" s="362"/>
      <c r="K467" s="362"/>
      <c r="L467" s="362"/>
      <c r="M467" s="362"/>
      <c r="N467" s="362"/>
      <c r="O467" s="362"/>
      <c r="P467" s="362"/>
      <c r="Q467" s="362"/>
      <c r="R467" s="362"/>
      <c r="S467" s="362"/>
      <c r="T467" s="362"/>
      <c r="U467" s="362"/>
      <c r="V467" s="362"/>
      <c r="W467" s="362"/>
      <c r="X467" s="36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58">
        <v>4680115883116</v>
      </c>
      <c r="E468" s="359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7"/>
      <c r="P468" s="367"/>
      <c r="Q468" s="367"/>
      <c r="R468" s="359"/>
      <c r="S468" s="34"/>
      <c r="T468" s="34"/>
      <c r="U468" s="35" t="s">
        <v>65</v>
      </c>
      <c r="V468" s="345">
        <v>139</v>
      </c>
      <c r="W468" s="346">
        <f t="shared" ref="W468:W473" si="23">IFERROR(IF(V468="",0,CEILING((V468/$H468),1)*$H468),"")</f>
        <v>142.56</v>
      </c>
      <c r="X468" s="36">
        <f>IFERROR(IF(W468=0,"",ROUNDUP(W468/H468,0)*0.01196),"")</f>
        <v>0.32291999999999998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58">
        <v>4680115883093</v>
      </c>
      <c r="E469" s="359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40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7"/>
      <c r="P469" s="367"/>
      <c r="Q469" s="367"/>
      <c r="R469" s="359"/>
      <c r="S469" s="34"/>
      <c r="T469" s="34"/>
      <c r="U469" s="35" t="s">
        <v>65</v>
      </c>
      <c r="V469" s="345">
        <v>400</v>
      </c>
      <c r="W469" s="346">
        <f t="shared" si="23"/>
        <v>401.28000000000003</v>
      </c>
      <c r="X469" s="36">
        <f>IFERROR(IF(W469=0,"",ROUNDUP(W469/H469,0)*0.01196),"")</f>
        <v>0.90895999999999999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58">
        <v>4680115883109</v>
      </c>
      <c r="E470" s="359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4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7"/>
      <c r="P470" s="367"/>
      <c r="Q470" s="367"/>
      <c r="R470" s="359"/>
      <c r="S470" s="34"/>
      <c r="T470" s="34"/>
      <c r="U470" s="35" t="s">
        <v>65</v>
      </c>
      <c r="V470" s="345">
        <v>400</v>
      </c>
      <c r="W470" s="346">
        <f t="shared" si="23"/>
        <v>401.28000000000003</v>
      </c>
      <c r="X470" s="36">
        <f>IFERROR(IF(W470=0,"",ROUNDUP(W470/H470,0)*0.01196),"")</f>
        <v>0.90895999999999999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58">
        <v>4680115882072</v>
      </c>
      <c r="E471" s="359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7"/>
      <c r="P471" s="367"/>
      <c r="Q471" s="367"/>
      <c r="R471" s="359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58">
        <v>4680115882102</v>
      </c>
      <c r="E472" s="359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49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7"/>
      <c r="P472" s="367"/>
      <c r="Q472" s="367"/>
      <c r="R472" s="359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58">
        <v>4680115882096</v>
      </c>
      <c r="E473" s="359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3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7"/>
      <c r="P473" s="367"/>
      <c r="Q473" s="367"/>
      <c r="R473" s="359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81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82"/>
      <c r="N474" s="363" t="s">
        <v>66</v>
      </c>
      <c r="O474" s="364"/>
      <c r="P474" s="364"/>
      <c r="Q474" s="364"/>
      <c r="R474" s="364"/>
      <c r="S474" s="364"/>
      <c r="T474" s="365"/>
      <c r="U474" s="37" t="s">
        <v>67</v>
      </c>
      <c r="V474" s="347">
        <f>IFERROR(V468/H468,"0")+IFERROR(V469/H469,"0")+IFERROR(V470/H470,"0")+IFERROR(V471/H471,"0")+IFERROR(V472/H472,"0")+IFERROR(V473/H473,"0")</f>
        <v>177.84090909090907</v>
      </c>
      <c r="W474" s="347">
        <f>IFERROR(W468/H468,"0")+IFERROR(W469/H469,"0")+IFERROR(W470/H470,"0")+IFERROR(W471/H471,"0")+IFERROR(W472/H472,"0")+IFERROR(W473/H473,"0")</f>
        <v>179</v>
      </c>
      <c r="X474" s="347">
        <f>IFERROR(IF(X468="",0,X468),"0")+IFERROR(IF(X469="",0,X469),"0")+IFERROR(IF(X470="",0,X470),"0")+IFERROR(IF(X471="",0,X471),"0")+IFERROR(IF(X472="",0,X472),"0")+IFERROR(IF(X473="",0,X473),"0")</f>
        <v>2.1408399999999999</v>
      </c>
      <c r="Y474" s="348"/>
      <c r="Z474" s="348"/>
    </row>
    <row r="475" spans="1:53" x14ac:dyDescent="0.2">
      <c r="A475" s="362"/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82"/>
      <c r="N475" s="363" t="s">
        <v>66</v>
      </c>
      <c r="O475" s="364"/>
      <c r="P475" s="364"/>
      <c r="Q475" s="364"/>
      <c r="R475" s="364"/>
      <c r="S475" s="364"/>
      <c r="T475" s="365"/>
      <c r="U475" s="37" t="s">
        <v>65</v>
      </c>
      <c r="V475" s="347">
        <f>IFERROR(SUM(V468:V473),"0")</f>
        <v>939</v>
      </c>
      <c r="W475" s="347">
        <f>IFERROR(SUM(W468:W473),"0")</f>
        <v>945.12000000000012</v>
      </c>
      <c r="X475" s="37"/>
      <c r="Y475" s="348"/>
      <c r="Z475" s="348"/>
    </row>
    <row r="476" spans="1:53" ht="14.25" customHeight="1" x14ac:dyDescent="0.25">
      <c r="A476" s="361" t="s">
        <v>68</v>
      </c>
      <c r="B476" s="362"/>
      <c r="C476" s="362"/>
      <c r="D476" s="362"/>
      <c r="E476" s="362"/>
      <c r="F476" s="362"/>
      <c r="G476" s="362"/>
      <c r="H476" s="362"/>
      <c r="I476" s="362"/>
      <c r="J476" s="362"/>
      <c r="K476" s="362"/>
      <c r="L476" s="362"/>
      <c r="M476" s="362"/>
      <c r="N476" s="362"/>
      <c r="O476" s="362"/>
      <c r="P476" s="362"/>
      <c r="Q476" s="362"/>
      <c r="R476" s="362"/>
      <c r="S476" s="362"/>
      <c r="T476" s="362"/>
      <c r="U476" s="362"/>
      <c r="V476" s="362"/>
      <c r="W476" s="362"/>
      <c r="X476" s="36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58">
        <v>4607091383409</v>
      </c>
      <c r="E477" s="359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7"/>
      <c r="P477" s="367"/>
      <c r="Q477" s="367"/>
      <c r="R477" s="359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58">
        <v>4607091383416</v>
      </c>
      <c r="E478" s="359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66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7"/>
      <c r="P478" s="367"/>
      <c r="Q478" s="367"/>
      <c r="R478" s="359"/>
      <c r="S478" s="34"/>
      <c r="T478" s="34"/>
      <c r="U478" s="35" t="s">
        <v>65</v>
      </c>
      <c r="V478" s="345">
        <v>20</v>
      </c>
      <c r="W478" s="346">
        <f>IFERROR(IF(V478="",0,CEILING((V478/$H478),1)*$H478),"")</f>
        <v>23.4</v>
      </c>
      <c r="X478" s="36">
        <f>IFERROR(IF(W478=0,"",ROUNDUP(W478/H478,0)*0.02175),"")</f>
        <v>6.5250000000000002E-2</v>
      </c>
      <c r="Y478" s="56"/>
      <c r="Z478" s="57"/>
      <c r="AD478" s="58"/>
      <c r="BA478" s="320" t="s">
        <v>1</v>
      </c>
    </row>
    <row r="479" spans="1:53" x14ac:dyDescent="0.2">
      <c r="A479" s="381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82"/>
      <c r="N479" s="363" t="s">
        <v>66</v>
      </c>
      <c r="O479" s="364"/>
      <c r="P479" s="364"/>
      <c r="Q479" s="364"/>
      <c r="R479" s="364"/>
      <c r="S479" s="364"/>
      <c r="T479" s="365"/>
      <c r="U479" s="37" t="s">
        <v>67</v>
      </c>
      <c r="V479" s="347">
        <f>IFERROR(V477/H477,"0")+IFERROR(V478/H478,"0")</f>
        <v>2.5641025641025643</v>
      </c>
      <c r="W479" s="347">
        <f>IFERROR(W477/H477,"0")+IFERROR(W478/H478,"0")</f>
        <v>3</v>
      </c>
      <c r="X479" s="347">
        <f>IFERROR(IF(X477="",0,X477),"0")+IFERROR(IF(X478="",0,X478),"0")</f>
        <v>6.5250000000000002E-2</v>
      </c>
      <c r="Y479" s="348"/>
      <c r="Z479" s="348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82"/>
      <c r="N480" s="363" t="s">
        <v>66</v>
      </c>
      <c r="O480" s="364"/>
      <c r="P480" s="364"/>
      <c r="Q480" s="364"/>
      <c r="R480" s="364"/>
      <c r="S480" s="364"/>
      <c r="T480" s="365"/>
      <c r="U480" s="37" t="s">
        <v>65</v>
      </c>
      <c r="V480" s="347">
        <f>IFERROR(SUM(V477:V478),"0")</f>
        <v>20</v>
      </c>
      <c r="W480" s="347">
        <f>IFERROR(SUM(W477:W478),"0")</f>
        <v>23.4</v>
      </c>
      <c r="X480" s="37"/>
      <c r="Y480" s="348"/>
      <c r="Z480" s="348"/>
    </row>
    <row r="481" spans="1:53" ht="27.75" customHeight="1" x14ac:dyDescent="0.2">
      <c r="A481" s="394" t="s">
        <v>643</v>
      </c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5"/>
      <c r="P481" s="395"/>
      <c r="Q481" s="395"/>
      <c r="R481" s="395"/>
      <c r="S481" s="395"/>
      <c r="T481" s="395"/>
      <c r="U481" s="395"/>
      <c r="V481" s="395"/>
      <c r="W481" s="395"/>
      <c r="X481" s="395"/>
      <c r="Y481" s="48"/>
      <c r="Z481" s="48"/>
    </row>
    <row r="482" spans="1:53" ht="16.5" customHeight="1" x14ac:dyDescent="0.25">
      <c r="A482" s="387" t="s">
        <v>644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1"/>
      <c r="Z482" s="341"/>
    </row>
    <row r="483" spans="1:53" ht="14.25" customHeight="1" x14ac:dyDescent="0.25">
      <c r="A483" s="361" t="s">
        <v>108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58">
        <v>4640242181011</v>
      </c>
      <c r="E484" s="359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74" t="s">
        <v>647</v>
      </c>
      <c r="O484" s="367"/>
      <c r="P484" s="367"/>
      <c r="Q484" s="367"/>
      <c r="R484" s="359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58">
        <v>4640242180441</v>
      </c>
      <c r="E485" s="359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494" t="s">
        <v>650</v>
      </c>
      <c r="O485" s="367"/>
      <c r="P485" s="367"/>
      <c r="Q485" s="367"/>
      <c r="R485" s="359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58">
        <v>4640242180564</v>
      </c>
      <c r="E486" s="359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702" t="s">
        <v>653</v>
      </c>
      <c r="O486" s="367"/>
      <c r="P486" s="367"/>
      <c r="Q486" s="367"/>
      <c r="R486" s="359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58">
        <v>4640242180922</v>
      </c>
      <c r="E487" s="359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498" t="s">
        <v>656</v>
      </c>
      <c r="O487" s="367"/>
      <c r="P487" s="367"/>
      <c r="Q487" s="367"/>
      <c r="R487" s="359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58">
        <v>4640242180038</v>
      </c>
      <c r="E488" s="359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464" t="s">
        <v>659</v>
      </c>
      <c r="O488" s="367"/>
      <c r="P488" s="367"/>
      <c r="Q488" s="367"/>
      <c r="R488" s="359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81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82"/>
      <c r="N489" s="363" t="s">
        <v>66</v>
      </c>
      <c r="O489" s="364"/>
      <c r="P489" s="364"/>
      <c r="Q489" s="364"/>
      <c r="R489" s="364"/>
      <c r="S489" s="364"/>
      <c r="T489" s="365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82"/>
      <c r="N490" s="363" t="s">
        <v>66</v>
      </c>
      <c r="O490" s="364"/>
      <c r="P490" s="364"/>
      <c r="Q490" s="364"/>
      <c r="R490" s="364"/>
      <c r="S490" s="364"/>
      <c r="T490" s="365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61" t="s">
        <v>100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58">
        <v>4640242180526</v>
      </c>
      <c r="E492" s="359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640" t="s">
        <v>662</v>
      </c>
      <c r="O492" s="367"/>
      <c r="P492" s="367"/>
      <c r="Q492" s="367"/>
      <c r="R492" s="359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58">
        <v>4640242180519</v>
      </c>
      <c r="E493" s="359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485" t="s">
        <v>665</v>
      </c>
      <c r="O493" s="367"/>
      <c r="P493" s="367"/>
      <c r="Q493" s="367"/>
      <c r="R493" s="359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58">
        <v>4640242180090</v>
      </c>
      <c r="E494" s="359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47" t="s">
        <v>668</v>
      </c>
      <c r="O494" s="367"/>
      <c r="P494" s="367"/>
      <c r="Q494" s="367"/>
      <c r="R494" s="359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81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82"/>
      <c r="N495" s="363" t="s">
        <v>66</v>
      </c>
      <c r="O495" s="364"/>
      <c r="P495" s="364"/>
      <c r="Q495" s="364"/>
      <c r="R495" s="364"/>
      <c r="S495" s="364"/>
      <c r="T495" s="365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82"/>
      <c r="N496" s="363" t="s">
        <v>66</v>
      </c>
      <c r="O496" s="364"/>
      <c r="P496" s="364"/>
      <c r="Q496" s="364"/>
      <c r="R496" s="364"/>
      <c r="S496" s="364"/>
      <c r="T496" s="365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58">
        <v>4640242180816</v>
      </c>
      <c r="E498" s="359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486" t="s">
        <v>671</v>
      </c>
      <c r="O498" s="367"/>
      <c r="P498" s="367"/>
      <c r="Q498" s="367"/>
      <c r="R498" s="359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58">
        <v>4640242180595</v>
      </c>
      <c r="E499" s="359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0" t="s">
        <v>674</v>
      </c>
      <c r="O499" s="367"/>
      <c r="P499" s="367"/>
      <c r="Q499" s="367"/>
      <c r="R499" s="359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58">
        <v>4640242180908</v>
      </c>
      <c r="E500" s="359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33" t="s">
        <v>677</v>
      </c>
      <c r="O500" s="367"/>
      <c r="P500" s="367"/>
      <c r="Q500" s="367"/>
      <c r="R500" s="359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58">
        <v>4640242180489</v>
      </c>
      <c r="E501" s="359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09" t="s">
        <v>680</v>
      </c>
      <c r="O501" s="367"/>
      <c r="P501" s="367"/>
      <c r="Q501" s="367"/>
      <c r="R501" s="359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81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82"/>
      <c r="N502" s="363" t="s">
        <v>66</v>
      </c>
      <c r="O502" s="364"/>
      <c r="P502" s="364"/>
      <c r="Q502" s="364"/>
      <c r="R502" s="364"/>
      <c r="S502" s="364"/>
      <c r="T502" s="365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82"/>
      <c r="N503" s="363" t="s">
        <v>66</v>
      </c>
      <c r="O503" s="364"/>
      <c r="P503" s="364"/>
      <c r="Q503" s="364"/>
      <c r="R503" s="364"/>
      <c r="S503" s="364"/>
      <c r="T503" s="365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58">
        <v>4680115880870</v>
      </c>
      <c r="E505" s="359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7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7"/>
      <c r="P505" s="367"/>
      <c r="Q505" s="367"/>
      <c r="R505" s="359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58">
        <v>4640242180540</v>
      </c>
      <c r="E506" s="359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714" t="s">
        <v>685</v>
      </c>
      <c r="O506" s="367"/>
      <c r="P506" s="367"/>
      <c r="Q506" s="367"/>
      <c r="R506" s="359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58">
        <v>4640242181233</v>
      </c>
      <c r="E507" s="359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716" t="s">
        <v>688</v>
      </c>
      <c r="O507" s="367"/>
      <c r="P507" s="367"/>
      <c r="Q507" s="367"/>
      <c r="R507" s="359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58">
        <v>4640242180557</v>
      </c>
      <c r="E508" s="359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35" t="s">
        <v>691</v>
      </c>
      <c r="O508" s="367"/>
      <c r="P508" s="367"/>
      <c r="Q508" s="367"/>
      <c r="R508" s="359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58">
        <v>4640242181226</v>
      </c>
      <c r="E509" s="359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479" t="s">
        <v>694</v>
      </c>
      <c r="O509" s="367"/>
      <c r="P509" s="367"/>
      <c r="Q509" s="367"/>
      <c r="R509" s="359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81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82"/>
      <c r="N510" s="363" t="s">
        <v>66</v>
      </c>
      <c r="O510" s="364"/>
      <c r="P510" s="364"/>
      <c r="Q510" s="364"/>
      <c r="R510" s="364"/>
      <c r="S510" s="364"/>
      <c r="T510" s="365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82"/>
      <c r="N511" s="363" t="s">
        <v>66</v>
      </c>
      <c r="O511" s="364"/>
      <c r="P511" s="364"/>
      <c r="Q511" s="364"/>
      <c r="R511" s="364"/>
      <c r="S511" s="364"/>
      <c r="T511" s="365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654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378"/>
      <c r="N512" s="349" t="s">
        <v>695</v>
      </c>
      <c r="O512" s="350"/>
      <c r="P512" s="350"/>
      <c r="Q512" s="350"/>
      <c r="R512" s="350"/>
      <c r="S512" s="350"/>
      <c r="T512" s="351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13408.6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13547.740000000002</v>
      </c>
      <c r="X512" s="37"/>
      <c r="Y512" s="348"/>
      <c r="Z512" s="348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378"/>
      <c r="N513" s="349" t="s">
        <v>696</v>
      </c>
      <c r="O513" s="350"/>
      <c r="P513" s="350"/>
      <c r="Q513" s="350"/>
      <c r="R513" s="350"/>
      <c r="S513" s="350"/>
      <c r="T513" s="351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14187.546721307972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14334.031999999999</v>
      </c>
      <c r="X513" s="37"/>
      <c r="Y513" s="348"/>
      <c r="Z513" s="348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378"/>
      <c r="N514" s="349" t="s">
        <v>697</v>
      </c>
      <c r="O514" s="350"/>
      <c r="P514" s="350"/>
      <c r="Q514" s="350"/>
      <c r="R514" s="350"/>
      <c r="S514" s="350"/>
      <c r="T514" s="351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25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25</v>
      </c>
      <c r="X514" s="37"/>
      <c r="Y514" s="348"/>
      <c r="Z514" s="348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378"/>
      <c r="N515" s="349" t="s">
        <v>699</v>
      </c>
      <c r="O515" s="350"/>
      <c r="P515" s="350"/>
      <c r="Q515" s="350"/>
      <c r="R515" s="350"/>
      <c r="S515" s="350"/>
      <c r="T515" s="351"/>
      <c r="U515" s="37" t="s">
        <v>65</v>
      </c>
      <c r="V515" s="347">
        <f>GrossWeightTotal+PalletQtyTotal*25</f>
        <v>14812.546721307972</v>
      </c>
      <c r="W515" s="347">
        <f>GrossWeightTotalR+PalletQtyTotalR*25</f>
        <v>14959.031999999999</v>
      </c>
      <c r="X515" s="37"/>
      <c r="Y515" s="348"/>
      <c r="Z515" s="348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378"/>
      <c r="N516" s="349" t="s">
        <v>700</v>
      </c>
      <c r="O516" s="350"/>
      <c r="P516" s="350"/>
      <c r="Q516" s="350"/>
      <c r="R516" s="350"/>
      <c r="S516" s="350"/>
      <c r="T516" s="351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2089.1583001120807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2108</v>
      </c>
      <c r="X516" s="37"/>
      <c r="Y516" s="348"/>
      <c r="Z516" s="348"/>
    </row>
    <row r="517" spans="1:29" ht="14.25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378"/>
      <c r="N517" s="349" t="s">
        <v>701</v>
      </c>
      <c r="O517" s="350"/>
      <c r="P517" s="350"/>
      <c r="Q517" s="350"/>
      <c r="R517" s="350"/>
      <c r="S517" s="350"/>
      <c r="T517" s="351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28.995019999999997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68" t="s">
        <v>98</v>
      </c>
      <c r="D519" s="369"/>
      <c r="E519" s="369"/>
      <c r="F519" s="370"/>
      <c r="G519" s="368" t="s">
        <v>222</v>
      </c>
      <c r="H519" s="369"/>
      <c r="I519" s="369"/>
      <c r="J519" s="369"/>
      <c r="K519" s="369"/>
      <c r="L519" s="369"/>
      <c r="M519" s="369"/>
      <c r="N519" s="369"/>
      <c r="O519" s="370"/>
      <c r="P519" s="338" t="s">
        <v>457</v>
      </c>
      <c r="Q519" s="368" t="s">
        <v>461</v>
      </c>
      <c r="R519" s="370"/>
      <c r="S519" s="368" t="s">
        <v>514</v>
      </c>
      <c r="T519" s="370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487" t="s">
        <v>704</v>
      </c>
      <c r="B520" s="368" t="s">
        <v>59</v>
      </c>
      <c r="C520" s="368" t="s">
        <v>99</v>
      </c>
      <c r="D520" s="368" t="s">
        <v>107</v>
      </c>
      <c r="E520" s="368" t="s">
        <v>98</v>
      </c>
      <c r="F520" s="368" t="s">
        <v>214</v>
      </c>
      <c r="G520" s="368" t="s">
        <v>223</v>
      </c>
      <c r="H520" s="368" t="s">
        <v>230</v>
      </c>
      <c r="I520" s="368" t="s">
        <v>249</v>
      </c>
      <c r="J520" s="368" t="s">
        <v>308</v>
      </c>
      <c r="K520" s="339"/>
      <c r="L520" s="368" t="s">
        <v>329</v>
      </c>
      <c r="M520" s="368" t="s">
        <v>348</v>
      </c>
      <c r="N520" s="368" t="s">
        <v>426</v>
      </c>
      <c r="O520" s="368" t="s">
        <v>444</v>
      </c>
      <c r="P520" s="368" t="s">
        <v>458</v>
      </c>
      <c r="Q520" s="368" t="s">
        <v>462</v>
      </c>
      <c r="R520" s="368" t="s">
        <v>489</v>
      </c>
      <c r="S520" s="368" t="s">
        <v>515</v>
      </c>
      <c r="T520" s="368" t="s">
        <v>564</v>
      </c>
      <c r="U520" s="368" t="s">
        <v>588</v>
      </c>
      <c r="V520" s="368" t="s">
        <v>644</v>
      </c>
      <c r="Z520" s="52"/>
      <c r="AC520" s="339"/>
    </row>
    <row r="521" spans="1:29" ht="13.5" customHeight="1" thickBot="1" x14ac:dyDescent="0.25">
      <c r="A521" s="488"/>
      <c r="B521" s="404"/>
      <c r="C521" s="404"/>
      <c r="D521" s="404"/>
      <c r="E521" s="404"/>
      <c r="F521" s="404"/>
      <c r="G521" s="404"/>
      <c r="H521" s="404"/>
      <c r="I521" s="404"/>
      <c r="J521" s="404"/>
      <c r="K521" s="339"/>
      <c r="L521" s="404"/>
      <c r="M521" s="404"/>
      <c r="N521" s="404"/>
      <c r="O521" s="404"/>
      <c r="P521" s="404"/>
      <c r="Q521" s="404"/>
      <c r="R521" s="404"/>
      <c r="S521" s="404"/>
      <c r="T521" s="404"/>
      <c r="U521" s="404"/>
      <c r="V521" s="40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86.4</v>
      </c>
      <c r="D522" s="46">
        <f>IFERROR(W57*1,"0")+IFERROR(W58*1,"0")+IFERROR(W59*1,"0")+IFERROR(W60*1,"0")</f>
        <v>242.8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1061.52</v>
      </c>
      <c r="F522" s="46">
        <f>IFERROR(W130*1,"0")+IFERROR(W131*1,"0")+IFERROR(W132*1,"0")+IFERROR(W133*1,"0")</f>
        <v>332.1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130.19999999999999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1784.6999999999998</v>
      </c>
      <c r="J522" s="46">
        <f>IFERROR(W204*1,"0")+IFERROR(W205*1,"0")+IFERROR(W206*1,"0")+IFERROR(W207*1,"0")+IFERROR(W208*1,"0")+IFERROR(W209*1,"0")+IFERROR(W213*1,"0")</f>
        <v>152.39999999999998</v>
      </c>
      <c r="K522" s="339"/>
      <c r="L522" s="46">
        <f>IFERROR(W218*1,"0")+IFERROR(W219*1,"0")+IFERROR(W220*1,"0")+IFERROR(W221*1,"0")+IFERROR(W222*1,"0")+IFERROR(W223*1,"0")</f>
        <v>48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499.5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5010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1606.8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67.2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0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2526.1200000000003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D45:E45"/>
    <mergeCell ref="A369:X369"/>
    <mergeCell ref="D281:E281"/>
    <mergeCell ref="A356:X356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252:R252"/>
    <mergeCell ref="D124:E124"/>
    <mergeCell ref="D189:E189"/>
    <mergeCell ref="D360:E360"/>
    <mergeCell ref="A378:M379"/>
    <mergeCell ref="N266:T266"/>
    <mergeCell ref="D287:E287"/>
    <mergeCell ref="N199:R199"/>
    <mergeCell ref="N392:R392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N402:T402"/>
    <mergeCell ref="N257:R257"/>
    <mergeCell ref="N275:R275"/>
    <mergeCell ref="N466:T466"/>
    <mergeCell ref="N81:R81"/>
    <mergeCell ref="D71:E71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D365:E365"/>
    <mergeCell ref="N503:T503"/>
    <mergeCell ref="N399:R399"/>
    <mergeCell ref="N59:R59"/>
    <mergeCell ref="A460:M461"/>
    <mergeCell ref="N495:T495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N453:R453"/>
    <mergeCell ref="N191:R191"/>
    <mergeCell ref="D259:E259"/>
    <mergeCell ref="D501:E501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308:E308"/>
    <mergeCell ref="N337:R337"/>
    <mergeCell ref="N46:T46"/>
    <mergeCell ref="N178:R178"/>
    <mergeCell ref="A155:M156"/>
    <mergeCell ref="N270:R270"/>
    <mergeCell ref="B17:B18"/>
    <mergeCell ref="N28:R28"/>
    <mergeCell ref="N24:T24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A126:M127"/>
    <mergeCell ref="D91:E91"/>
    <mergeCell ref="D41:E41"/>
    <mergeCell ref="N26:R26"/>
    <mergeCell ref="H17:H18"/>
    <mergeCell ref="Z17:Z18"/>
    <mergeCell ref="N149:R149"/>
    <mergeCell ref="N205:R205"/>
    <mergeCell ref="N314:R314"/>
    <mergeCell ref="A226:X226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N15:R16"/>
    <mergeCell ref="O11:P11"/>
    <mergeCell ref="D260:E260"/>
    <mergeCell ref="A344:M345"/>
    <mergeCell ref="N241:R241"/>
    <mergeCell ref="N124:R124"/>
    <mergeCell ref="N92:T92"/>
    <mergeCell ref="D113:E113"/>
    <mergeCell ref="G17:G18"/>
    <mergeCell ref="N223:R223"/>
    <mergeCell ref="N201:T201"/>
    <mergeCell ref="A175:X175"/>
    <mergeCell ref="D160:E160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6:C6"/>
    <mergeCell ref="T6:U9"/>
    <mergeCell ref="D7:L7"/>
    <mergeCell ref="A297:X297"/>
    <mergeCell ref="D8:L8"/>
    <mergeCell ref="D5:E5"/>
    <mergeCell ref="O10:P10"/>
    <mergeCell ref="R6:S9"/>
    <mergeCell ref="H5:L5"/>
    <mergeCell ref="T10:U10"/>
    <mergeCell ref="H9:I9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N287:R287"/>
    <mergeCell ref="D159:E159"/>
    <mergeCell ref="N188:R188"/>
    <mergeCell ref="N284:T284"/>
    <mergeCell ref="A283:M284"/>
    <mergeCell ref="N130:R130"/>
    <mergeCell ref="D448:E448"/>
    <mergeCell ref="A286:X286"/>
    <mergeCell ref="N354:T354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N200:T200"/>
    <mergeCell ref="A313:X313"/>
    <mergeCell ref="D154:E154"/>
    <mergeCell ref="A307:X307"/>
    <mergeCell ref="A85:M86"/>
    <mergeCell ref="A380:X380"/>
    <mergeCell ref="N290:R290"/>
    <mergeCell ref="D292:E292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A9:C9"/>
    <mergeCell ref="H10:L10"/>
    <mergeCell ref="D80:E80"/>
    <mergeCell ref="N66:R66"/>
    <mergeCell ref="A105:X105"/>
    <mergeCell ref="N68:R68"/>
    <mergeCell ref="M17:M18"/>
    <mergeCell ref="N67:R67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246:R246"/>
    <mergeCell ref="N377:R377"/>
    <mergeCell ref="A367:M368"/>
    <mergeCell ref="N233:R233"/>
    <mergeCell ref="A438:M439"/>
    <mergeCell ref="D276:E276"/>
    <mergeCell ref="N196:R196"/>
    <mergeCell ref="D177:E177"/>
    <mergeCell ref="N288:R288"/>
    <mergeCell ref="D164:E164"/>
    <mergeCell ref="N368:T368"/>
    <mergeCell ref="N198:R198"/>
    <mergeCell ref="D241:E241"/>
    <mergeCell ref="D171:E17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D29:E29"/>
    <mergeCell ref="A38:M39"/>
    <mergeCell ref="N244:T244"/>
    <mergeCell ref="N141:R141"/>
    <mergeCell ref="N37:R37"/>
    <mergeCell ref="O8:P8"/>
    <mergeCell ref="N69:R69"/>
    <mergeCell ref="D33:E33"/>
    <mergeCell ref="N133:R133"/>
    <mergeCell ref="N255:T255"/>
    <mergeCell ref="N326:T326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2024-03-21T10:33:07Z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