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3 машина Луганск_Бердянск\"/>
    </mc:Choice>
  </mc:AlternateContent>
  <xr:revisionPtr revIDLastSave="0" documentId="13_ncr:1_{47D1660A-9BA2-4193-B0FA-27EAF4B3DF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Q522" i="1" s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92" i="1" l="1"/>
  <c r="X116" i="1"/>
  <c r="X155" i="1"/>
  <c r="X243" i="1"/>
  <c r="X385" i="1"/>
  <c r="H9" i="1"/>
  <c r="A10" i="1"/>
  <c r="W24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5" i="1" s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W516" i="1" l="1"/>
  <c r="X517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<sst xmlns="http://schemas.openxmlformats.org/spreadsheetml/2006/main" count="2201" uniqueCount="738">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</sst>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7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300</v>
      </c>
      <c r="W57" s="346">
        <f>IFERROR(IF(V57="",0,CEILING((V57/$H57),1)*$H57),"")</f>
        <v>302.40000000000003</v>
      </c>
      <c r="X57" s="36">
        <f>IFERROR(IF(W57=0,"",ROUNDUP(W57/H57,0)*0.02175),"")</f>
        <v>0.60899999999999999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27.777777777777775</v>
      </c>
      <c r="W61" s="347">
        <f>IFERROR(W57/H57,"0")+IFERROR(W58/H58,"0")+IFERROR(W59/H59,"0")+IFERROR(W60/H60,"0")</f>
        <v>28</v>
      </c>
      <c r="X61" s="347">
        <f>IFERROR(IF(X57="",0,X57),"0")+IFERROR(IF(X58="",0,X58),"0")+IFERROR(IF(X59="",0,X59),"0")+IFERROR(IF(X60="",0,X60),"0")</f>
        <v>0.60899999999999999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300</v>
      </c>
      <c r="W62" s="347">
        <f>IFERROR(SUM(W57:W60),"0")</f>
        <v>302.40000000000003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600</v>
      </c>
      <c r="W67" s="346">
        <f t="shared" si="2"/>
        <v>604.79999999999995</v>
      </c>
      <c r="X67" s="36">
        <f t="shared" si="3"/>
        <v>1.1744999999999999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200</v>
      </c>
      <c r="W69" s="346">
        <f t="shared" si="2"/>
        <v>205.20000000000002</v>
      </c>
      <c r="X69" s="36">
        <f t="shared" si="3"/>
        <v>0.41324999999999995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500</v>
      </c>
      <c r="W70" s="346">
        <f t="shared" si="2"/>
        <v>503.99999999999994</v>
      </c>
      <c r="X70" s="36">
        <f t="shared" si="3"/>
        <v>0.9787499999999999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116.73280423280423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118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2.5664999999999996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1300</v>
      </c>
      <c r="W86" s="347">
        <f>IFERROR(SUM(W65:W84),"0")</f>
        <v>1314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300</v>
      </c>
      <c r="W106" s="346">
        <f t="shared" ref="W106:W115" si="6">IFERROR(IF(V106="",0,CEILING((V106/$H106),1)*$H106),"")</f>
        <v>302.40000000000003</v>
      </c>
      <c r="X106" s="36">
        <f>IFERROR(IF(W106=0,"",ROUNDUP(W106/H106,0)*0.02175),"")</f>
        <v>0.78299999999999992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200</v>
      </c>
      <c r="W108" s="346">
        <f t="shared" si="6"/>
        <v>201.60000000000002</v>
      </c>
      <c r="X108" s="36">
        <f>IFERROR(IF(W108=0,"",ROUNDUP(W108/H108,0)*0.02175),"")</f>
        <v>0.52200000000000002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45</v>
      </c>
      <c r="W112" s="346">
        <f t="shared" si="6"/>
        <v>45.900000000000006</v>
      </c>
      <c r="X112" s="36">
        <f>IFERROR(IF(W112=0,"",ROUNDUP(W112/H112,0)*0.00937),"")</f>
        <v>0.15928999999999999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76.19047619047619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77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1.4642899999999999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545</v>
      </c>
      <c r="W117" s="347">
        <f>IFERROR(SUM(W106:W115),"0")</f>
        <v>549.90000000000009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300</v>
      </c>
      <c r="W131" s="346">
        <f>IFERROR(IF(V131="",0,CEILING((V131/$H131),1)*$H131),"")</f>
        <v>302.40000000000003</v>
      </c>
      <c r="X131" s="36">
        <f>IFERROR(IF(W131=0,"",ROUNDUP(W131/H131,0)*0.02175),"")</f>
        <v>0.78299999999999992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45</v>
      </c>
      <c r="W133" s="346">
        <f>IFERROR(IF(V133="",0,CEILING((V133/$H133),1)*$H133),"")</f>
        <v>45.900000000000006</v>
      </c>
      <c r="X133" s="36">
        <f>IFERROR(IF(W133=0,"",ROUNDUP(W133/H133,0)*0.00753),"")</f>
        <v>0.12801000000000001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52.38095238095238</v>
      </c>
      <c r="W134" s="347">
        <f>IFERROR(W130/H130,"0")+IFERROR(W131/H131,"0")+IFERROR(W132/H132,"0")+IFERROR(W133/H133,"0")</f>
        <v>53</v>
      </c>
      <c r="X134" s="347">
        <f>IFERROR(IF(X130="",0,X130),"0")+IFERROR(IF(X131="",0,X131),"0")+IFERROR(IF(X132="",0,X132),"0")+IFERROR(IF(X133="",0,X133),"0")</f>
        <v>0.91100999999999988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345</v>
      </c>
      <c r="W135" s="347">
        <f>IFERROR(SUM(W130:W133),"0")</f>
        <v>348.30000000000007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175</v>
      </c>
      <c r="W149" s="346">
        <f t="shared" si="8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52.5</v>
      </c>
      <c r="W152" s="346">
        <f t="shared" si="8"/>
        <v>52.5</v>
      </c>
      <c r="X152" s="36">
        <f>IFERROR(IF(W152=0,"",ROUNDUP(W152/H152,0)*0.00502),"")</f>
        <v>0.1255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108.33333333333333</v>
      </c>
      <c r="W155" s="347">
        <f>IFERROR(W146/H146,"0")+IFERROR(W147/H147,"0")+IFERROR(W148/H148,"0")+IFERROR(W149/H149,"0")+IFERROR(W150/H150,"0")+IFERROR(W151/H151,"0")+IFERROR(W152/H152,"0")+IFERROR(W153/H153,"0")+IFERROR(W154/H154,"0")</f>
        <v>109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0.54718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227.5</v>
      </c>
      <c r="W156" s="347">
        <f>IFERROR(SUM(W146:W154),"0")</f>
        <v>228.9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300</v>
      </c>
      <c r="W177" s="346">
        <f t="shared" si="9"/>
        <v>304.5</v>
      </c>
      <c r="X177" s="36">
        <f>IFERROR(IF(W177=0,"",ROUNDUP(W177/H177,0)*0.02175),"")</f>
        <v>0.76124999999999998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80</v>
      </c>
      <c r="W182" s="346">
        <f t="shared" si="9"/>
        <v>81.599999999999994</v>
      </c>
      <c r="X182" s="36">
        <f>IFERROR(IF(W182=0,"",ROUNDUP(W182/H182,0)*0.00753),"")</f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140</v>
      </c>
      <c r="W184" s="346">
        <f t="shared" si="9"/>
        <v>141.6</v>
      </c>
      <c r="X184" s="36">
        <f>IFERROR(IF(W184=0,"",ROUNDUP(W184/H184,0)*0.00753),"")</f>
        <v>0.44427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160</v>
      </c>
      <c r="W186" s="346">
        <f t="shared" si="9"/>
        <v>160.79999999999998</v>
      </c>
      <c r="X186" s="36">
        <f t="shared" ref="X186:X192" si="10">IFERROR(IF(W186=0,"",ROUNDUP(W186/H186,0)*0.00753),"")</f>
        <v>0.50451000000000001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200</v>
      </c>
      <c r="W189" s="346">
        <f t="shared" si="9"/>
        <v>201.6</v>
      </c>
      <c r="X189" s="36">
        <f t="shared" si="10"/>
        <v>0.63251999999999997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120</v>
      </c>
      <c r="W192" s="34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326.14942528735639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329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2.9750699999999997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1000</v>
      </c>
      <c r="W194" s="347">
        <f>IFERROR(SUM(W176:W192),"0")</f>
        <v>1010.1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0</v>
      </c>
      <c r="W271" s="347">
        <f>IFERROR(W268/H268,"0")+IFERROR(W269/H269,"0")+IFERROR(W270/H270,"0")</f>
        <v>0</v>
      </c>
      <c r="X271" s="347">
        <f>IFERROR(IF(X268="",0,X268),"0")+IFERROR(IF(X269="",0,X269),"0")+IFERROR(IF(X270="",0,X270),"0")</f>
        <v>0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0</v>
      </c>
      <c r="W272" s="347">
        <f>IFERROR(SUM(W268:W270),"0")</f>
        <v>0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2700</v>
      </c>
      <c r="W331" s="346">
        <f t="shared" si="17"/>
        <v>2700</v>
      </c>
      <c r="X331" s="36">
        <f>IFERROR(IF(W331=0,"",ROUNDUP(W331/H331,0)*0.02175),"")</f>
        <v>3.9149999999999996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700</v>
      </c>
      <c r="W333" s="346">
        <f t="shared" si="17"/>
        <v>705</v>
      </c>
      <c r="X333" s="36">
        <f>IFERROR(IF(W333=0,"",ROUNDUP(W333/H333,0)*0.02175),"")</f>
        <v>1.0222499999999999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1150</v>
      </c>
      <c r="W335" s="346">
        <f t="shared" si="17"/>
        <v>1155</v>
      </c>
      <c r="X335" s="36">
        <f>IFERROR(IF(W335=0,"",ROUNDUP(W335/H335,0)*0.02175),"")</f>
        <v>1.67475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303.33333333333331</v>
      </c>
      <c r="W338" s="347">
        <f>IFERROR(W330/H330,"0")+IFERROR(W331/H331,"0")+IFERROR(W332/H332,"0")+IFERROR(W333/H333,"0")+IFERROR(W334/H334,"0")+IFERROR(W335/H335,"0")+IFERROR(W336/H336,"0")+IFERROR(W337/H337,"0")</f>
        <v>304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6.6120000000000001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4550</v>
      </c>
      <c r="W339" s="347">
        <f>IFERROR(SUM(W330:W337),"0")</f>
        <v>4560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1300</v>
      </c>
      <c r="W341" s="346">
        <f>IFERROR(IF(V341="",0,CEILING((V341/$H341),1)*$H341),"")</f>
        <v>1305</v>
      </c>
      <c r="X341" s="36">
        <f>IFERROR(IF(W341=0,"",ROUNDUP(W341/H341,0)*0.02175),"")</f>
        <v>1.8922499999999998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86.666666666666671</v>
      </c>
      <c r="W344" s="347">
        <f>IFERROR(W341/H341,"0")+IFERROR(W342/H342,"0")+IFERROR(W343/H343,"0")</f>
        <v>87</v>
      </c>
      <c r="X344" s="347">
        <f>IFERROR(IF(X341="",0,X341),"0")+IFERROR(IF(X342="",0,X342),"0")+IFERROR(IF(X343="",0,X343),"0")</f>
        <v>1.8922499999999998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1300</v>
      </c>
      <c r="W345" s="347">
        <f>IFERROR(SUM(W341:W343),"0")</f>
        <v>1305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200</v>
      </c>
      <c r="W357" s="346">
        <f>IFERROR(IF(V357="",0,CEILING((V357/$H357),1)*$H357),"")</f>
        <v>204</v>
      </c>
      <c r="X357" s="36">
        <f>IFERROR(IF(W357=0,"",ROUNDUP(W357/H357,0)*0.02175),"")</f>
        <v>0.36974999999999997</v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16.666666666666668</v>
      </c>
      <c r="W362" s="347">
        <f>IFERROR(W357/H357,"0")+IFERROR(W358/H358,"0")+IFERROR(W359/H359,"0")+IFERROR(W360/H360,"0")+IFERROR(W361/H361,"0")</f>
        <v>17</v>
      </c>
      <c r="X362" s="347">
        <f>IFERROR(IF(X357="",0,X357),"0")+IFERROR(IF(X358="",0,X358),"0")+IFERROR(IF(X359="",0,X359),"0")+IFERROR(IF(X360="",0,X360),"0")+IFERROR(IF(X361="",0,X361),"0")</f>
        <v>0.36974999999999997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200</v>
      </c>
      <c r="W363" s="347">
        <f>IFERROR(SUM(W357:W361),"0")</f>
        <v>204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900</v>
      </c>
      <c r="W370" s="346">
        <f>IFERROR(IF(V370="",0,CEILING((V370/$H370),1)*$H370),"")</f>
        <v>904.8</v>
      </c>
      <c r="X370" s="36">
        <f>IFERROR(IF(W370=0,"",ROUNDUP(W370/H370,0)*0.02175),"")</f>
        <v>2.5229999999999997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115.38461538461539</v>
      </c>
      <c r="W374" s="347">
        <f>IFERROR(W370/H370,"0")+IFERROR(W371/H371,"0")+IFERROR(W372/H372,"0")+IFERROR(W373/H373,"0")</f>
        <v>116</v>
      </c>
      <c r="X374" s="347">
        <f>IFERROR(IF(X370="",0,X370),"0")+IFERROR(IF(X371="",0,X371),"0")+IFERROR(IF(X372="",0,X372),"0")+IFERROR(IF(X373="",0,X373),"0")</f>
        <v>2.5229999999999997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900</v>
      </c>
      <c r="W375" s="347">
        <f>IFERROR(SUM(W370:W373),"0")</f>
        <v>904.8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0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0</v>
      </c>
      <c r="W402" s="347">
        <f>IFERROR(SUM(W388:W400),"0")</f>
        <v>0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800</v>
      </c>
      <c r="W449" s="346">
        <f t="shared" si="21"/>
        <v>802.56000000000006</v>
      </c>
      <c r="X449" s="36">
        <f t="shared" si="22"/>
        <v>1.81792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700</v>
      </c>
      <c r="W452" s="346">
        <f t="shared" si="21"/>
        <v>702.24</v>
      </c>
      <c r="X452" s="36">
        <f t="shared" si="22"/>
        <v>1.5906800000000001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284.09090909090907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285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3.4085999999999999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1500</v>
      </c>
      <c r="W461" s="347">
        <f>IFERROR(SUM(W447:W459),"0")</f>
        <v>1504.8000000000002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300</v>
      </c>
      <c r="W463" s="346">
        <f>IFERROR(IF(V463="",0,CEILING((V463/$H463),1)*$H463),"")</f>
        <v>300.96000000000004</v>
      </c>
      <c r="X463" s="36">
        <f>IFERROR(IF(W463=0,"",ROUNDUP(W463/H463,0)*0.01196),"")</f>
        <v>0.68171999999999999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56.818181818181813</v>
      </c>
      <c r="W465" s="347">
        <f>IFERROR(W463/H463,"0")+IFERROR(W464/H464,"0")</f>
        <v>57.000000000000007</v>
      </c>
      <c r="X465" s="347">
        <f>IFERROR(IF(X463="",0,X463),"0")+IFERROR(IF(X464="",0,X464),"0")</f>
        <v>0.68171999999999999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300</v>
      </c>
      <c r="W466" s="347">
        <f>IFERROR(SUM(W463:W464),"0")</f>
        <v>300.96000000000004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0</v>
      </c>
      <c r="W468" s="346">
        <f t="shared" ref="W468:W473" si="23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250</v>
      </c>
      <c r="W469" s="346">
        <f t="shared" si="23"/>
        <v>253.44</v>
      </c>
      <c r="X469" s="36">
        <f>IFERROR(IF(W469=0,"",ROUNDUP(W469/H469,0)*0.01196),"")</f>
        <v>0.57408000000000003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300</v>
      </c>
      <c r="W470" s="346">
        <f t="shared" si="23"/>
        <v>300.96000000000004</v>
      </c>
      <c r="X470" s="36">
        <f>IFERROR(IF(W470=0,"",ROUNDUP(W470/H470,0)*0.01196),"")</f>
        <v>0.68171999999999999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104.16666666666666</v>
      </c>
      <c r="W474" s="347">
        <f>IFERROR(W468/H468,"0")+IFERROR(W469/H469,"0")+IFERROR(W470/H470,"0")+IFERROR(W471/H471,"0")+IFERROR(W472/H472,"0")+IFERROR(W473/H473,"0")</f>
        <v>105</v>
      </c>
      <c r="X474" s="347">
        <f>IFERROR(IF(X468="",0,X468),"0")+IFERROR(IF(X469="",0,X469),"0")+IFERROR(IF(X470="",0,X470),"0")+IFERROR(IF(X471="",0,X471),"0")+IFERROR(IF(X472="",0,X472),"0")+IFERROR(IF(X473="",0,X473),"0")</f>
        <v>1.2558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550</v>
      </c>
      <c r="W475" s="347">
        <f>IFERROR(SUM(W468:W473),"0")</f>
        <v>554.40000000000009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13017.5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13087.56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13679.617551031344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13753.658000000001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14254.617551031344</v>
      </c>
      <c r="W515" s="347">
        <f>GrossWeightTotalR+PalletQtyTotalR*25</f>
        <v>14328.658000000001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1674.69180882974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1685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25.816169999999996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302.40000000000003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1863.9</v>
      </c>
      <c r="F522" s="46">
        <f>IFERROR(W130*1,"0")+IFERROR(W131*1,"0")+IFERROR(W132*1,"0")+IFERROR(W133*1,"0")</f>
        <v>348.30000000000007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228.9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1010.1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0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5865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1108.8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0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2360.1600000000003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