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8,03,24 ПОКОМ КИ Сочи\машина Сочи_Кумыкова_Коныгин_Горина_Гурджий_Пушкарный\"/>
    </mc:Choice>
  </mc:AlternateContent>
  <xr:revisionPtr revIDLastSave="0" documentId="13_ncr:1_{D20E8DB4-C13C-4561-A33A-2E9E0F4C63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93" i="1" l="1"/>
  <c r="X119" i="1"/>
  <c r="X129" i="1"/>
  <c r="X158" i="1"/>
  <c r="X246" i="1"/>
  <c r="W35" i="1"/>
  <c r="W39" i="1"/>
  <c r="W43" i="1"/>
  <c r="W47" i="1"/>
  <c r="W53" i="1"/>
  <c r="W519" i="1" s="1"/>
  <c r="W61" i="1"/>
  <c r="W86" i="1"/>
  <c r="W94" i="1"/>
  <c r="W104" i="1"/>
  <c r="W119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130" i="1"/>
  <c r="H9" i="1"/>
  <c r="B525" i="1"/>
  <c r="V519" i="1"/>
  <c r="W24" i="1"/>
  <c r="X26" i="1"/>
  <c r="X34" i="1" s="1"/>
  <c r="X37" i="1"/>
  <c r="X38" i="1" s="1"/>
  <c r="X520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8" i="1" s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5" i="1" l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<sst xmlns="http://schemas.openxmlformats.org/spreadsheetml/2006/main" count="2224" uniqueCount="747">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</sst>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70</v>
      </c>
      <c r="W57" s="349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6.481481481481481</v>
      </c>
      <c r="W61" s="350">
        <f>IFERROR(W57/H57,"0")+IFERROR(W58/H58,"0")+IFERROR(W59/H59,"0")+IFERROR(W60/H60,"0")</f>
        <v>7</v>
      </c>
      <c r="X61" s="350">
        <f>IFERROR(IF(X57="",0,X57),"0")+IFERROR(IF(X58="",0,X58),"0")+IFERROR(IF(X59="",0,X59),"0")+IFERROR(IF(X60="",0,X60),"0")</f>
        <v>0.15225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70</v>
      </c>
      <c r="W62" s="350">
        <f>IFERROR(SUM(W57:W60),"0")</f>
        <v>75.600000000000009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20</v>
      </c>
      <c r="W69" s="349">
        <f t="shared" si="2"/>
        <v>21.6</v>
      </c>
      <c r="X69" s="36">
        <f t="shared" si="3"/>
        <v>4.3499999999999997E-2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16</v>
      </c>
      <c r="W73" s="349">
        <f t="shared" si="2"/>
        <v>16</v>
      </c>
      <c r="X73" s="36">
        <f t="shared" ref="X73:X79" si="4">IFERROR(IF(W73=0,"",ROUNDUP(W73/H73,0)*0.00937),"")</f>
        <v>3.7479999999999999E-2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5.8518518518518512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8.0979999999999996E-2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36</v>
      </c>
      <c r="W87" s="350">
        <f>IFERROR(SUM(W65:W85),"0")</f>
        <v>37.6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27</v>
      </c>
      <c r="W98" s="349">
        <f t="shared" si="5"/>
        <v>27</v>
      </c>
      <c r="X98" s="36">
        <f>IFERROR(IF(W98=0,"",ROUNDUP(W98/H98,0)*0.02175),"")</f>
        <v>6.5250000000000002E-2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3</v>
      </c>
      <c r="W104" s="350">
        <f>IFERROR(W96/H96,"0")+IFERROR(W97/H97,"0")+IFERROR(W98/H98,"0")+IFERROR(W99/H99,"0")+IFERROR(W100/H100,"0")+IFERROR(W101/H101,"0")+IFERROR(W102/H102,"0")+IFERROR(W103/H103,"0")</f>
        <v>3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6.5250000000000002E-2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27</v>
      </c>
      <c r="W105" s="350">
        <f>IFERROR(SUM(W96:W103),"0")</f>
        <v>27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10</v>
      </c>
      <c r="W122" s="349">
        <f t="shared" ref="W122:W128" si="7">IFERROR(IF(V122="",0,CEILING((V122/$H122),1)*$H122),"")</f>
        <v>13.28</v>
      </c>
      <c r="X122" s="36">
        <f>IFERROR(IF(W122=0,"",ROUNDUP(W122/H122,0)*0.00937),"")</f>
        <v>3.7479999999999999E-2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3.0120481927710845</v>
      </c>
      <c r="W129" s="350">
        <f>IFERROR(W122/H122,"0")+IFERROR(W123/H123,"0")+IFERROR(W124/H124,"0")+IFERROR(W125/H125,"0")+IFERROR(W126/H126,"0")+IFERROR(W127/H127,"0")+IFERROR(W128/H128,"0")</f>
        <v>4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3.7479999999999999E-2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10</v>
      </c>
      <c r="W130" s="350">
        <f>IFERROR(SUM(W122:W128),"0")</f>
        <v>13.28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30</v>
      </c>
      <c r="W253" s="349">
        <f>IFERROR(IF(V253="",0,CEILING((V253/$H253),1)*$H253),"")</f>
        <v>33.6</v>
      </c>
      <c r="X253" s="36">
        <f>IFERROR(IF(W253=0,"",ROUNDUP(W253/H253,0)*0.00753),"")</f>
        <v>6.0240000000000002E-2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20</v>
      </c>
      <c r="W254" s="349">
        <f>IFERROR(IF(V254="",0,CEILING((V254/$H254),1)*$H254),"")</f>
        <v>21</v>
      </c>
      <c r="X254" s="36">
        <f>IFERROR(IF(W254=0,"",ROUNDUP(W254/H254,0)*0.00753),"")</f>
        <v>3.7650000000000003E-2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11.904761904761905</v>
      </c>
      <c r="W257" s="350">
        <f>IFERROR(W253/H253,"0")+IFERROR(W254/H254,"0")+IFERROR(W255/H255,"0")+IFERROR(W256/H256,"0")</f>
        <v>13</v>
      </c>
      <c r="X257" s="350">
        <f>IFERROR(IF(X253="",0,X253),"0")+IFERROR(IF(X254="",0,X254),"0")+IFERROR(IF(X255="",0,X255),"0")+IFERROR(IF(X256="",0,X256),"0")</f>
        <v>9.7890000000000005E-2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50</v>
      </c>
      <c r="W258" s="350">
        <f>IFERROR(SUM(W253:W256),"0")</f>
        <v>54.6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600</v>
      </c>
      <c r="W260" s="349">
        <f t="shared" ref="W260:W267" si="15">IFERROR(IF(V260="",0,CEILING((V260/$H260),1)*$H260),"")</f>
        <v>600.6</v>
      </c>
      <c r="X260" s="36">
        <f>IFERROR(IF(W260=0,"",ROUNDUP(W260/H260,0)*0.02175),"")</f>
        <v>1.67475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76.92307692307692</v>
      </c>
      <c r="W268" s="350">
        <f>IFERROR(W260/H260,"0")+IFERROR(W261/H261,"0")+IFERROR(W262/H262,"0")+IFERROR(W263/H263,"0")+IFERROR(W264/H264,"0")+IFERROR(W265/H265,"0")+IFERROR(W266/H266,"0")+IFERROR(W267/H267,"0")</f>
        <v>77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1.67475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600</v>
      </c>
      <c r="W269" s="350">
        <f>IFERROR(SUM(W260:W267),"0")</f>
        <v>600.6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20</v>
      </c>
      <c r="W272" s="349">
        <f>IFERROR(IF(V272="",0,CEILING((V272/$H272),1)*$H272),"")</f>
        <v>23.4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15</v>
      </c>
      <c r="W273" s="349">
        <f>IFERROR(IF(V273="",0,CEILING((V273/$H273),1)*$H273),"")</f>
        <v>16.8</v>
      </c>
      <c r="X273" s="36">
        <f>IFERROR(IF(W273=0,"",ROUNDUP(W273/H273,0)*0.02175),"")</f>
        <v>4.3499999999999997E-2</v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4.3498168498168504</v>
      </c>
      <c r="W274" s="350">
        <f>IFERROR(W271/H271,"0")+IFERROR(W272/H272,"0")+IFERROR(W273/H273,"0")</f>
        <v>5</v>
      </c>
      <c r="X274" s="350">
        <f>IFERROR(IF(X271="",0,X271),"0")+IFERROR(IF(X272="",0,X272),"0")+IFERROR(IF(X273="",0,X273),"0")</f>
        <v>0.10875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35</v>
      </c>
      <c r="W275" s="350">
        <f>IFERROR(SUM(W271:W273),"0")</f>
        <v>40.200000000000003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60</v>
      </c>
      <c r="W311" s="349">
        <f>IFERROR(IF(V311="",0,CEILING((V311/$H311),1)*$H311),"")</f>
        <v>64.8</v>
      </c>
      <c r="X311" s="36">
        <f>IFERROR(IF(W311=0,"",ROUNDUP(W311/H311,0)*0.02175),"")</f>
        <v>0.17399999999999999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7.4074074074074074</v>
      </c>
      <c r="W314" s="350">
        <f>IFERROR(W311/H311,"0")+IFERROR(W312/H312,"0")+IFERROR(W313/H313,"0")</f>
        <v>8</v>
      </c>
      <c r="X314" s="350">
        <f>IFERROR(IF(X311="",0,X311),"0")+IFERROR(IF(X312="",0,X312),"0")+IFERROR(IF(X313="",0,X313),"0")</f>
        <v>0.17399999999999999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60</v>
      </c>
      <c r="W315" s="350">
        <f>IFERROR(SUM(W311:W313),"0")</f>
        <v>64.8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600</v>
      </c>
      <c r="W334" s="349">
        <f t="shared" si="17"/>
        <v>600</v>
      </c>
      <c r="X334" s="36">
        <f>IFERROR(IF(W334=0,"",ROUNDUP(W334/H334,0)*0.02175),"")</f>
        <v>0.86999999999999988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45</v>
      </c>
      <c r="W336" s="349">
        <f t="shared" si="17"/>
        <v>45</v>
      </c>
      <c r="X336" s="36">
        <f>IFERROR(IF(W336=0,"",ROUNDUP(W336/H336,0)*0.02175),"")</f>
        <v>6.5250000000000002E-2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43</v>
      </c>
      <c r="W341" s="350">
        <f>IFERROR(W333/H333,"0")+IFERROR(W334/H334,"0")+IFERROR(W335/H335,"0")+IFERROR(W336/H336,"0")+IFERROR(W337/H337,"0")+IFERROR(W338/H338,"0")+IFERROR(W339/H339,"0")+IFERROR(W340/H340,"0")</f>
        <v>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0.93524999999999991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645</v>
      </c>
      <c r="W342" s="350">
        <f>IFERROR(SUM(W333:W340),"0")</f>
        <v>645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100</v>
      </c>
      <c r="W344" s="349">
        <f>IFERROR(IF(V344="",0,CEILING((V344/$H344),1)*$H344),"")</f>
        <v>105</v>
      </c>
      <c r="X344" s="36">
        <f>IFERROR(IF(W344=0,"",ROUNDUP(W344/H344,0)*0.02175),"")</f>
        <v>0.15225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6.666666666666667</v>
      </c>
      <c r="W347" s="350">
        <f>IFERROR(W344/H344,"0")+IFERROR(W345/H345,"0")+IFERROR(W346/H346,"0")</f>
        <v>7</v>
      </c>
      <c r="X347" s="350">
        <f>IFERROR(IF(X344="",0,X344),"0")+IFERROR(IF(X345="",0,X345),"0")+IFERROR(IF(X346="",0,X346),"0")</f>
        <v>0.15225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100</v>
      </c>
      <c r="W348" s="350">
        <f>IFERROR(SUM(W344:W346),"0")</f>
        <v>105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50</v>
      </c>
      <c r="W351" s="349">
        <f>IFERROR(IF(V351="",0,CEILING((V351/$H351),1)*$H351),"")</f>
        <v>54.6</v>
      </c>
      <c r="X351" s="36">
        <f>IFERROR(IF(W351=0,"",ROUNDUP(W351/H351,0)*0.02175),"")</f>
        <v>0.15225</v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6.4102564102564106</v>
      </c>
      <c r="W352" s="350">
        <f>IFERROR(W350/H350,"0")+IFERROR(W351/H351,"0")</f>
        <v>7</v>
      </c>
      <c r="X352" s="350">
        <f>IFERROR(IF(X350="",0,X350),"0")+IFERROR(IF(X351="",0,X351),"0")</f>
        <v>0.15225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50</v>
      </c>
      <c r="W353" s="350">
        <f>IFERROR(SUM(W350:W351),"0")</f>
        <v>54.6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30</v>
      </c>
      <c r="W368" s="349">
        <f>IFERROR(IF(V368="",0,CEILING((V368/$H368),1)*$H368),"")</f>
        <v>30.66</v>
      </c>
      <c r="X368" s="36">
        <f>IFERROR(IF(W368=0,"",ROUNDUP(W368/H368,0)*0.00753),"")</f>
        <v>5.271E-2</v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6.8493150684931505</v>
      </c>
      <c r="W370" s="350">
        <f>IFERROR(W368/H368,"0")+IFERROR(W369/H369,"0")</f>
        <v>7</v>
      </c>
      <c r="X370" s="350">
        <f>IFERROR(IF(X368="",0,X368),"0")+IFERROR(IF(X369="",0,X369),"0")</f>
        <v>5.271E-2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30</v>
      </c>
      <c r="W371" s="350">
        <f>IFERROR(SUM(W368:W369),"0")</f>
        <v>30.66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400</v>
      </c>
      <c r="W373" s="349">
        <f>IFERROR(IF(V373="",0,CEILING((V373/$H373),1)*$H373),"")</f>
        <v>405.59999999999997</v>
      </c>
      <c r="X373" s="36">
        <f>IFERROR(IF(W373=0,"",ROUNDUP(W373/H373,0)*0.02175),"")</f>
        <v>1.131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51.282051282051285</v>
      </c>
      <c r="W377" s="350">
        <f>IFERROR(W373/H373,"0")+IFERROR(W374/H374,"0")+IFERROR(W375/H375,"0")+IFERROR(W376/H376,"0")</f>
        <v>52</v>
      </c>
      <c r="X377" s="350">
        <f>IFERROR(IF(X373="",0,X373),"0")+IFERROR(IF(X374="",0,X374),"0")+IFERROR(IF(X375="",0,X375),"0")+IFERROR(IF(X376="",0,X376),"0")</f>
        <v>1.131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400</v>
      </c>
      <c r="W378" s="350">
        <f>IFERROR(SUM(W373:W376),"0")</f>
        <v>405.59999999999997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70</v>
      </c>
      <c r="W393" s="349">
        <f t="shared" si="18"/>
        <v>71.400000000000006</v>
      </c>
      <c r="X393" s="36">
        <f>IFERROR(IF(W393=0,"",ROUNDUP(W393/H393,0)*0.00753),"")</f>
        <v>0.12801000000000001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19.047619047619044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0.15060000000000001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80</v>
      </c>
      <c r="W405" s="350">
        <f>IFERROR(SUM(W391:W403),"0")</f>
        <v>84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50</v>
      </c>
      <c r="W430" s="349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11.904761904761905</v>
      </c>
      <c r="W437" s="350">
        <f>IFERROR(W430/H430,"0")+IFERROR(W431/H431,"0")+IFERROR(W432/H432,"0")+IFERROR(W433/H433,"0")+IFERROR(W434/H434,"0")+IFERROR(W435/H435,"0")+IFERROR(W436/H436,"0")</f>
        <v>12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50</v>
      </c>
      <c r="W438" s="350">
        <f>IFERROR(SUM(W430:W436),"0")</f>
        <v>50.400000000000006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50</v>
      </c>
      <c r="W455" s="349">
        <f t="shared" si="21"/>
        <v>52.800000000000004</v>
      </c>
      <c r="X455" s="36">
        <f t="shared" si="22"/>
        <v>0.1196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28.409090909090907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29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0.34683999999999998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150</v>
      </c>
      <c r="W464" s="350">
        <f>IFERROR(SUM(W450:W462),"0")</f>
        <v>153.12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150</v>
      </c>
      <c r="W466" s="349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28.409090909090907</v>
      </c>
      <c r="W468" s="350">
        <f>IFERROR(W466/H466,"0")+IFERROR(W467/H467,"0")</f>
        <v>29</v>
      </c>
      <c r="X468" s="350">
        <f>IFERROR(IF(X466="",0,X466),"0")+IFERROR(IF(X467="",0,X467),"0")</f>
        <v>0.34683999999999998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150</v>
      </c>
      <c r="W469" s="350">
        <f>IFERROR(SUM(W466:W467),"0")</f>
        <v>153.12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80</v>
      </c>
      <c r="W471" s="349">
        <f t="shared" ref="W471:W476" si="23">IFERROR(IF(V471="",0,CEILING((V471/$H471),1)*$H471),"")</f>
        <v>84.48</v>
      </c>
      <c r="X471" s="36">
        <f>IFERROR(IF(W471=0,"",ROUNDUP(W471/H471,0)*0.01196),"")</f>
        <v>0.19136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50</v>
      </c>
      <c r="W473" s="349">
        <f t="shared" si="23"/>
        <v>52.800000000000004</v>
      </c>
      <c r="X473" s="36">
        <f>IFERROR(IF(W473=0,"",ROUNDUP(W473/H473,0)*0.01196),"")</f>
        <v>0.1196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24.621212121212118</v>
      </c>
      <c r="W477" s="350">
        <f>IFERROR(W471/H471,"0")+IFERROR(W472/H472,"0")+IFERROR(W473/H473,"0")+IFERROR(W474/H474,"0")+IFERROR(W475/H475,"0")+IFERROR(W476/H476,"0")</f>
        <v>26</v>
      </c>
      <c r="X477" s="350">
        <f>IFERROR(IF(X471="",0,X471),"0")+IFERROR(IF(X472="",0,X472),"0")+IFERROR(IF(X473="",0,X473),"0")+IFERROR(IF(X474="",0,X474),"0")+IFERROR(IF(X475="",0,X475),"0")+IFERROR(IF(X476="",0,X476),"0")</f>
        <v>0.31096000000000001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130</v>
      </c>
      <c r="W478" s="350">
        <f>IFERROR(SUM(W471:W476),"0")</f>
        <v>137.28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20</v>
      </c>
      <c r="W489" s="349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1.6666666666666667</v>
      </c>
      <c r="W492" s="350">
        <f>IFERROR(W487/H487,"0")+IFERROR(W488/H488,"0")+IFERROR(W489/H489,"0")+IFERROR(W490/H490,"0")+IFERROR(W491/H491,"0")</f>
        <v>2</v>
      </c>
      <c r="X492" s="350">
        <f>IFERROR(IF(X487="",0,X487),"0")+IFERROR(IF(X488="",0,X488),"0")+IFERROR(IF(X489="",0,X489),"0")+IFERROR(IF(X490="",0,X490),"0")+IFERROR(IF(X491="",0,X491),"0")</f>
        <v>4.3499999999999997E-2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20</v>
      </c>
      <c r="W493" s="350">
        <f>IFERROR(SUM(W487:W491),"0")</f>
        <v>24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2693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2756.46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2848.2741001152863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2915.5919999999996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6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6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2998.2741001152863</v>
      </c>
      <c r="W518" s="350">
        <f>GrossWeightTotalR+PalletQtyTotalR*25</f>
        <v>3065.5919999999996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347.19717559707652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357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6.1039099999999991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75.600000000000009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77.88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695.4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64.8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804.6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436.26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84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443.52000000000004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24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2024-03-19T11:12:24Z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