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C762B46-D0B2-406C-B4A1-10E7EED27F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0" i="1" s="1"/>
  <c r="Y557" i="1"/>
  <c r="Y561" i="1" s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N513" i="1"/>
  <c r="BM513" i="1"/>
  <c r="Z513" i="1"/>
  <c r="Y513" i="1"/>
  <c r="BP513" i="1" s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N223" i="1"/>
  <c r="BM223" i="1"/>
  <c r="Z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X667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8" i="1" l="1"/>
  <c r="Y81" i="1"/>
  <c r="Y89" i="1"/>
  <c r="Y102" i="1"/>
  <c r="Y126" i="1"/>
  <c r="Y142" i="1"/>
  <c r="Y34" i="1"/>
  <c r="Y48" i="1"/>
  <c r="Y669" i="1" s="1"/>
  <c r="Y54" i="1"/>
  <c r="Y65" i="1"/>
  <c r="Y71" i="1"/>
  <c r="Y95" i="1"/>
  <c r="Y111" i="1"/>
  <c r="Y120" i="1"/>
  <c r="Y136" i="1"/>
  <c r="Y149" i="1"/>
  <c r="Y153" i="1"/>
  <c r="Y160" i="1"/>
  <c r="Y165" i="1"/>
  <c r="Y173" i="1"/>
  <c r="Y177" i="1"/>
  <c r="Y195" i="1"/>
  <c r="Y200" i="1"/>
  <c r="Y206" i="1"/>
  <c r="Y216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4" i="1"/>
  <c r="BN384" i="1"/>
  <c r="Z384" i="1"/>
  <c r="BP397" i="1"/>
  <c r="BN397" i="1"/>
  <c r="Z397" i="1"/>
  <c r="Z399" i="1" s="1"/>
  <c r="Y399" i="1"/>
  <c r="BP434" i="1"/>
  <c r="BN434" i="1"/>
  <c r="Z434" i="1"/>
  <c r="Y436" i="1"/>
  <c r="BP444" i="1"/>
  <c r="BN444" i="1"/>
  <c r="Z444" i="1"/>
  <c r="Y452" i="1"/>
  <c r="BP448" i="1"/>
  <c r="BN448" i="1"/>
  <c r="Z448" i="1"/>
  <c r="Y465" i="1"/>
  <c r="BP459" i="1"/>
  <c r="BN459" i="1"/>
  <c r="Z459" i="1"/>
  <c r="Y464" i="1"/>
  <c r="BP462" i="1"/>
  <c r="BN462" i="1"/>
  <c r="Z462" i="1"/>
  <c r="K675" i="1"/>
  <c r="H9" i="1"/>
  <c r="B675" i="1"/>
  <c r="X666" i="1"/>
  <c r="X668" i="1" s="1"/>
  <c r="X669" i="1"/>
  <c r="Y24" i="1"/>
  <c r="Z27" i="1"/>
  <c r="Z33" i="1" s="1"/>
  <c r="BN27" i="1"/>
  <c r="Y666" i="1" s="1"/>
  <c r="Y668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Z48" i="1" s="1"/>
  <c r="BN42" i="1"/>
  <c r="BP42" i="1"/>
  <c r="Z44" i="1"/>
  <c r="BN44" i="1"/>
  <c r="Z46" i="1"/>
  <c r="BN46" i="1"/>
  <c r="Y49" i="1"/>
  <c r="Z52" i="1"/>
  <c r="Z53" i="1" s="1"/>
  <c r="BN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F675" i="1"/>
  <c r="Z116" i="1"/>
  <c r="Z120" i="1" s="1"/>
  <c r="BN116" i="1"/>
  <c r="Z118" i="1"/>
  <c r="BN118" i="1"/>
  <c r="Y121" i="1"/>
  <c r="Z124" i="1"/>
  <c r="Z126" i="1" s="1"/>
  <c r="BN124" i="1"/>
  <c r="Z130" i="1"/>
  <c r="Z136" i="1" s="1"/>
  <c r="BN130" i="1"/>
  <c r="Z132" i="1"/>
  <c r="BN132" i="1"/>
  <c r="Z134" i="1"/>
  <c r="BN134" i="1"/>
  <c r="Z140" i="1"/>
  <c r="Z141" i="1" s="1"/>
  <c r="BN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Z194" i="1" s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Y230" i="1"/>
  <c r="Z220" i="1"/>
  <c r="Z230" i="1" s="1"/>
  <c r="BN220" i="1"/>
  <c r="Z222" i="1"/>
  <c r="BN222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Z363" i="1" s="1"/>
  <c r="BP359" i="1"/>
  <c r="BN359" i="1"/>
  <c r="Z359" i="1"/>
  <c r="Y363" i="1"/>
  <c r="BP368" i="1"/>
  <c r="BN368" i="1"/>
  <c r="Z368" i="1"/>
  <c r="Z370" i="1" s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3" i="1"/>
  <c r="BN483" i="1"/>
  <c r="Z483" i="1"/>
  <c r="BP488" i="1"/>
  <c r="BN488" i="1"/>
  <c r="Z488" i="1"/>
  <c r="BP491" i="1"/>
  <c r="BN491" i="1"/>
  <c r="Z491" i="1"/>
  <c r="Y517" i="1"/>
  <c r="Y518" i="1"/>
  <c r="BP512" i="1"/>
  <c r="BN512" i="1"/>
  <c r="Z512" i="1"/>
  <c r="BP564" i="1"/>
  <c r="BN564" i="1"/>
  <c r="Z564" i="1"/>
  <c r="BP568" i="1"/>
  <c r="BN568" i="1"/>
  <c r="Z568" i="1"/>
  <c r="BP574" i="1"/>
  <c r="BN574" i="1"/>
  <c r="Z574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BP385" i="1"/>
  <c r="BN385" i="1"/>
  <c r="Z385" i="1"/>
  <c r="Y387" i="1"/>
  <c r="BP391" i="1"/>
  <c r="BN391" i="1"/>
  <c r="Z391" i="1"/>
  <c r="Z393" i="1" s="1"/>
  <c r="Y400" i="1"/>
  <c r="Z410" i="1"/>
  <c r="BP408" i="1"/>
  <c r="BN408" i="1"/>
  <c r="Z408" i="1"/>
  <c r="X675" i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Z451" i="1" s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4" i="1"/>
  <c r="BN514" i="1"/>
  <c r="Z514" i="1"/>
  <c r="BP540" i="1"/>
  <c r="BN540" i="1"/>
  <c r="Z540" i="1"/>
  <c r="Z554" i="1" s="1"/>
  <c r="Y554" i="1"/>
  <c r="BP544" i="1"/>
  <c r="BN544" i="1"/>
  <c r="Z544" i="1"/>
  <c r="BP549" i="1"/>
  <c r="BN549" i="1"/>
  <c r="Z549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16" i="1"/>
  <c r="BN516" i="1"/>
  <c r="Z516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78" i="1"/>
  <c r="BP563" i="1"/>
  <c r="BN563" i="1"/>
  <c r="Z563" i="1"/>
  <c r="Z577" i="1" s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617" i="1"/>
  <c r="Z159" i="1"/>
  <c r="Z89" i="1"/>
  <c r="Z670" i="1" s="1"/>
  <c r="Z464" i="1"/>
  <c r="Z517" i="1"/>
  <c r="Y665" i="1"/>
  <c r="Z251" i="1"/>
  <c r="Z239" i="1"/>
</calcChain>
</file>

<file path=xl/sharedStrings.xml><?xml version="1.0" encoding="utf-8"?>
<sst xmlns="http://schemas.openxmlformats.org/spreadsheetml/2006/main" count="3132" uniqueCount="1086">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</sst>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8" zoomScaleNormal="100" zoomScaleSheetLayoutView="100" workbookViewId="0">
      <selection activeCell="Z671" sqref="Z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332</v>
      </c>
      <c r="Y45" s="770">
        <f t="shared" si="6"/>
        <v>332</v>
      </c>
      <c r="Z45" s="36">
        <f>IFERROR(IF(Y45=0,"",ROUNDUP(Y45/H45,0)*0.00902),"")</f>
        <v>0.74865999999999999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349.43</v>
      </c>
      <c r="BN45" s="64">
        <f t="shared" si="8"/>
        <v>349.43</v>
      </c>
      <c r="BO45" s="64">
        <f t="shared" si="9"/>
        <v>0.62878787878787878</v>
      </c>
      <c r="BP45" s="64">
        <f t="shared" si="10"/>
        <v>0.62878787878787878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83</v>
      </c>
      <c r="Y48" s="771">
        <f>IFERROR(Y42/H42,"0")+IFERROR(Y43/H43,"0")+IFERROR(Y44/H44,"0")+IFERROR(Y45/H45,"0")+IFERROR(Y46/H46,"0")+IFERROR(Y47/H47,"0")</f>
        <v>83</v>
      </c>
      <c r="Z48" s="771">
        <f>IFERROR(IF(Z42="",0,Z42),"0")+IFERROR(IF(Z43="",0,Z43),"0")+IFERROR(IF(Z44="",0,Z44),"0")+IFERROR(IF(Z45="",0,Z45),"0")+IFERROR(IF(Z46="",0,Z46),"0")+IFERROR(IF(Z47="",0,Z47),"0")</f>
        <v>0.74865999999999999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332</v>
      </c>
      <c r="Y49" s="771">
        <f>IFERROR(SUM(Y42:Y47),"0")</f>
        <v>332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86.4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1039.5</v>
      </c>
      <c r="Y63" s="770">
        <f t="shared" si="11"/>
        <v>1039.5</v>
      </c>
      <c r="Z63" s="36">
        <f>IFERROR(IF(Y63=0,"",ROUNDUP(Y63/H63,0)*0.00902),"")</f>
        <v>2.0836200000000002</v>
      </c>
      <c r="AA63" s="56"/>
      <c r="AB63" s="57"/>
      <c r="AC63" s="115" t="s">
        <v>141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1088.01</v>
      </c>
      <c r="BN63" s="64">
        <f t="shared" si="13"/>
        <v>1088.01</v>
      </c>
      <c r="BO63" s="64">
        <f t="shared" si="14"/>
        <v>1.75</v>
      </c>
      <c r="BP63" s="64">
        <f t="shared" si="15"/>
        <v>1.75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231</v>
      </c>
      <c r="Y64" s="771">
        <f>IFERROR(Y57/H57,"0")+IFERROR(Y58/H58,"0")+IFERROR(Y59/H59,"0")+IFERROR(Y60/H60,"0")+IFERROR(Y61/H61,"0")+IFERROR(Y62/H62,"0")+IFERROR(Y63/H63,"0")</f>
        <v>231</v>
      </c>
      <c r="Z64" s="771">
        <f>IFERROR(IF(Z57="",0,Z57),"0")+IFERROR(IF(Z58="",0,Z58),"0")+IFERROR(IF(Z59="",0,Z59),"0")+IFERROR(IF(Z60="",0,Z60),"0")+IFERROR(IF(Z61="",0,Z61),"0")+IFERROR(IF(Z62="",0,Z62),"0")+IFERROR(IF(Z63="",0,Z63),"0")</f>
        <v>2.0836200000000002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1039.5</v>
      </c>
      <c r="Y65" s="771">
        <f>IFERROR(SUM(Y57:Y63),"0")</f>
        <v>1039.5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37.799999999999997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45</v>
      </c>
      <c r="Y101" s="770">
        <f>IFERROR(IF(X101="",0,CEILING((X101/$H101),1)*$H101),"")</f>
        <v>45</v>
      </c>
      <c r="Z101" s="36">
        <f>IFERROR(IF(Y101=0,"",ROUNDUP(Y101/H101,0)*0.00902),"")</f>
        <v>9.0200000000000002E-2</v>
      </c>
      <c r="AA101" s="56"/>
      <c r="AB101" s="57"/>
      <c r="AC101" s="159" t="s">
        <v>214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47.099999999999994</v>
      </c>
      <c r="BN101" s="64">
        <f>IFERROR(Y101*I101/H101,"0")</f>
        <v>47.099999999999994</v>
      </c>
      <c r="BO101" s="64">
        <f>IFERROR(1/J101*(X101/H101),"0")</f>
        <v>7.575757575757576E-2</v>
      </c>
      <c r="BP101" s="64">
        <f>IFERROR(1/J101*(Y101/H101),"0")</f>
        <v>7.575757575757576E-2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10</v>
      </c>
      <c r="Y102" s="771">
        <f>IFERROR(Y99/H99,"0")+IFERROR(Y100/H100,"0")+IFERROR(Y101/H101,"0")</f>
        <v>10</v>
      </c>
      <c r="Z102" s="771">
        <f>IFERROR(IF(Z99="",0,Z99),"0")+IFERROR(IF(Z100="",0,Z100),"0")+IFERROR(IF(Z101="",0,Z101),"0")</f>
        <v>9.0200000000000002E-2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45</v>
      </c>
      <c r="Y103" s="771">
        <f>IFERROR(SUM(Y99:Y101),"0")</f>
        <v>45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215</v>
      </c>
      <c r="B106" s="54" t="s">
        <v>218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113.4</v>
      </c>
      <c r="Y107" s="770">
        <f t="shared" si="26"/>
        <v>113.4</v>
      </c>
      <c r="Z107" s="36">
        <f>IFERROR(IF(Y107=0,"",ROUNDUP(Y107/H107,0)*0.00651),"")</f>
        <v>0.27342</v>
      </c>
      <c r="AA107" s="56"/>
      <c r="AB107" s="57"/>
      <c r="AC107" s="165" t="s">
        <v>217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123.98399999999999</v>
      </c>
      <c r="BN107" s="64">
        <f t="shared" si="28"/>
        <v>123.98399999999999</v>
      </c>
      <c r="BO107" s="64">
        <f t="shared" si="29"/>
        <v>0.23076923076923078</v>
      </c>
      <c r="BP107" s="64">
        <f t="shared" si="30"/>
        <v>0.23076923076923078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226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227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42</v>
      </c>
      <c r="Y111" s="771">
        <f>IFERROR(Y105/H105,"0")+IFERROR(Y106/H106,"0")+IFERROR(Y107/H107,"0")+IFERROR(Y108/H108,"0")+IFERROR(Y109/H109,"0")+IFERROR(Y110/H110,"0")</f>
        <v>42</v>
      </c>
      <c r="Z111" s="771">
        <f>IFERROR(IF(Z105="",0,Z105),"0")+IFERROR(IF(Z106="",0,Z106),"0")+IFERROR(IF(Z107="",0,Z107),"0")+IFERROR(IF(Z108="",0,Z108),"0")+IFERROR(IF(Z109="",0,Z109),"0")+IFERROR(IF(Z110="",0,Z110),"0")</f>
        <v>0.27342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113.4</v>
      </c>
      <c r="Y112" s="771">
        <f>IFERROR(SUM(Y105:Y110),"0")</f>
        <v>113.4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729</v>
      </c>
      <c r="Y118" s="770">
        <f>IFERROR(IF(X118="",0,CEILING((X118/$H118),1)*$H118),"")</f>
        <v>729</v>
      </c>
      <c r="Z118" s="36">
        <f>IFERROR(IF(Y118=0,"",ROUNDUP(Y118/H118,0)*0.00902),"")</f>
        <v>1.4612400000000001</v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763.02</v>
      </c>
      <c r="BN118" s="64">
        <f>IFERROR(Y118*I118/H118,"0")</f>
        <v>763.02</v>
      </c>
      <c r="BO118" s="64">
        <f>IFERROR(1/J118*(X118/H118),"0")</f>
        <v>1.2272727272727273</v>
      </c>
      <c r="BP118" s="64">
        <f>IFERROR(1/J118*(Y118/H118),"0")</f>
        <v>1.2272727272727273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162</v>
      </c>
      <c r="Y120" s="771">
        <f>IFERROR(Y115/H115,"0")+IFERROR(Y116/H116,"0")+IFERROR(Y117/H117,"0")+IFERROR(Y118/H118,"0")+IFERROR(Y119/H119,"0")</f>
        <v>162</v>
      </c>
      <c r="Z120" s="771">
        <f>IFERROR(IF(Z115="",0,Z115),"0")+IFERROR(IF(Z116="",0,Z116),"0")+IFERROR(IF(Z117="",0,Z117),"0")+IFERROR(IF(Z118="",0,Z118),"0")+IFERROR(IF(Z119="",0,Z119),"0")</f>
        <v>1.4612400000000001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729</v>
      </c>
      <c r="Y121" s="771">
        <f>IFERROR(SUM(Y115:Y119),"0")</f>
        <v>729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246</v>
      </c>
      <c r="B129" s="54" t="s">
        <v>247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246</v>
      </c>
      <c r="B130" s="54" t="s">
        <v>249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923.4</v>
      </c>
      <c r="Y133" s="770">
        <f t="shared" si="31"/>
        <v>923.40000000000009</v>
      </c>
      <c r="Z133" s="36">
        <f>IFERROR(IF(Y133=0,"",ROUNDUP(Y133/H133,0)*0.00651),"")</f>
        <v>2.2264200000000001</v>
      </c>
      <c r="AA133" s="56"/>
      <c r="AB133" s="57"/>
      <c r="AC133" s="197" t="s">
        <v>248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1009.5839999999999</v>
      </c>
      <c r="BN133" s="64">
        <f t="shared" si="33"/>
        <v>1009.5839999999999</v>
      </c>
      <c r="BO133" s="64">
        <f t="shared" si="34"/>
        <v>1.8791208791208789</v>
      </c>
      <c r="BP133" s="64">
        <f t="shared" si="35"/>
        <v>1.8791208791208793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341.99999999999994</v>
      </c>
      <c r="Y136" s="771">
        <f>IFERROR(Y129/H129,"0")+IFERROR(Y130/H130,"0")+IFERROR(Y131/H131,"0")+IFERROR(Y132/H132,"0")+IFERROR(Y133/H133,"0")+IFERROR(Y134/H134,"0")+IFERROR(Y135/H135,"0")</f>
        <v>342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2.2264200000000001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923.4</v>
      </c>
      <c r="Y137" s="771">
        <f>IFERROR(SUM(Y129:Y135),"0")</f>
        <v>923.40000000000009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516</v>
      </c>
      <c r="Y223" s="770">
        <f t="shared" si="46"/>
        <v>516</v>
      </c>
      <c r="Z223" s="36">
        <f t="shared" ref="Z223:Z229" si="51">IFERROR(IF(Y223=0,"",ROUNDUP(Y223/H223,0)*0.00651),"")</f>
        <v>1.3996500000000001</v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574.05000000000007</v>
      </c>
      <c r="BN223" s="64">
        <f t="shared" si="48"/>
        <v>574.05000000000007</v>
      </c>
      <c r="BO223" s="64">
        <f t="shared" si="49"/>
        <v>1.1813186813186813</v>
      </c>
      <c r="BP223" s="64">
        <f t="shared" si="50"/>
        <v>1.1813186813186813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520.80000000000007</v>
      </c>
      <c r="Y225" s="770">
        <f t="shared" si="46"/>
        <v>520.79999999999995</v>
      </c>
      <c r="Z225" s="36">
        <f t="shared" si="51"/>
        <v>1.4126700000000001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575.48400000000015</v>
      </c>
      <c r="BN225" s="64">
        <f t="shared" si="48"/>
        <v>575.48400000000004</v>
      </c>
      <c r="BO225" s="64">
        <f t="shared" si="49"/>
        <v>1.1923076923076925</v>
      </c>
      <c r="BP225" s="64">
        <f t="shared" si="50"/>
        <v>1.1923076923076923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432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432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2.8123200000000002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1036.8000000000002</v>
      </c>
      <c r="Y231" s="771">
        <f>IFERROR(SUM(Y219:Y229),"0")</f>
        <v>1036.8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395</v>
      </c>
      <c r="B234" s="54" t="s">
        <v>398</v>
      </c>
      <c r="C234" s="31">
        <v>4301060404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399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395</v>
      </c>
      <c r="B235" s="54" t="s">
        <v>400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153</v>
      </c>
      <c r="N235" s="33"/>
      <c r="O235" s="32">
        <v>30</v>
      </c>
      <c r="P235" s="1028" t="s">
        <v>401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110</v>
      </c>
      <c r="L243" s="32"/>
      <c r="M243" s="33" t="s">
        <v>415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416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417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110</v>
      </c>
      <c r="L244" s="32"/>
      <c r="M244" s="33" t="s">
        <v>111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110</v>
      </c>
      <c r="L246" s="32"/>
      <c r="M246" s="33" t="s">
        <v>415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416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424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110</v>
      </c>
      <c r="L247" s="32"/>
      <c r="M247" s="33" t="s">
        <v>114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425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418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425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110</v>
      </c>
      <c r="L255" s="32"/>
      <c r="M255" s="33" t="s">
        <v>415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110</v>
      </c>
      <c r="L256" s="32"/>
      <c r="M256" s="33" t="s">
        <v>111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110</v>
      </c>
      <c r="L258" s="32"/>
      <c r="M258" s="33" t="s">
        <v>415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443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110</v>
      </c>
      <c r="L259" s="32"/>
      <c r="M259" s="33" t="s">
        <v>111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444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437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444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110</v>
      </c>
      <c r="L273" s="32"/>
      <c r="M273" s="33" t="s">
        <v>415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110</v>
      </c>
      <c r="L274" s="32"/>
      <c r="M274" s="33" t="s">
        <v>111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425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140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142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425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425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415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/>
      <c r="M357" s="33" t="s">
        <v>114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563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153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25.2</v>
      </c>
      <c r="Y408" s="770">
        <f>IFERROR(IF(X408="",0,CEILING((X408/$H408),1)*$H408),"")</f>
        <v>25.200000000000003</v>
      </c>
      <c r="Z408" s="36">
        <f>IFERROR(IF(Y408=0,"",ROUNDUP(Y408/H408,0)*0.00651),"")</f>
        <v>7.8119999999999995E-2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28.223999999999997</v>
      </c>
      <c r="BN408" s="64">
        <f>IFERROR(Y408*I408/H408,"0")</f>
        <v>28.224</v>
      </c>
      <c r="BO408" s="64">
        <f>IFERROR(1/J408*(X408/H408),"0")</f>
        <v>6.5934065934065936E-2</v>
      </c>
      <c r="BP408" s="64">
        <f>IFERROR(1/J408*(Y408/H408),"0")</f>
        <v>6.5934065934065936E-2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1010.1</v>
      </c>
      <c r="Y409" s="770">
        <f>IFERROR(IF(X409="",0,CEILING((X409/$H409),1)*$H409),"")</f>
        <v>1010.1</v>
      </c>
      <c r="Z409" s="36">
        <f>IFERROR(IF(Y409=0,"",ROUNDUP(Y409/H409,0)*0.00651),"")</f>
        <v>3.13131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1125.54</v>
      </c>
      <c r="BN409" s="64">
        <f>IFERROR(Y409*I409/H409,"0")</f>
        <v>1125.54</v>
      </c>
      <c r="BO409" s="64">
        <f>IFERROR(1/J409*(X409/H409),"0")</f>
        <v>2.6428571428571432</v>
      </c>
      <c r="BP409" s="64">
        <f>IFERROR(1/J409*(Y409/H409),"0")</f>
        <v>2.6428571428571432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493</v>
      </c>
      <c r="Y410" s="771">
        <f>IFERROR(Y407/H407,"0")+IFERROR(Y408/H408,"0")+IFERROR(Y409/H409,"0")</f>
        <v>493</v>
      </c>
      <c r="Z410" s="771">
        <f>IFERROR(IF(Z407="",0,Z407),"0")+IFERROR(IF(Z408="",0,Z408),"0")+IFERROR(IF(Z409="",0,Z409),"0")</f>
        <v>3.2094300000000002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1035.3</v>
      </c>
      <c r="Y411" s="771">
        <f>IFERROR(SUM(Y407:Y409),"0")</f>
        <v>1035.3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655</v>
      </c>
      <c r="B415" s="54" t="s">
        <v>656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/>
      <c r="M415" s="33" t="s">
        <v>415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657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655</v>
      </c>
      <c r="B416" s="54" t="s">
        <v>658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 t="s">
        <v>122</v>
      </c>
      <c r="M416" s="33" t="s">
        <v>68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659</v>
      </c>
      <c r="AG416" s="64"/>
      <c r="AJ416" s="68" t="s">
        <v>123</v>
      </c>
      <c r="AK416" s="68">
        <v>720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/>
      <c r="M417" s="33" t="s">
        <v>415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657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660</v>
      </c>
      <c r="B418" s="54" t="s">
        <v>662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 t="s">
        <v>122</v>
      </c>
      <c r="M418" s="33" t="s">
        <v>68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663</v>
      </c>
      <c r="AG418" s="64"/>
      <c r="AJ418" s="68" t="s">
        <v>123</v>
      </c>
      <c r="AK418" s="68">
        <v>720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IFERROR(IF(Y419=0,"",ROUNDUP(Y419/H419,0)*0.02175),"")</f>
        <v/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667</v>
      </c>
      <c r="B420" s="54" t="s">
        <v>668</v>
      </c>
      <c r="C420" s="31">
        <v>4301011943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/>
      <c r="M420" s="33" t="s">
        <v>415</v>
      </c>
      <c r="N420" s="33"/>
      <c r="O420" s="32">
        <v>60</v>
      </c>
      <c r="P420" s="11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IFERROR(IF(Y420=0,"",ROUNDUP(Y420/H420,0)*0.02039),"")</f>
        <v/>
      </c>
      <c r="AA420" s="56"/>
      <c r="AB420" s="57"/>
      <c r="AC420" s="493" t="s">
        <v>657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37.5" customHeight="1" x14ac:dyDescent="0.25">
      <c r="A421" s="54" t="s">
        <v>667</v>
      </c>
      <c r="B421" s="54" t="s">
        <v>669</v>
      </c>
      <c r="C421" s="31">
        <v>4301011867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 t="s">
        <v>122</v>
      </c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 t="s">
        <v>123</v>
      </c>
      <c r="AK421" s="68">
        <v>720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663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670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0</v>
      </c>
      <c r="Y426" s="771">
        <f>IFERROR(SUM(Y415:Y424),"0")</f>
        <v>0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25.2</v>
      </c>
      <c r="Y487" s="770">
        <f t="shared" si="97"/>
        <v>25.200000000000003</v>
      </c>
      <c r="Z487" s="36">
        <f t="shared" si="102"/>
        <v>6.0240000000000002E-2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26.759999999999998</v>
      </c>
      <c r="BN487" s="64">
        <f t="shared" si="99"/>
        <v>26.76</v>
      </c>
      <c r="BO487" s="64">
        <f t="shared" si="100"/>
        <v>5.1282051282051287E-2</v>
      </c>
      <c r="BP487" s="64">
        <f t="shared" si="101"/>
        <v>5.1282051282051287E-2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783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751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785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12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12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6.0240000000000002E-2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25.2</v>
      </c>
      <c r="Y496" s="771">
        <f>IFERROR(SUM(Y477:Y494),"0")</f>
        <v>25.200000000000003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88.199999999999989</v>
      </c>
      <c r="Y515" s="770">
        <f>IFERROR(IF(X515="",0,CEILING((X515/$H515),1)*$H515),"")</f>
        <v>88.2</v>
      </c>
      <c r="Z515" s="36">
        <f>IFERROR(IF(Y515=0,"",ROUNDUP(Y515/H515,0)*0.00502),"")</f>
        <v>0.21084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93.659999999999982</v>
      </c>
      <c r="BN515" s="64">
        <f>IFERROR(Y515*I515/H515,"0")</f>
        <v>93.66</v>
      </c>
      <c r="BO515" s="64">
        <f>IFERROR(1/J515*(X515/H515),"0")</f>
        <v>0.17948717948717949</v>
      </c>
      <c r="BP515" s="64">
        <f>IFERROR(1/J515*(Y515/H515),"0")</f>
        <v>0.17948717948717952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41.999999999999993</v>
      </c>
      <c r="Y517" s="771">
        <f>IFERROR(Y512/H512,"0")+IFERROR(Y513/H513,"0")+IFERROR(Y514/H514,"0")+IFERROR(Y515/H515,"0")+IFERROR(Y516/H516,"0")</f>
        <v>42</v>
      </c>
      <c r="Z517" s="771">
        <f>IFERROR(IF(Z512="",0,Z512),"0")+IFERROR(IF(Z513="",0,Z513),"0")+IFERROR(IF(Z514="",0,Z514),"0")+IFERROR(IF(Z515="",0,Z515),"0")+IFERROR(IF(Z516="",0,Z516),"0")</f>
        <v>0.21084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88.199999999999989</v>
      </c>
      <c r="Y518" s="771">
        <f>IFERROR(SUM(Y512:Y516),"0")</f>
        <v>88.2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70</v>
      </c>
      <c r="P564" s="1033" t="s">
        <v>890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891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892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70</v>
      </c>
      <c r="P566" s="1035" t="s">
        <v>896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897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898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121</v>
      </c>
      <c r="L568" s="32"/>
      <c r="M568" s="33" t="s">
        <v>111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111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893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891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891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899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897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897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40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45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5367.8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5367.8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5804.8460000000005</v>
      </c>
      <c r="Y666" s="771">
        <f>IFERROR(SUM(BN22:BN662),"0")</f>
        <v>5804.8460000000005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12</v>
      </c>
      <c r="Y667" s="38">
        <f>ROUNDUP(SUM(BP22:BP662),0)</f>
        <v>12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6104.8460000000005</v>
      </c>
      <c r="Y668" s="771">
        <f>GrossWeightTotalR+PalletQtyTotalR*25</f>
        <v>6104.8460000000005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1849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1849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13.17639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332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1039.5</v>
      </c>
      <c r="E675" s="46">
        <f>IFERROR(Y99*1,"0")+IFERROR(Y100*1,"0")+IFERROR(Y101*1,"0")+IFERROR(Y105*1,"0")+IFERROR(Y106*1,"0")+IFERROR(Y107*1,"0")+IFERROR(Y108*1,"0")+IFERROR(Y109*1,"0")+IFERROR(Y110*1,"0")</f>
        <v>158.4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1652.4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1036.8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1035.3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25.200000000000003</v>
      </c>
      <c r="AA675" s="46">
        <f>IFERROR(Y508*1,"0")+IFERROR(Y512*1,"0")+IFERROR(Y513*1,"0")+IFERROR(Y514*1,"0")+IFERROR(Y515*1,"0")+IFERROR(Y516*1,"0")</f>
        <v>88.2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oW9+bOxK7OB0y07dxCus0c85DcMfWs6sQkjDl/BzVusj0clqgdnD1pjIg4hVCfejB4wnYQ3psvFOzAxVopeySQ==" saltValue="J59nYpm7bLvVR4KmyB/A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63 X101 X107 X133 X416 X418 X421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70 X301" xr:uid="{00000000-0002-0000-0000-000012000000}">
      <formula1>IF(AK58&gt;0,OR(X58=0,AND(IF(X58-AK58&gt;=0,TRUE,FALSE),X58&gt;0,IF(X58/(H58*K58)=ROUND(X58/(H58*K58),0),TRUE,FALSE))),FALSE)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wvsedMsXacr+TmX0O41/OB9NEmLhSCBUWP9dPD5Rr51kC5zNOPl/ZxCsv6w3ast6CUfpyuOSKZpK/ws12gViw==" saltValue="tv9ElXtjYRREhXrgFaIr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2025-02-19T07:21:33Z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