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C8AA12E-DB11-42CA-85F4-2694514E8F3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75" i="1" l="1"/>
  <c r="X664" i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Z645" i="1" s="1"/>
  <c r="Y641" i="1"/>
  <c r="Y646" i="1" s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Z627" i="1" s="1"/>
  <c r="Y620" i="1"/>
  <c r="Y628" i="1" s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Y589" i="1" s="1"/>
  <c r="P586" i="1"/>
  <c r="X584" i="1"/>
  <c r="Y583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Y584" i="1" s="1"/>
  <c r="P580" i="1"/>
  <c r="X578" i="1"/>
  <c r="X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P568" i="1"/>
  <c r="BO567" i="1"/>
  <c r="BM567" i="1"/>
  <c r="Y567" i="1"/>
  <c r="BO566" i="1"/>
  <c r="BM566" i="1"/>
  <c r="Y566" i="1"/>
  <c r="P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X561" i="1"/>
  <c r="Y560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Z560" i="1" s="1"/>
  <c r="Y557" i="1"/>
  <c r="Y561" i="1" s="1"/>
  <c r="P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AD675" i="1" s="1"/>
  <c r="P539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Y530" i="1"/>
  <c r="X530" i="1"/>
  <c r="BP529" i="1"/>
  <c r="BO529" i="1"/>
  <c r="BN529" i="1"/>
  <c r="BM529" i="1"/>
  <c r="Z529" i="1"/>
  <c r="Z530" i="1" s="1"/>
  <c r="Y529" i="1"/>
  <c r="AC675" i="1" s="1"/>
  <c r="P529" i="1"/>
  <c r="X526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BO513" i="1"/>
  <c r="BM513" i="1"/>
  <c r="Y513" i="1"/>
  <c r="P513" i="1"/>
  <c r="BP512" i="1"/>
  <c r="BO512" i="1"/>
  <c r="BN512" i="1"/>
  <c r="BM512" i="1"/>
  <c r="Z512" i="1"/>
  <c r="Y512" i="1"/>
  <c r="Y510" i="1"/>
  <c r="X510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Y500" i="1" s="1"/>
  <c r="P498" i="1"/>
  <c r="X496" i="1"/>
  <c r="X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Y495" i="1" s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BO459" i="1"/>
  <c r="BM459" i="1"/>
  <c r="Y459" i="1"/>
  <c r="Y464" i="1" s="1"/>
  <c r="X457" i="1"/>
  <c r="Y456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Y452" i="1" s="1"/>
  <c r="P444" i="1"/>
  <c r="BP443" i="1"/>
  <c r="BO443" i="1"/>
  <c r="BN443" i="1"/>
  <c r="BM443" i="1"/>
  <c r="Z443" i="1"/>
  <c r="Y443" i="1"/>
  <c r="P443" i="1"/>
  <c r="X440" i="1"/>
  <c r="Y439" i="1"/>
  <c r="X439" i="1"/>
  <c r="BP438" i="1"/>
  <c r="BO438" i="1"/>
  <c r="BN438" i="1"/>
  <c r="BM438" i="1"/>
  <c r="Z438" i="1"/>
  <c r="Z439" i="1" s="1"/>
  <c r="Y438" i="1"/>
  <c r="Y440" i="1" s="1"/>
  <c r="X436" i="1"/>
  <c r="X435" i="1"/>
  <c r="BO434" i="1"/>
  <c r="BM434" i="1"/>
  <c r="Y434" i="1"/>
  <c r="BO433" i="1"/>
  <c r="BM433" i="1"/>
  <c r="Y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Y430" i="1" s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X411" i="1"/>
  <c r="Y410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Y411" i="1" s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Y399" i="1" s="1"/>
  <c r="P397" i="1"/>
  <c r="BP396" i="1"/>
  <c r="BO396" i="1"/>
  <c r="BN396" i="1"/>
  <c r="BM396" i="1"/>
  <c r="Z396" i="1"/>
  <c r="Y396" i="1"/>
  <c r="P396" i="1"/>
  <c r="X394" i="1"/>
  <c r="Y393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Y394" i="1" s="1"/>
  <c r="X387" i="1"/>
  <c r="X386" i="1"/>
  <c r="BO385" i="1"/>
  <c r="BM385" i="1"/>
  <c r="Y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Y379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4" i="1"/>
  <c r="X363" i="1"/>
  <c r="BO362" i="1"/>
  <c r="BN362" i="1"/>
  <c r="BM362" i="1"/>
  <c r="Z362" i="1"/>
  <c r="Y362" i="1"/>
  <c r="BP362" i="1" s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BO355" i="1"/>
  <c r="BM355" i="1"/>
  <c r="Y355" i="1"/>
  <c r="Y364" i="1" s="1"/>
  <c r="P355" i="1"/>
  <c r="X352" i="1"/>
  <c r="X351" i="1"/>
  <c r="BO350" i="1"/>
  <c r="BM350" i="1"/>
  <c r="Y350" i="1"/>
  <c r="U675" i="1" s="1"/>
  <c r="P350" i="1"/>
  <c r="X347" i="1"/>
  <c r="X346" i="1"/>
  <c r="BO345" i="1"/>
  <c r="BM345" i="1"/>
  <c r="Y345" i="1"/>
  <c r="Y347" i="1" s="1"/>
  <c r="P345" i="1"/>
  <c r="X343" i="1"/>
  <c r="X342" i="1"/>
  <c r="BO341" i="1"/>
  <c r="BM341" i="1"/>
  <c r="Y341" i="1"/>
  <c r="Y343" i="1" s="1"/>
  <c r="P341" i="1"/>
  <c r="BP340" i="1"/>
  <c r="BO340" i="1"/>
  <c r="BN340" i="1"/>
  <c r="BM340" i="1"/>
  <c r="Z340" i="1"/>
  <c r="Y340" i="1"/>
  <c r="Y342" i="1" s="1"/>
  <c r="P340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X332" i="1"/>
  <c r="X331" i="1"/>
  <c r="BO330" i="1"/>
  <c r="BM330" i="1"/>
  <c r="Y330" i="1"/>
  <c r="Y332" i="1" s="1"/>
  <c r="P330" i="1"/>
  <c r="BP329" i="1"/>
  <c r="BO329" i="1"/>
  <c r="BN329" i="1"/>
  <c r="BM329" i="1"/>
  <c r="Z329" i="1"/>
  <c r="Y329" i="1"/>
  <c r="Y331" i="1" s="1"/>
  <c r="P329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P321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Y317" i="1" s="1"/>
  <c r="P315" i="1"/>
  <c r="X313" i="1"/>
  <c r="X312" i="1"/>
  <c r="BO311" i="1"/>
  <c r="BM311" i="1"/>
  <c r="Y311" i="1"/>
  <c r="Y313" i="1" s="1"/>
  <c r="P311" i="1"/>
  <c r="X309" i="1"/>
  <c r="X308" i="1"/>
  <c r="BO307" i="1"/>
  <c r="BM307" i="1"/>
  <c r="Y307" i="1"/>
  <c r="R675" i="1" s="1"/>
  <c r="P307" i="1"/>
  <c r="X304" i="1"/>
  <c r="X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Y304" i="1" s="1"/>
  <c r="P298" i="1"/>
  <c r="BP297" i="1"/>
  <c r="BO297" i="1"/>
  <c r="BN297" i="1"/>
  <c r="BM297" i="1"/>
  <c r="Z297" i="1"/>
  <c r="Y297" i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Y293" i="1" s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O675" i="1" s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BP279" i="1" s="1"/>
  <c r="P279" i="1"/>
  <c r="BP278" i="1"/>
  <c r="BO278" i="1"/>
  <c r="BN278" i="1"/>
  <c r="BM278" i="1"/>
  <c r="Z278" i="1"/>
  <c r="Y278" i="1"/>
  <c r="P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BP275" i="1" s="1"/>
  <c r="P275" i="1"/>
  <c r="BP274" i="1"/>
  <c r="BO274" i="1"/>
  <c r="BN274" i="1"/>
  <c r="BM274" i="1"/>
  <c r="Z274" i="1"/>
  <c r="Y274" i="1"/>
  <c r="P274" i="1"/>
  <c r="BO273" i="1"/>
  <c r="BM273" i="1"/>
  <c r="Y273" i="1"/>
  <c r="Y281" i="1" s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Z268" i="1" s="1"/>
  <c r="Y267" i="1"/>
  <c r="Y269" i="1" s="1"/>
  <c r="P267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BO233" i="1"/>
  <c r="BM233" i="1"/>
  <c r="Y233" i="1"/>
  <c r="Y240" i="1" s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6" i="1" s="1"/>
  <c r="P208" i="1"/>
  <c r="X206" i="1"/>
  <c r="X205" i="1"/>
  <c r="BO204" i="1"/>
  <c r="BM204" i="1"/>
  <c r="Y204" i="1"/>
  <c r="Y206" i="1" s="1"/>
  <c r="P204" i="1"/>
  <c r="BP203" i="1"/>
  <c r="BO203" i="1"/>
  <c r="BN203" i="1"/>
  <c r="BM203" i="1"/>
  <c r="Z203" i="1"/>
  <c r="Y203" i="1"/>
  <c r="Y205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J675" i="1" s="1"/>
  <c r="P198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Y195" i="1" s="1"/>
  <c r="P187" i="1"/>
  <c r="BP186" i="1"/>
  <c r="BO186" i="1"/>
  <c r="BN186" i="1"/>
  <c r="BM186" i="1"/>
  <c r="Z186" i="1"/>
  <c r="Y186" i="1"/>
  <c r="Y194" i="1" s="1"/>
  <c r="P186" i="1"/>
  <c r="X184" i="1"/>
  <c r="Y183" i="1"/>
  <c r="X183" i="1"/>
  <c r="BP182" i="1"/>
  <c r="BO182" i="1"/>
  <c r="BN182" i="1"/>
  <c r="BM182" i="1"/>
  <c r="Z182" i="1"/>
  <c r="Z183" i="1" s="1"/>
  <c r="Y182" i="1"/>
  <c r="P182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Y177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Y173" i="1" s="1"/>
  <c r="P167" i="1"/>
  <c r="X165" i="1"/>
  <c r="X164" i="1"/>
  <c r="BO163" i="1"/>
  <c r="BM163" i="1"/>
  <c r="Y163" i="1"/>
  <c r="H675" i="1" s="1"/>
  <c r="P163" i="1"/>
  <c r="X160" i="1"/>
  <c r="X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BO156" i="1"/>
  <c r="BM156" i="1"/>
  <c r="Y156" i="1"/>
  <c r="Y160" i="1" s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BO145" i="1"/>
  <c r="BM145" i="1"/>
  <c r="Y145" i="1"/>
  <c r="G675" i="1" s="1"/>
  <c r="P145" i="1"/>
  <c r="X142" i="1"/>
  <c r="X141" i="1"/>
  <c r="BO140" i="1"/>
  <c r="BM140" i="1"/>
  <c r="Y140" i="1"/>
  <c r="Y142" i="1" s="1"/>
  <c r="P140" i="1"/>
  <c r="BP139" i="1"/>
  <c r="BO139" i="1"/>
  <c r="BN139" i="1"/>
  <c r="BM139" i="1"/>
  <c r="Z139" i="1"/>
  <c r="Y139" i="1"/>
  <c r="Y141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6" i="1" s="1"/>
  <c r="P130" i="1"/>
  <c r="BP129" i="1"/>
  <c r="BO129" i="1"/>
  <c r="BN129" i="1"/>
  <c r="BM129" i="1"/>
  <c r="Z129" i="1"/>
  <c r="Y129" i="1"/>
  <c r="Y137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6" i="1" s="1"/>
  <c r="P124" i="1"/>
  <c r="BP123" i="1"/>
  <c r="BO123" i="1"/>
  <c r="BN123" i="1"/>
  <c r="BM123" i="1"/>
  <c r="Z123" i="1"/>
  <c r="Y123" i="1"/>
  <c r="Y127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Y120" i="1" s="1"/>
  <c r="P116" i="1"/>
  <c r="BP115" i="1"/>
  <c r="BO115" i="1"/>
  <c r="BN115" i="1"/>
  <c r="BM115" i="1"/>
  <c r="Z115" i="1"/>
  <c r="Y115" i="1"/>
  <c r="P115" i="1"/>
  <c r="X112" i="1"/>
  <c r="X111" i="1"/>
  <c r="BP110" i="1"/>
  <c r="BO110" i="1"/>
  <c r="BN110" i="1"/>
  <c r="BM110" i="1"/>
  <c r="Z110" i="1"/>
  <c r="Y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Y111" i="1" s="1"/>
  <c r="P106" i="1"/>
  <c r="BP105" i="1"/>
  <c r="BO105" i="1"/>
  <c r="BN105" i="1"/>
  <c r="BM105" i="1"/>
  <c r="Z105" i="1"/>
  <c r="Y105" i="1"/>
  <c r="Y112" i="1" s="1"/>
  <c r="P105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Y102" i="1" s="1"/>
  <c r="P100" i="1"/>
  <c r="BP99" i="1"/>
  <c r="BO99" i="1"/>
  <c r="BN99" i="1"/>
  <c r="BM99" i="1"/>
  <c r="Z99" i="1"/>
  <c r="Y99" i="1"/>
  <c r="P99" i="1"/>
  <c r="X96" i="1"/>
  <c r="X95" i="1"/>
  <c r="BP94" i="1"/>
  <c r="BO94" i="1"/>
  <c r="BN94" i="1"/>
  <c r="BM94" i="1"/>
  <c r="Z94" i="1"/>
  <c r="Y94" i="1"/>
  <c r="P94" i="1"/>
  <c r="BO93" i="1"/>
  <c r="BM93" i="1"/>
  <c r="Y93" i="1"/>
  <c r="Y95" i="1" s="1"/>
  <c r="P93" i="1"/>
  <c r="BP92" i="1"/>
  <c r="BO92" i="1"/>
  <c r="BN92" i="1"/>
  <c r="BM92" i="1"/>
  <c r="Z92" i="1"/>
  <c r="Y92" i="1"/>
  <c r="Y96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9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1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Y57" i="1"/>
  <c r="D675" i="1" s="1"/>
  <c r="P57" i="1"/>
  <c r="X54" i="1"/>
  <c r="X53" i="1"/>
  <c r="BO52" i="1"/>
  <c r="BM52" i="1"/>
  <c r="Y52" i="1"/>
  <c r="Y54" i="1" s="1"/>
  <c r="P52" i="1"/>
  <c r="BP51" i="1"/>
  <c r="BO51" i="1"/>
  <c r="BN51" i="1"/>
  <c r="BM51" i="1"/>
  <c r="Z51" i="1"/>
  <c r="Y51" i="1"/>
  <c r="Y53" i="1" s="1"/>
  <c r="P51" i="1"/>
  <c r="X49" i="1"/>
  <c r="X48" i="1"/>
  <c r="BP47" i="1"/>
  <c r="BO47" i="1"/>
  <c r="BN47" i="1"/>
  <c r="BM47" i="1"/>
  <c r="Z47" i="1"/>
  <c r="Y47" i="1"/>
  <c r="P47" i="1"/>
  <c r="BO46" i="1"/>
  <c r="BM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C675" i="1" s="1"/>
  <c r="P42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Y34" i="1" s="1"/>
  <c r="P27" i="1"/>
  <c r="BP26" i="1"/>
  <c r="BO26" i="1"/>
  <c r="BN26" i="1"/>
  <c r="BM26" i="1"/>
  <c r="Z26" i="1"/>
  <c r="Y26" i="1"/>
  <c r="Y33" i="1" s="1"/>
  <c r="P26" i="1"/>
  <c r="X24" i="1"/>
  <c r="X665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75" i="1"/>
  <c r="X666" i="1"/>
  <c r="X667" i="1"/>
  <c r="X669" i="1"/>
  <c r="Y24" i="1"/>
  <c r="Z27" i="1"/>
  <c r="Z33" i="1" s="1"/>
  <c r="BN27" i="1"/>
  <c r="BP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37" i="1"/>
  <c r="Z42" i="1"/>
  <c r="BN42" i="1"/>
  <c r="BP42" i="1"/>
  <c r="Z44" i="1"/>
  <c r="BN44" i="1"/>
  <c r="Z46" i="1"/>
  <c r="BN46" i="1"/>
  <c r="Y49" i="1"/>
  <c r="Z52" i="1"/>
  <c r="Z53" i="1" s="1"/>
  <c r="BN52" i="1"/>
  <c r="BP52" i="1"/>
  <c r="Z57" i="1"/>
  <c r="Z64" i="1" s="1"/>
  <c r="BN57" i="1"/>
  <c r="BP57" i="1"/>
  <c r="Z59" i="1"/>
  <c r="BN59" i="1"/>
  <c r="Z61" i="1"/>
  <c r="BN61" i="1"/>
  <c r="Z63" i="1"/>
  <c r="BN63" i="1"/>
  <c r="Y64" i="1"/>
  <c r="Z67" i="1"/>
  <c r="Z71" i="1" s="1"/>
  <c r="BN67" i="1"/>
  <c r="BP67" i="1"/>
  <c r="Z69" i="1"/>
  <c r="BN69" i="1"/>
  <c r="Y72" i="1"/>
  <c r="Z75" i="1"/>
  <c r="Z80" i="1" s="1"/>
  <c r="BN75" i="1"/>
  <c r="BP75" i="1"/>
  <c r="Z77" i="1"/>
  <c r="BN77" i="1"/>
  <c r="Z79" i="1"/>
  <c r="BN79" i="1"/>
  <c r="Z83" i="1"/>
  <c r="BN83" i="1"/>
  <c r="BP83" i="1"/>
  <c r="Z85" i="1"/>
  <c r="BN85" i="1"/>
  <c r="Z87" i="1"/>
  <c r="BN87" i="1"/>
  <c r="Y90" i="1"/>
  <c r="Z93" i="1"/>
  <c r="Z95" i="1" s="1"/>
  <c r="BN93" i="1"/>
  <c r="BP93" i="1"/>
  <c r="E675" i="1"/>
  <c r="Z100" i="1"/>
  <c r="Z102" i="1" s="1"/>
  <c r="BN100" i="1"/>
  <c r="BP100" i="1"/>
  <c r="Y103" i="1"/>
  <c r="Z106" i="1"/>
  <c r="Z111" i="1" s="1"/>
  <c r="BN106" i="1"/>
  <c r="BP106" i="1"/>
  <c r="Z108" i="1"/>
  <c r="BN108" i="1"/>
  <c r="F675" i="1"/>
  <c r="Z116" i="1"/>
  <c r="Z120" i="1" s="1"/>
  <c r="BN116" i="1"/>
  <c r="BP116" i="1"/>
  <c r="Z118" i="1"/>
  <c r="BN118" i="1"/>
  <c r="Y121" i="1"/>
  <c r="Z124" i="1"/>
  <c r="Z126" i="1" s="1"/>
  <c r="BN124" i="1"/>
  <c r="BP124" i="1"/>
  <c r="Z130" i="1"/>
  <c r="Z136" i="1" s="1"/>
  <c r="BN130" i="1"/>
  <c r="BP130" i="1"/>
  <c r="Z132" i="1"/>
  <c r="BN132" i="1"/>
  <c r="Z134" i="1"/>
  <c r="BN134" i="1"/>
  <c r="Z140" i="1"/>
  <c r="Z141" i="1" s="1"/>
  <c r="BN140" i="1"/>
  <c r="BP140" i="1"/>
  <c r="Z145" i="1"/>
  <c r="Z148" i="1" s="1"/>
  <c r="BN145" i="1"/>
  <c r="BP145" i="1"/>
  <c r="Z147" i="1"/>
  <c r="BN147" i="1"/>
  <c r="Y148" i="1"/>
  <c r="Z151" i="1"/>
  <c r="Z153" i="1" s="1"/>
  <c r="BN151" i="1"/>
  <c r="BP151" i="1"/>
  <c r="Y154" i="1"/>
  <c r="Z156" i="1"/>
  <c r="Z159" i="1" s="1"/>
  <c r="BN156" i="1"/>
  <c r="BP156" i="1"/>
  <c r="Z158" i="1"/>
  <c r="BN158" i="1"/>
  <c r="Y159" i="1"/>
  <c r="Z163" i="1"/>
  <c r="Z164" i="1" s="1"/>
  <c r="BN163" i="1"/>
  <c r="BP163" i="1"/>
  <c r="Y164" i="1"/>
  <c r="Z167" i="1"/>
  <c r="Z172" i="1" s="1"/>
  <c r="BN167" i="1"/>
  <c r="BP167" i="1"/>
  <c r="Z169" i="1"/>
  <c r="BN169" i="1"/>
  <c r="Z171" i="1"/>
  <c r="BN171" i="1"/>
  <c r="Y172" i="1"/>
  <c r="Z175" i="1"/>
  <c r="Z177" i="1" s="1"/>
  <c r="BN175" i="1"/>
  <c r="BP175" i="1"/>
  <c r="Y178" i="1"/>
  <c r="I675" i="1"/>
  <c r="Y184" i="1"/>
  <c r="Z187" i="1"/>
  <c r="Z194" i="1" s="1"/>
  <c r="BN187" i="1"/>
  <c r="BP187" i="1"/>
  <c r="Z189" i="1"/>
  <c r="BN189" i="1"/>
  <c r="Z191" i="1"/>
  <c r="BN191" i="1"/>
  <c r="Y666" i="1" s="1"/>
  <c r="Z193" i="1"/>
  <c r="BN193" i="1"/>
  <c r="Z198" i="1"/>
  <c r="Z200" i="1" s="1"/>
  <c r="BN198" i="1"/>
  <c r="BP198" i="1"/>
  <c r="Y201" i="1"/>
  <c r="Z204" i="1"/>
  <c r="Z205" i="1" s="1"/>
  <c r="BN204" i="1"/>
  <c r="BP204" i="1"/>
  <c r="Z208" i="1"/>
  <c r="Z216" i="1" s="1"/>
  <c r="BN208" i="1"/>
  <c r="BP208" i="1"/>
  <c r="Z210" i="1"/>
  <c r="BN210" i="1"/>
  <c r="Z212" i="1"/>
  <c r="BN212" i="1"/>
  <c r="Z214" i="1"/>
  <c r="BN214" i="1"/>
  <c r="Y217" i="1"/>
  <c r="Y230" i="1"/>
  <c r="Z220" i="1"/>
  <c r="Z230" i="1" s="1"/>
  <c r="BN220" i="1"/>
  <c r="Z222" i="1"/>
  <c r="BN222" i="1"/>
  <c r="Z224" i="1"/>
  <c r="BN224" i="1"/>
  <c r="Z226" i="1"/>
  <c r="BN226" i="1"/>
  <c r="BP227" i="1"/>
  <c r="BN227" i="1"/>
  <c r="Z227" i="1"/>
  <c r="BP234" i="1"/>
  <c r="BN234" i="1"/>
  <c r="Z234" i="1"/>
  <c r="BP238" i="1"/>
  <c r="BN238" i="1"/>
  <c r="Z238" i="1"/>
  <c r="K675" i="1"/>
  <c r="Y252" i="1"/>
  <c r="BP243" i="1"/>
  <c r="BN243" i="1"/>
  <c r="Z243" i="1"/>
  <c r="BP247" i="1"/>
  <c r="BN247" i="1"/>
  <c r="Z247" i="1"/>
  <c r="Y251" i="1"/>
  <c r="Y264" i="1"/>
  <c r="BP256" i="1"/>
  <c r="BN256" i="1"/>
  <c r="Z256" i="1"/>
  <c r="Z264" i="1" s="1"/>
  <c r="BP260" i="1"/>
  <c r="BN260" i="1"/>
  <c r="Z260" i="1"/>
  <c r="F9" i="1"/>
  <c r="J9" i="1"/>
  <c r="Y48" i="1"/>
  <c r="Y669" i="1" s="1"/>
  <c r="Y65" i="1"/>
  <c r="Y149" i="1"/>
  <c r="Y165" i="1"/>
  <c r="Y200" i="1"/>
  <c r="BP229" i="1"/>
  <c r="BN229" i="1"/>
  <c r="Z229" i="1"/>
  <c r="Y231" i="1"/>
  <c r="Y239" i="1"/>
  <c r="BP233" i="1"/>
  <c r="Y667" i="1" s="1"/>
  <c r="BN233" i="1"/>
  <c r="Z233" i="1"/>
  <c r="Z239" i="1" s="1"/>
  <c r="BP236" i="1"/>
  <c r="BN236" i="1"/>
  <c r="Z236" i="1"/>
  <c r="BP245" i="1"/>
  <c r="BN245" i="1"/>
  <c r="Z245" i="1"/>
  <c r="BP249" i="1"/>
  <c r="BN249" i="1"/>
  <c r="Z249" i="1"/>
  <c r="BP258" i="1"/>
  <c r="BN258" i="1"/>
  <c r="Z258" i="1"/>
  <c r="L675" i="1"/>
  <c r="Z262" i="1"/>
  <c r="BN262" i="1"/>
  <c r="Y265" i="1"/>
  <c r="M675" i="1"/>
  <c r="Z273" i="1"/>
  <c r="Z281" i="1" s="1"/>
  <c r="BN273" i="1"/>
  <c r="BP273" i="1"/>
  <c r="Z275" i="1"/>
  <c r="BN275" i="1"/>
  <c r="Z277" i="1"/>
  <c r="BN277" i="1"/>
  <c r="Z279" i="1"/>
  <c r="BN279" i="1"/>
  <c r="Y282" i="1"/>
  <c r="Y287" i="1"/>
  <c r="P675" i="1"/>
  <c r="Z291" i="1"/>
  <c r="Z293" i="1" s="1"/>
  <c r="BN291" i="1"/>
  <c r="BP291" i="1"/>
  <c r="Y294" i="1"/>
  <c r="Q675" i="1"/>
  <c r="Z298" i="1"/>
  <c r="Z303" i="1" s="1"/>
  <c r="BN298" i="1"/>
  <c r="BP298" i="1"/>
  <c r="Z300" i="1"/>
  <c r="BN300" i="1"/>
  <c r="Z302" i="1"/>
  <c r="BN302" i="1"/>
  <c r="Y303" i="1"/>
  <c r="Z307" i="1"/>
  <c r="Z308" i="1" s="1"/>
  <c r="BN307" i="1"/>
  <c r="BP307" i="1"/>
  <c r="Y308" i="1"/>
  <c r="Z311" i="1"/>
  <c r="Z312" i="1" s="1"/>
  <c r="BN311" i="1"/>
  <c r="BP311" i="1"/>
  <c r="Y312" i="1"/>
  <c r="Z315" i="1"/>
  <c r="Z317" i="1" s="1"/>
  <c r="BN315" i="1"/>
  <c r="BP315" i="1"/>
  <c r="Y318" i="1"/>
  <c r="S675" i="1"/>
  <c r="Y323" i="1"/>
  <c r="Z330" i="1"/>
  <c r="Z331" i="1" s="1"/>
  <c r="BN330" i="1"/>
  <c r="BP330" i="1"/>
  <c r="Z335" i="1"/>
  <c r="Z337" i="1" s="1"/>
  <c r="BN335" i="1"/>
  <c r="BP335" i="1"/>
  <c r="Y338" i="1"/>
  <c r="Z341" i="1"/>
  <c r="Z342" i="1" s="1"/>
  <c r="BN341" i="1"/>
  <c r="BP341" i="1"/>
  <c r="Z345" i="1"/>
  <c r="Z346" i="1" s="1"/>
  <c r="BN345" i="1"/>
  <c r="BP345" i="1"/>
  <c r="Y346" i="1"/>
  <c r="Z350" i="1"/>
  <c r="Z351" i="1" s="1"/>
  <c r="BN350" i="1"/>
  <c r="BP350" i="1"/>
  <c r="Y351" i="1"/>
  <c r="Z355" i="1"/>
  <c r="Z363" i="1" s="1"/>
  <c r="BN355" i="1"/>
  <c r="BP355" i="1"/>
  <c r="Z357" i="1"/>
  <c r="BN357" i="1"/>
  <c r="Z359" i="1"/>
  <c r="BN359" i="1"/>
  <c r="Z361" i="1"/>
  <c r="BN361" i="1"/>
  <c r="Y371" i="1"/>
  <c r="BP366" i="1"/>
  <c r="BN366" i="1"/>
  <c r="Z366" i="1"/>
  <c r="Y370" i="1"/>
  <c r="BP374" i="1"/>
  <c r="BN374" i="1"/>
  <c r="Z374" i="1"/>
  <c r="Z379" i="1" s="1"/>
  <c r="BP378" i="1"/>
  <c r="BN378" i="1"/>
  <c r="Z378" i="1"/>
  <c r="Y380" i="1"/>
  <c r="Y386" i="1"/>
  <c r="BP382" i="1"/>
  <c r="BN382" i="1"/>
  <c r="Z382" i="1"/>
  <c r="BP385" i="1"/>
  <c r="BN385" i="1"/>
  <c r="Z385" i="1"/>
  <c r="Y387" i="1"/>
  <c r="BP391" i="1"/>
  <c r="BN391" i="1"/>
  <c r="Z391" i="1"/>
  <c r="Z393" i="1" s="1"/>
  <c r="Y400" i="1"/>
  <c r="Z410" i="1"/>
  <c r="BP408" i="1"/>
  <c r="BN408" i="1"/>
  <c r="Z408" i="1"/>
  <c r="X675" i="1"/>
  <c r="BP418" i="1"/>
  <c r="BN418" i="1"/>
  <c r="Z418" i="1"/>
  <c r="BP422" i="1"/>
  <c r="BN422" i="1"/>
  <c r="Z422" i="1"/>
  <c r="Y435" i="1"/>
  <c r="BP433" i="1"/>
  <c r="BN433" i="1"/>
  <c r="Z433" i="1"/>
  <c r="Z435" i="1" s="1"/>
  <c r="BP446" i="1"/>
  <c r="BN446" i="1"/>
  <c r="Z446" i="1"/>
  <c r="BP450" i="1"/>
  <c r="BN450" i="1"/>
  <c r="Z450" i="1"/>
  <c r="Y457" i="1"/>
  <c r="BP454" i="1"/>
  <c r="BN454" i="1"/>
  <c r="Z454" i="1"/>
  <c r="Z456" i="1" s="1"/>
  <c r="BP460" i="1"/>
  <c r="BN460" i="1"/>
  <c r="Z460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BP486" i="1"/>
  <c r="BN486" i="1"/>
  <c r="Z486" i="1"/>
  <c r="BP489" i="1"/>
  <c r="BN489" i="1"/>
  <c r="Z489" i="1"/>
  <c r="BP493" i="1"/>
  <c r="BN493" i="1"/>
  <c r="Z493" i="1"/>
  <c r="BP513" i="1"/>
  <c r="BN513" i="1"/>
  <c r="Z513" i="1"/>
  <c r="Z517" i="1" s="1"/>
  <c r="BP516" i="1"/>
  <c r="BN516" i="1"/>
  <c r="Z516" i="1"/>
  <c r="Y518" i="1"/>
  <c r="Y526" i="1"/>
  <c r="BP521" i="1"/>
  <c r="BN521" i="1"/>
  <c r="Z521" i="1"/>
  <c r="Z525" i="1" s="1"/>
  <c r="Y525" i="1"/>
  <c r="AE675" i="1"/>
  <c r="Y594" i="1"/>
  <c r="Y595" i="1"/>
  <c r="BP593" i="1"/>
  <c r="BN593" i="1"/>
  <c r="Z593" i="1"/>
  <c r="Z594" i="1" s="1"/>
  <c r="T675" i="1"/>
  <c r="Y309" i="1"/>
  <c r="Y352" i="1"/>
  <c r="V675" i="1"/>
  <c r="Y363" i="1"/>
  <c r="BP368" i="1"/>
  <c r="BN368" i="1"/>
  <c r="Z368" i="1"/>
  <c r="BP376" i="1"/>
  <c r="BN376" i="1"/>
  <c r="Z376" i="1"/>
  <c r="BP384" i="1"/>
  <c r="BN384" i="1"/>
  <c r="Z384" i="1"/>
  <c r="BP397" i="1"/>
  <c r="BN397" i="1"/>
  <c r="Z397" i="1"/>
  <c r="Z399" i="1" s="1"/>
  <c r="BP416" i="1"/>
  <c r="BN416" i="1"/>
  <c r="Z416" i="1"/>
  <c r="Z425" i="1" s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Y436" i="1"/>
  <c r="BP444" i="1"/>
  <c r="BN444" i="1"/>
  <c r="Z444" i="1"/>
  <c r="Z451" i="1" s="1"/>
  <c r="BP448" i="1"/>
  <c r="BN448" i="1"/>
  <c r="Z448" i="1"/>
  <c r="Y465" i="1"/>
  <c r="BP459" i="1"/>
  <c r="BN459" i="1"/>
  <c r="Z459" i="1"/>
  <c r="Z464" i="1" s="1"/>
  <c r="BP462" i="1"/>
  <c r="BN462" i="1"/>
  <c r="Z462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Y496" i="1"/>
  <c r="Y501" i="1"/>
  <c r="BP498" i="1"/>
  <c r="BN498" i="1"/>
  <c r="Z498" i="1"/>
  <c r="Z500" i="1" s="1"/>
  <c r="BP542" i="1"/>
  <c r="BN542" i="1"/>
  <c r="Z542" i="1"/>
  <c r="BP546" i="1"/>
  <c r="BN546" i="1"/>
  <c r="Z546" i="1"/>
  <c r="Y554" i="1"/>
  <c r="Y578" i="1"/>
  <c r="BP563" i="1"/>
  <c r="BN563" i="1"/>
  <c r="Z563" i="1"/>
  <c r="Y577" i="1"/>
  <c r="BP567" i="1"/>
  <c r="BN567" i="1"/>
  <c r="Z567" i="1"/>
  <c r="BP574" i="1"/>
  <c r="BN574" i="1"/>
  <c r="Z574" i="1"/>
  <c r="W675" i="1"/>
  <c r="Y405" i="1"/>
  <c r="Y425" i="1"/>
  <c r="Y675" i="1"/>
  <c r="Y451" i="1"/>
  <c r="AA675" i="1"/>
  <c r="Y509" i="1"/>
  <c r="Y517" i="1"/>
  <c r="BP514" i="1"/>
  <c r="BN514" i="1"/>
  <c r="Z514" i="1"/>
  <c r="BP540" i="1"/>
  <c r="BN540" i="1"/>
  <c r="Z540" i="1"/>
  <c r="BP544" i="1"/>
  <c r="BN544" i="1"/>
  <c r="Z544" i="1"/>
  <c r="Z554" i="1" s="1"/>
  <c r="BP549" i="1"/>
  <c r="BN549" i="1"/>
  <c r="Z549" i="1"/>
  <c r="BP566" i="1"/>
  <c r="BN566" i="1"/>
  <c r="Z566" i="1"/>
  <c r="BP571" i="1"/>
  <c r="BN571" i="1"/>
  <c r="Z571" i="1"/>
  <c r="Z583" i="1"/>
  <c r="BP581" i="1"/>
  <c r="BN581" i="1"/>
  <c r="Z581" i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Y668" i="1" l="1"/>
  <c r="Z386" i="1"/>
  <c r="Z370" i="1"/>
  <c r="Z251" i="1"/>
  <c r="X668" i="1"/>
  <c r="Z638" i="1"/>
  <c r="Z617" i="1"/>
  <c r="Z577" i="1"/>
  <c r="Z495" i="1"/>
  <c r="Z89" i="1"/>
  <c r="Z48" i="1"/>
  <c r="Z670" i="1" s="1"/>
  <c r="Y665" i="1"/>
</calcChain>
</file>

<file path=xl/sharedStrings.xml><?xml version="1.0" encoding="utf-8"?>
<sst xmlns="http://schemas.openxmlformats.org/spreadsheetml/2006/main" count="3134" uniqueCount="1086">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</sst>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49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45702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Пятница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1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7">
        <v>0.375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21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22</v>
      </c>
      <c r="Q10" s="990"/>
      <c r="R10" s="991"/>
      <c r="U10" s="24" t="s">
        <v>23</v>
      </c>
      <c r="V10" s="821" t="s">
        <v>24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1"/>
      <c r="R11" s="922"/>
      <c r="U11" s="24" t="s">
        <v>27</v>
      </c>
      <c r="V11" s="1112" t="s">
        <v>28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29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30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31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32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33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34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36</v>
      </c>
      <c r="B17" s="819" t="s">
        <v>37</v>
      </c>
      <c r="C17" s="945" t="s">
        <v>38</v>
      </c>
      <c r="D17" s="819" t="s">
        <v>39</v>
      </c>
      <c r="E17" s="892"/>
      <c r="F17" s="819" t="s">
        <v>40</v>
      </c>
      <c r="G17" s="819" t="s">
        <v>41</v>
      </c>
      <c r="H17" s="819" t="s">
        <v>42</v>
      </c>
      <c r="I17" s="819" t="s">
        <v>43</v>
      </c>
      <c r="J17" s="819" t="s">
        <v>44</v>
      </c>
      <c r="K17" s="819" t="s">
        <v>45</v>
      </c>
      <c r="L17" s="819" t="s">
        <v>46</v>
      </c>
      <c r="M17" s="819" t="s">
        <v>47</v>
      </c>
      <c r="N17" s="819" t="s">
        <v>48</v>
      </c>
      <c r="O17" s="819" t="s">
        <v>49</v>
      </c>
      <c r="P17" s="819" t="s">
        <v>50</v>
      </c>
      <c r="Q17" s="891"/>
      <c r="R17" s="891"/>
      <c r="S17" s="891"/>
      <c r="T17" s="892"/>
      <c r="U17" s="1201" t="s">
        <v>51</v>
      </c>
      <c r="V17" s="925"/>
      <c r="W17" s="819" t="s">
        <v>52</v>
      </c>
      <c r="X17" s="819" t="s">
        <v>53</v>
      </c>
      <c r="Y17" s="1198" t="s">
        <v>54</v>
      </c>
      <c r="Z17" s="1072" t="s">
        <v>55</v>
      </c>
      <c r="AA17" s="1047" t="s">
        <v>56</v>
      </c>
      <c r="AB17" s="1047" t="s">
        <v>57</v>
      </c>
      <c r="AC17" s="1047" t="s">
        <v>58</v>
      </c>
      <c r="AD17" s="1047" t="s">
        <v>59</v>
      </c>
      <c r="AE17" s="1148"/>
      <c r="AF17" s="1149"/>
      <c r="AG17" s="66"/>
      <c r="BD17" s="65" t="s">
        <v>60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63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69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69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69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9" t="s">
        <v>83</v>
      </c>
      <c r="Q28" s="774"/>
      <c r="R28" s="774"/>
      <c r="S28" s="774"/>
      <c r="T28" s="775"/>
      <c r="U28" s="34"/>
      <c r="V28" s="34"/>
      <c r="W28" s="35" t="s">
        <v>69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4" t="s">
        <v>87</v>
      </c>
      <c r="Q29" s="774"/>
      <c r="R29" s="774"/>
      <c r="S29" s="774"/>
      <c r="T29" s="775"/>
      <c r="U29" s="34"/>
      <c r="V29" s="34"/>
      <c r="W29" s="35" t="s">
        <v>69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5" t="s">
        <v>91</v>
      </c>
      <c r="Q30" s="774"/>
      <c r="R30" s="774"/>
      <c r="S30" s="774"/>
      <c r="T30" s="775"/>
      <c r="U30" s="34"/>
      <c r="V30" s="34"/>
      <c r="W30" s="35" t="s">
        <v>69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69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69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71</v>
      </c>
      <c r="Q33" s="783"/>
      <c r="R33" s="783"/>
      <c r="S33" s="783"/>
      <c r="T33" s="783"/>
      <c r="U33" s="783"/>
      <c r="V33" s="784"/>
      <c r="W33" s="37" t="s">
        <v>72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71</v>
      </c>
      <c r="Q34" s="783"/>
      <c r="R34" s="783"/>
      <c r="S34" s="783"/>
      <c r="T34" s="783"/>
      <c r="U34" s="783"/>
      <c r="V34" s="784"/>
      <c r="W34" s="37" t="s">
        <v>69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99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69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71</v>
      </c>
      <c r="Q37" s="783"/>
      <c r="R37" s="783"/>
      <c r="S37" s="783"/>
      <c r="T37" s="783"/>
      <c r="U37" s="783"/>
      <c r="V37" s="784"/>
      <c r="W37" s="37" t="s">
        <v>72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71</v>
      </c>
      <c r="Q38" s="783"/>
      <c r="R38" s="783"/>
      <c r="S38" s="783"/>
      <c r="T38" s="783"/>
      <c r="U38" s="783"/>
      <c r="V38" s="784"/>
      <c r="W38" s="37" t="s">
        <v>69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105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106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107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108</v>
      </c>
      <c r="B42" s="54" t="s">
        <v>109</v>
      </c>
      <c r="C42" s="31">
        <v>4301011380</v>
      </c>
      <c r="D42" s="776">
        <v>4607091385670</v>
      </c>
      <c r="E42" s="777"/>
      <c r="F42" s="768">
        <v>1.35</v>
      </c>
      <c r="G42" s="32">
        <v>8</v>
      </c>
      <c r="H42" s="768">
        <v>10.8</v>
      </c>
      <c r="I42" s="768">
        <v>11.234999999999999</v>
      </c>
      <c r="J42" s="32">
        <v>64</v>
      </c>
      <c r="K42" s="32" t="s">
        <v>110</v>
      </c>
      <c r="L42" s="32"/>
      <c r="M42" s="33" t="s">
        <v>111</v>
      </c>
      <c r="N42" s="33"/>
      <c r="O42" s="32">
        <v>50</v>
      </c>
      <c r="P42" s="8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2" s="774"/>
      <c r="R42" s="774"/>
      <c r="S42" s="774"/>
      <c r="T42" s="775"/>
      <c r="U42" s="34"/>
      <c r="V42" s="34"/>
      <c r="W42" s="35" t="s">
        <v>69</v>
      </c>
      <c r="X42" s="769">
        <v>250</v>
      </c>
      <c r="Y42" s="770">
        <f t="shared" ref="Y42:Y47" si="6">IFERROR(IF(X42="",0,CEILING((X42/$H42),1)*$H42),"")</f>
        <v>259.20000000000005</v>
      </c>
      <c r="Z42" s="36">
        <f>IFERROR(IF(Y42=0,"",ROUNDUP(Y42/H42,0)*0.01898),"")</f>
        <v>0.45552000000000004</v>
      </c>
      <c r="AA42" s="56"/>
      <c r="AB42" s="57"/>
      <c r="AC42" s="87" t="s">
        <v>112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260.0694444444444</v>
      </c>
      <c r="BN42" s="64">
        <f t="shared" ref="BN42:BN47" si="8">IFERROR(Y42*I42/H42,"0")</f>
        <v>269.64000000000004</v>
      </c>
      <c r="BO42" s="64">
        <f t="shared" ref="BO42:BO47" si="9">IFERROR(1/J42*(X42/H42),"0")</f>
        <v>0.36168981481481477</v>
      </c>
      <c r="BP42" s="64">
        <f t="shared" ref="BP42:BP47" si="10">IFERROR(1/J42*(Y42/H42),"0")</f>
        <v>0.37500000000000006</v>
      </c>
    </row>
    <row r="43" spans="1:68" ht="16.5" customHeight="1" x14ac:dyDescent="0.25">
      <c r="A43" s="54" t="s">
        <v>108</v>
      </c>
      <c r="B43" s="54" t="s">
        <v>113</v>
      </c>
      <c r="C43" s="31">
        <v>4301011540</v>
      </c>
      <c r="D43" s="776">
        <v>4607091385670</v>
      </c>
      <c r="E43" s="777"/>
      <c r="F43" s="768">
        <v>1.4</v>
      </c>
      <c r="G43" s="32">
        <v>8</v>
      </c>
      <c r="H43" s="768">
        <v>11.2</v>
      </c>
      <c r="I43" s="768">
        <v>11.635</v>
      </c>
      <c r="J43" s="32">
        <v>64</v>
      </c>
      <c r="K43" s="32" t="s">
        <v>110</v>
      </c>
      <c r="L43" s="32"/>
      <c r="M43" s="33" t="s">
        <v>114</v>
      </c>
      <c r="N43" s="33"/>
      <c r="O43" s="32">
        <v>50</v>
      </c>
      <c r="P43" s="97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3" s="774"/>
      <c r="R43" s="774"/>
      <c r="S43" s="774"/>
      <c r="T43" s="775"/>
      <c r="U43" s="34"/>
      <c r="V43" s="34"/>
      <c r="W43" s="35" t="s">
        <v>69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115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customHeight="1" x14ac:dyDescent="0.25">
      <c r="A44" s="54" t="s">
        <v>116</v>
      </c>
      <c r="B44" s="54" t="s">
        <v>117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110</v>
      </c>
      <c r="L44" s="32"/>
      <c r="M44" s="33" t="s">
        <v>111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69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119</v>
      </c>
      <c r="B45" s="54" t="s">
        <v>120</v>
      </c>
      <c r="C45" s="31">
        <v>4301011382</v>
      </c>
      <c r="D45" s="776">
        <v>4607091385687</v>
      </c>
      <c r="E45" s="777"/>
      <c r="F45" s="768">
        <v>0.4</v>
      </c>
      <c r="G45" s="32">
        <v>10</v>
      </c>
      <c r="H45" s="768">
        <v>4</v>
      </c>
      <c r="I45" s="768">
        <v>4.21</v>
      </c>
      <c r="J45" s="32">
        <v>132</v>
      </c>
      <c r="K45" s="32" t="s">
        <v>121</v>
      </c>
      <c r="L45" s="32" t="s">
        <v>122</v>
      </c>
      <c r="M45" s="33" t="s">
        <v>114</v>
      </c>
      <c r="N45" s="33"/>
      <c r="O45" s="32">
        <v>50</v>
      </c>
      <c r="P45" s="105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5" s="774"/>
      <c r="R45" s="774"/>
      <c r="S45" s="774"/>
      <c r="T45" s="775"/>
      <c r="U45" s="34"/>
      <c r="V45" s="34"/>
      <c r="W45" s="35" t="s">
        <v>69</v>
      </c>
      <c r="X45" s="769">
        <v>80</v>
      </c>
      <c r="Y45" s="770">
        <f t="shared" si="6"/>
        <v>80</v>
      </c>
      <c r="Z45" s="36">
        <f>IFERROR(IF(Y45=0,"",ROUNDUP(Y45/H45,0)*0.00902),"")</f>
        <v>0.1804</v>
      </c>
      <c r="AA45" s="56"/>
      <c r="AB45" s="57"/>
      <c r="AC45" s="93" t="s">
        <v>112</v>
      </c>
      <c r="AG45" s="64"/>
      <c r="AJ45" s="68" t="s">
        <v>123</v>
      </c>
      <c r="AK45" s="68">
        <v>528</v>
      </c>
      <c r="BB45" s="94" t="s">
        <v>1</v>
      </c>
      <c r="BM45" s="64">
        <f t="shared" si="7"/>
        <v>84.2</v>
      </c>
      <c r="BN45" s="64">
        <f t="shared" si="8"/>
        <v>84.2</v>
      </c>
      <c r="BO45" s="64">
        <f t="shared" si="9"/>
        <v>0.15151515151515152</v>
      </c>
      <c r="BP45" s="64">
        <f t="shared" si="10"/>
        <v>0.15151515151515152</v>
      </c>
    </row>
    <row r="46" spans="1:68" ht="27" customHeight="1" x14ac:dyDescent="0.25">
      <c r="A46" s="54" t="s">
        <v>124</v>
      </c>
      <c r="B46" s="54" t="s">
        <v>125</v>
      </c>
      <c r="C46" s="31">
        <v>4301011565</v>
      </c>
      <c r="D46" s="776">
        <v>4680115882539</v>
      </c>
      <c r="E46" s="777"/>
      <c r="F46" s="768">
        <v>0.37</v>
      </c>
      <c r="G46" s="32">
        <v>10</v>
      </c>
      <c r="H46" s="768">
        <v>3.7</v>
      </c>
      <c r="I46" s="768">
        <v>3.91</v>
      </c>
      <c r="J46" s="32">
        <v>132</v>
      </c>
      <c r="K46" s="32" t="s">
        <v>121</v>
      </c>
      <c r="L46" s="32"/>
      <c r="M46" s="33" t="s">
        <v>114</v>
      </c>
      <c r="N46" s="33"/>
      <c r="O46" s="32">
        <v>50</v>
      </c>
      <c r="P46" s="110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6" s="774"/>
      <c r="R46" s="774"/>
      <c r="S46" s="774"/>
      <c r="T46" s="775"/>
      <c r="U46" s="34"/>
      <c r="V46" s="34"/>
      <c r="W46" s="35" t="s">
        <v>69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112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customHeight="1" x14ac:dyDescent="0.25">
      <c r="A47" s="54" t="s">
        <v>126</v>
      </c>
      <c r="B47" s="54" t="s">
        <v>127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121</v>
      </c>
      <c r="L47" s="32"/>
      <c r="M47" s="33" t="s">
        <v>111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69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118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71</v>
      </c>
      <c r="Q48" s="783"/>
      <c r="R48" s="783"/>
      <c r="S48" s="783"/>
      <c r="T48" s="783"/>
      <c r="U48" s="783"/>
      <c r="V48" s="784"/>
      <c r="W48" s="37" t="s">
        <v>72</v>
      </c>
      <c r="X48" s="771">
        <f>IFERROR(X42/H42,"0")+IFERROR(X43/H43,"0")+IFERROR(X44/H44,"0")+IFERROR(X45/H45,"0")+IFERROR(X46/H46,"0")+IFERROR(X47/H47,"0")</f>
        <v>43.148148148148145</v>
      </c>
      <c r="Y48" s="771">
        <f>IFERROR(Y42/H42,"0")+IFERROR(Y43/H43,"0")+IFERROR(Y44/H44,"0")+IFERROR(Y45/H45,"0")+IFERROR(Y46/H46,"0")+IFERROR(Y47/H47,"0")</f>
        <v>44</v>
      </c>
      <c r="Z48" s="771">
        <f>IFERROR(IF(Z42="",0,Z42),"0")+IFERROR(IF(Z43="",0,Z43),"0")+IFERROR(IF(Z44="",0,Z44),"0")+IFERROR(IF(Z45="",0,Z45),"0")+IFERROR(IF(Z46="",0,Z46),"0")+IFERROR(IF(Z47="",0,Z47),"0")</f>
        <v>0.63592000000000004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71</v>
      </c>
      <c r="Q49" s="783"/>
      <c r="R49" s="783"/>
      <c r="S49" s="783"/>
      <c r="T49" s="783"/>
      <c r="U49" s="783"/>
      <c r="V49" s="784"/>
      <c r="W49" s="37" t="s">
        <v>69</v>
      </c>
      <c r="X49" s="771">
        <f>IFERROR(SUM(X42:X47),"0")</f>
        <v>330</v>
      </c>
      <c r="Y49" s="771">
        <f>IFERROR(SUM(Y42:Y47),"0")</f>
        <v>339.20000000000005</v>
      </c>
      <c r="Z49" s="37"/>
      <c r="AA49" s="772"/>
      <c r="AB49" s="772"/>
      <c r="AC49" s="772"/>
    </row>
    <row r="50" spans="1:68" ht="14.25" customHeight="1" x14ac:dyDescent="0.25">
      <c r="A50" s="795" t="s">
        <v>73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128</v>
      </c>
      <c r="B51" s="54" t="s">
        <v>129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67</v>
      </c>
      <c r="L51" s="32"/>
      <c r="M51" s="33" t="s">
        <v>114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69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130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131</v>
      </c>
      <c r="B52" s="54" t="s">
        <v>132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76</v>
      </c>
      <c r="L52" s="32"/>
      <c r="M52" s="33" t="s">
        <v>114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69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133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71</v>
      </c>
      <c r="Q53" s="783"/>
      <c r="R53" s="783"/>
      <c r="S53" s="783"/>
      <c r="T53" s="783"/>
      <c r="U53" s="783"/>
      <c r="V53" s="784"/>
      <c r="W53" s="37" t="s">
        <v>72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71</v>
      </c>
      <c r="Q54" s="783"/>
      <c r="R54" s="783"/>
      <c r="S54" s="783"/>
      <c r="T54" s="783"/>
      <c r="U54" s="783"/>
      <c r="V54" s="784"/>
      <c r="W54" s="37" t="s">
        <v>69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134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107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135</v>
      </c>
      <c r="B57" s="54" t="s">
        <v>136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110</v>
      </c>
      <c r="L57" s="32"/>
      <c r="M57" s="33" t="s">
        <v>114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69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138</v>
      </c>
      <c r="B58" s="54" t="s">
        <v>139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110</v>
      </c>
      <c r="L58" s="32" t="s">
        <v>122</v>
      </c>
      <c r="M58" s="33" t="s">
        <v>111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69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140</v>
      </c>
      <c r="AG58" s="64"/>
      <c r="AJ58" s="68" t="s">
        <v>123</v>
      </c>
      <c r="AK58" s="68">
        <v>691.2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customHeight="1" x14ac:dyDescent="0.25">
      <c r="A59" s="54" t="s">
        <v>141</v>
      </c>
      <c r="B59" s="54" t="s">
        <v>142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121</v>
      </c>
      <c r="L59" s="32"/>
      <c r="M59" s="33" t="s">
        <v>111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69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144</v>
      </c>
      <c r="B60" s="54" t="s">
        <v>145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121</v>
      </c>
      <c r="L60" s="32"/>
      <c r="M60" s="33" t="s">
        <v>111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69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146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147</v>
      </c>
      <c r="B61" s="54" t="s">
        <v>148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121</v>
      </c>
      <c r="L61" s="32"/>
      <c r="M61" s="33" t="s">
        <v>111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69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140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customHeight="1" x14ac:dyDescent="0.25">
      <c r="A62" s="54" t="s">
        <v>149</v>
      </c>
      <c r="B62" s="54" t="s">
        <v>150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76</v>
      </c>
      <c r="L62" s="32"/>
      <c r="M62" s="33" t="s">
        <v>151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69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152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153</v>
      </c>
      <c r="B63" s="54" t="s">
        <v>154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121</v>
      </c>
      <c r="L63" s="32" t="s">
        <v>122</v>
      </c>
      <c r="M63" s="33" t="s">
        <v>111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69</v>
      </c>
      <c r="X63" s="769">
        <v>540</v>
      </c>
      <c r="Y63" s="770">
        <f t="shared" si="11"/>
        <v>540</v>
      </c>
      <c r="Z63" s="36">
        <f>IFERROR(IF(Y63=0,"",ROUNDUP(Y63/H63,0)*0.00902),"")</f>
        <v>1.0824</v>
      </c>
      <c r="AA63" s="56"/>
      <c r="AB63" s="57"/>
      <c r="AC63" s="115" t="s">
        <v>140</v>
      </c>
      <c r="AG63" s="64"/>
      <c r="AJ63" s="68" t="s">
        <v>123</v>
      </c>
      <c r="AK63" s="68">
        <v>594</v>
      </c>
      <c r="BB63" s="116" t="s">
        <v>1</v>
      </c>
      <c r="BM63" s="64">
        <f t="shared" si="12"/>
        <v>565.20000000000005</v>
      </c>
      <c r="BN63" s="64">
        <f t="shared" si="13"/>
        <v>565.20000000000005</v>
      </c>
      <c r="BO63" s="64">
        <f t="shared" si="14"/>
        <v>0.90909090909090917</v>
      </c>
      <c r="BP63" s="64">
        <f t="shared" si="15"/>
        <v>0.90909090909090917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71</v>
      </c>
      <c r="Q64" s="783"/>
      <c r="R64" s="783"/>
      <c r="S64" s="783"/>
      <c r="T64" s="783"/>
      <c r="U64" s="783"/>
      <c r="V64" s="784"/>
      <c r="W64" s="37" t="s">
        <v>72</v>
      </c>
      <c r="X64" s="771">
        <f>IFERROR(X57/H57,"0")+IFERROR(X58/H58,"0")+IFERROR(X59/H59,"0")+IFERROR(X60/H60,"0")+IFERROR(X61/H61,"0")+IFERROR(X62/H62,"0")+IFERROR(X63/H63,"0")</f>
        <v>120</v>
      </c>
      <c r="Y64" s="771">
        <f>IFERROR(Y57/H57,"0")+IFERROR(Y58/H58,"0")+IFERROR(Y59/H59,"0")+IFERROR(Y60/H60,"0")+IFERROR(Y61/H61,"0")+IFERROR(Y62/H62,"0")+IFERROR(Y63/H63,"0")</f>
        <v>120</v>
      </c>
      <c r="Z64" s="771">
        <f>IFERROR(IF(Z57="",0,Z57),"0")+IFERROR(IF(Z58="",0,Z58),"0")+IFERROR(IF(Z59="",0,Z59),"0")+IFERROR(IF(Z60="",0,Z60),"0")+IFERROR(IF(Z61="",0,Z61),"0")+IFERROR(IF(Z62="",0,Z62),"0")+IFERROR(IF(Z63="",0,Z63),"0")</f>
        <v>1.0824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71</v>
      </c>
      <c r="Q65" s="783"/>
      <c r="R65" s="783"/>
      <c r="S65" s="783"/>
      <c r="T65" s="783"/>
      <c r="U65" s="783"/>
      <c r="V65" s="784"/>
      <c r="W65" s="37" t="s">
        <v>69</v>
      </c>
      <c r="X65" s="771">
        <f>IFERROR(SUM(X57:X63),"0")</f>
        <v>540</v>
      </c>
      <c r="Y65" s="771">
        <f>IFERROR(SUM(Y57:Y63),"0")</f>
        <v>540</v>
      </c>
      <c r="Z65" s="37"/>
      <c r="AA65" s="772"/>
      <c r="AB65" s="772"/>
      <c r="AC65" s="772"/>
    </row>
    <row r="66" spans="1:68" ht="14.25" customHeight="1" x14ac:dyDescent="0.25">
      <c r="A66" s="795" t="s">
        <v>155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156</v>
      </c>
      <c r="B67" s="54" t="s">
        <v>157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110</v>
      </c>
      <c r="L67" s="32"/>
      <c r="M67" s="33" t="s">
        <v>111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69</v>
      </c>
      <c r="X67" s="769">
        <v>300</v>
      </c>
      <c r="Y67" s="770">
        <f>IFERROR(IF(X67="",0,CEILING((X67/$H67),1)*$H67),"")</f>
        <v>302.40000000000003</v>
      </c>
      <c r="Z67" s="36">
        <f>IFERROR(IF(Y67=0,"",ROUNDUP(Y67/H67,0)*0.01898),"")</f>
        <v>0.53144000000000002</v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312.08333333333331</v>
      </c>
      <c r="BN67" s="64">
        <f>IFERROR(Y67*I67/H67,"0")</f>
        <v>314.58000000000004</v>
      </c>
      <c r="BO67" s="64">
        <f>IFERROR(1/J67*(X67/H67),"0")</f>
        <v>0.43402777777777773</v>
      </c>
      <c r="BP67" s="64">
        <f>IFERROR(1/J67*(Y67/H67),"0")</f>
        <v>0.4375</v>
      </c>
    </row>
    <row r="68" spans="1:68" ht="27" customHeight="1" x14ac:dyDescent="0.25">
      <c r="A68" s="54" t="s">
        <v>159</v>
      </c>
      <c r="B68" s="54" t="s">
        <v>160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121</v>
      </c>
      <c r="L68" s="32"/>
      <c r="M68" s="33" t="s">
        <v>111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69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162</v>
      </c>
      <c r="B69" s="54" t="s">
        <v>163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76</v>
      </c>
      <c r="L69" s="32"/>
      <c r="M69" s="33" t="s">
        <v>114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69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158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164</v>
      </c>
      <c r="B70" s="54" t="s">
        <v>165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76</v>
      </c>
      <c r="L70" s="32" t="s">
        <v>122</v>
      </c>
      <c r="M70" s="33" t="s">
        <v>111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69</v>
      </c>
      <c r="X70" s="769">
        <v>90</v>
      </c>
      <c r="Y70" s="770">
        <f>IFERROR(IF(X70="",0,CEILING((X70/$H70),1)*$H70),"")</f>
        <v>91.800000000000011</v>
      </c>
      <c r="Z70" s="36">
        <f>IFERROR(IF(Y70=0,"",ROUNDUP(Y70/H70,0)*0.00651),"")</f>
        <v>0.22134000000000001</v>
      </c>
      <c r="AA70" s="56"/>
      <c r="AB70" s="57"/>
      <c r="AC70" s="123" t="s">
        <v>158</v>
      </c>
      <c r="AG70" s="64"/>
      <c r="AJ70" s="68" t="s">
        <v>123</v>
      </c>
      <c r="AK70" s="68">
        <v>491.4</v>
      </c>
      <c r="BB70" s="124" t="s">
        <v>1</v>
      </c>
      <c r="BM70" s="64">
        <f>IFERROR(X70*I70/H70,"0")</f>
        <v>95.999999999999986</v>
      </c>
      <c r="BN70" s="64">
        <f>IFERROR(Y70*I70/H70,"0")</f>
        <v>97.92</v>
      </c>
      <c r="BO70" s="64">
        <f>IFERROR(1/J70*(X70/H70),"0")</f>
        <v>0.18315018315018314</v>
      </c>
      <c r="BP70" s="64">
        <f>IFERROR(1/J70*(Y70/H70),"0")</f>
        <v>0.18681318681318682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71</v>
      </c>
      <c r="Q71" s="783"/>
      <c r="R71" s="783"/>
      <c r="S71" s="783"/>
      <c r="T71" s="783"/>
      <c r="U71" s="783"/>
      <c r="V71" s="784"/>
      <c r="W71" s="37" t="s">
        <v>72</v>
      </c>
      <c r="X71" s="771">
        <f>IFERROR(X67/H67,"0")+IFERROR(X68/H68,"0")+IFERROR(X69/H69,"0")+IFERROR(X70/H70,"0")</f>
        <v>61.1111111111111</v>
      </c>
      <c r="Y71" s="771">
        <f>IFERROR(Y67/H67,"0")+IFERROR(Y68/H68,"0")+IFERROR(Y69/H69,"0")+IFERROR(Y70/H70,"0")</f>
        <v>62</v>
      </c>
      <c r="Z71" s="771">
        <f>IFERROR(IF(Z67="",0,Z67),"0")+IFERROR(IF(Z68="",0,Z68),"0")+IFERROR(IF(Z69="",0,Z69),"0")+IFERROR(IF(Z70="",0,Z70),"0")</f>
        <v>0.75278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71</v>
      </c>
      <c r="Q72" s="783"/>
      <c r="R72" s="783"/>
      <c r="S72" s="783"/>
      <c r="T72" s="783"/>
      <c r="U72" s="783"/>
      <c r="V72" s="784"/>
      <c r="W72" s="37" t="s">
        <v>69</v>
      </c>
      <c r="X72" s="771">
        <f>IFERROR(SUM(X67:X70),"0")</f>
        <v>390</v>
      </c>
      <c r="Y72" s="771">
        <f>IFERROR(SUM(Y67:Y70),"0")</f>
        <v>394.20000000000005</v>
      </c>
      <c r="Z72" s="37"/>
      <c r="AA72" s="772"/>
      <c r="AB72" s="772"/>
      <c r="AC72" s="772"/>
    </row>
    <row r="73" spans="1:68" ht="14.25" customHeight="1" x14ac:dyDescent="0.25">
      <c r="A73" s="795" t="s">
        <v>64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166</v>
      </c>
      <c r="B74" s="54" t="s">
        <v>167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121</v>
      </c>
      <c r="L74" s="32"/>
      <c r="M74" s="33" t="s">
        <v>68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69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168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169</v>
      </c>
      <c r="B75" s="54" t="s">
        <v>170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121</v>
      </c>
      <c r="L75" s="32"/>
      <c r="M75" s="33" t="s">
        <v>68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69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171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172</v>
      </c>
      <c r="B76" s="54" t="s">
        <v>173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121</v>
      </c>
      <c r="L76" s="32"/>
      <c r="M76" s="33" t="s">
        <v>68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69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174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175</v>
      </c>
      <c r="B77" s="54" t="s">
        <v>176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67</v>
      </c>
      <c r="L77" s="32"/>
      <c r="M77" s="33" t="s">
        <v>68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69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177</v>
      </c>
      <c r="B78" s="54" t="s">
        <v>178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67</v>
      </c>
      <c r="L78" s="32"/>
      <c r="M78" s="33" t="s">
        <v>68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69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customHeight="1" x14ac:dyDescent="0.25">
      <c r="A79" s="54" t="s">
        <v>179</v>
      </c>
      <c r="B79" s="54" t="s">
        <v>180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67</v>
      </c>
      <c r="L79" s="32"/>
      <c r="M79" s="33" t="s">
        <v>68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69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174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customHeight="1" x14ac:dyDescent="0.25">
      <c r="A82" s="795" t="s">
        <v>73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181</v>
      </c>
      <c r="B83" s="54" t="s">
        <v>182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110</v>
      </c>
      <c r="L83" s="32"/>
      <c r="M83" s="33" t="s">
        <v>114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69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183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184</v>
      </c>
      <c r="B84" s="54" t="s">
        <v>185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110</v>
      </c>
      <c r="L84" s="32"/>
      <c r="M84" s="33" t="s">
        <v>114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69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186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187</v>
      </c>
      <c r="B85" s="54" t="s">
        <v>188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110</v>
      </c>
      <c r="L85" s="32"/>
      <c r="M85" s="33" t="s">
        <v>68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69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189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customHeight="1" x14ac:dyDescent="0.25">
      <c r="A86" s="54" t="s">
        <v>190</v>
      </c>
      <c r="B86" s="54" t="s">
        <v>191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76</v>
      </c>
      <c r="L86" s="32"/>
      <c r="M86" s="33" t="s">
        <v>114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69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183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192</v>
      </c>
      <c r="B87" s="54" t="s">
        <v>193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76</v>
      </c>
      <c r="L87" s="32"/>
      <c r="M87" s="33" t="s">
        <v>114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69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186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194</v>
      </c>
      <c r="B88" s="54" t="s">
        <v>195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76</v>
      </c>
      <c r="L88" s="32"/>
      <c r="M88" s="33" t="s">
        <v>68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69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189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customHeight="1" x14ac:dyDescent="0.25">
      <c r="A91" s="795" t="s">
        <v>196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197</v>
      </c>
      <c r="B92" s="54" t="s">
        <v>198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110</v>
      </c>
      <c r="L92" s="32"/>
      <c r="M92" s="33" t="s">
        <v>68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69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199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197</v>
      </c>
      <c r="B93" s="54" t="s">
        <v>200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110</v>
      </c>
      <c r="L93" s="32"/>
      <c r="M93" s="33" t="s">
        <v>68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69</v>
      </c>
      <c r="X93" s="769">
        <v>60</v>
      </c>
      <c r="Y93" s="770">
        <f>IFERROR(IF(X93="",0,CEILING((X93/$H93),1)*$H93),"")</f>
        <v>67.2</v>
      </c>
      <c r="Z93" s="36">
        <f>IFERROR(IF(Y93=0,"",ROUNDUP(Y93/H93,0)*0.01898),"")</f>
        <v>0.15184</v>
      </c>
      <c r="AA93" s="56"/>
      <c r="AB93" s="57"/>
      <c r="AC93" s="151" t="s">
        <v>199</v>
      </c>
      <c r="AG93" s="64"/>
      <c r="AJ93" s="68"/>
      <c r="AK93" s="68">
        <v>0</v>
      </c>
      <c r="BB93" s="152" t="s">
        <v>1</v>
      </c>
      <c r="BM93" s="64">
        <f>IFERROR(X93*I93/H93,"0")</f>
        <v>63.707142857142856</v>
      </c>
      <c r="BN93" s="64">
        <f>IFERROR(Y93*I93/H93,"0")</f>
        <v>71.352000000000004</v>
      </c>
      <c r="BO93" s="64">
        <f>IFERROR(1/J93*(X93/H93),"0")</f>
        <v>0.11160714285714285</v>
      </c>
      <c r="BP93" s="64">
        <f>IFERROR(1/J93*(Y93/H93),"0")</f>
        <v>0.125</v>
      </c>
    </row>
    <row r="94" spans="1:68" ht="27" customHeight="1" x14ac:dyDescent="0.25">
      <c r="A94" s="54" t="s">
        <v>201</v>
      </c>
      <c r="B94" s="54" t="s">
        <v>202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121</v>
      </c>
      <c r="L94" s="32"/>
      <c r="M94" s="33" t="s">
        <v>114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69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203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71</v>
      </c>
      <c r="Q95" s="783"/>
      <c r="R95" s="783"/>
      <c r="S95" s="783"/>
      <c r="T95" s="783"/>
      <c r="U95" s="783"/>
      <c r="V95" s="784"/>
      <c r="W95" s="37" t="s">
        <v>72</v>
      </c>
      <c r="X95" s="771">
        <f>IFERROR(X92/H92,"0")+IFERROR(X93/H93,"0")+IFERROR(X94/H94,"0")</f>
        <v>7.1428571428571423</v>
      </c>
      <c r="Y95" s="771">
        <f>IFERROR(Y92/H92,"0")+IFERROR(Y93/H93,"0")+IFERROR(Y94/H94,"0")</f>
        <v>8</v>
      </c>
      <c r="Z95" s="771">
        <f>IFERROR(IF(Z92="",0,Z92),"0")+IFERROR(IF(Z93="",0,Z93),"0")+IFERROR(IF(Z94="",0,Z94),"0")</f>
        <v>0.15184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71</v>
      </c>
      <c r="Q96" s="783"/>
      <c r="R96" s="783"/>
      <c r="S96" s="783"/>
      <c r="T96" s="783"/>
      <c r="U96" s="783"/>
      <c r="V96" s="784"/>
      <c r="W96" s="37" t="s">
        <v>69</v>
      </c>
      <c r="X96" s="771">
        <f>IFERROR(SUM(X92:X94),"0")</f>
        <v>60</v>
      </c>
      <c r="Y96" s="771">
        <f>IFERROR(SUM(Y92:Y94),"0")</f>
        <v>67.2</v>
      </c>
      <c r="Z96" s="37"/>
      <c r="AA96" s="772"/>
      <c r="AB96" s="772"/>
      <c r="AC96" s="772"/>
    </row>
    <row r="97" spans="1:68" ht="16.5" customHeight="1" x14ac:dyDescent="0.25">
      <c r="A97" s="785" t="s">
        <v>204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107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205</v>
      </c>
      <c r="B99" s="54" t="s">
        <v>206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110</v>
      </c>
      <c r="L99" s="32"/>
      <c r="M99" s="33" t="s">
        <v>151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69</v>
      </c>
      <c r="X99" s="769">
        <v>200</v>
      </c>
      <c r="Y99" s="770">
        <f>IFERROR(IF(X99="",0,CEILING((X99/$H99),1)*$H99),"")</f>
        <v>205.20000000000002</v>
      </c>
      <c r="Z99" s="36">
        <f>IFERROR(IF(Y99=0,"",ROUNDUP(Y99/H99,0)*0.01898),"")</f>
        <v>0.36062</v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>IFERROR(X99*I99/H99,"0")</f>
        <v>208.05555555555554</v>
      </c>
      <c r="BN99" s="64">
        <f>IFERROR(Y99*I99/H99,"0")</f>
        <v>213.46499999999997</v>
      </c>
      <c r="BO99" s="64">
        <f>IFERROR(1/J99*(X99/H99),"0")</f>
        <v>0.28935185185185186</v>
      </c>
      <c r="BP99" s="64">
        <f>IFERROR(1/J99*(Y99/H99),"0")</f>
        <v>0.296875</v>
      </c>
    </row>
    <row r="100" spans="1:68" ht="16.5" customHeight="1" x14ac:dyDescent="0.25">
      <c r="A100" s="54" t="s">
        <v>208</v>
      </c>
      <c r="B100" s="54" t="s">
        <v>209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121</v>
      </c>
      <c r="L100" s="32"/>
      <c r="M100" s="33" t="s">
        <v>114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69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210</v>
      </c>
      <c r="B101" s="54" t="s">
        <v>211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121</v>
      </c>
      <c r="L101" s="32" t="s">
        <v>122</v>
      </c>
      <c r="M101" s="33" t="s">
        <v>151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69</v>
      </c>
      <c r="X101" s="769">
        <v>225</v>
      </c>
      <c r="Y101" s="770">
        <f>IFERROR(IF(X101="",0,CEILING((X101/$H101),1)*$H101),"")</f>
        <v>225</v>
      </c>
      <c r="Z101" s="36">
        <f>IFERROR(IF(Y101=0,"",ROUNDUP(Y101/H101,0)*0.00902),"")</f>
        <v>0.45100000000000001</v>
      </c>
      <c r="AA101" s="56"/>
      <c r="AB101" s="57"/>
      <c r="AC101" s="159" t="s">
        <v>212</v>
      </c>
      <c r="AG101" s="64"/>
      <c r="AJ101" s="68" t="s">
        <v>123</v>
      </c>
      <c r="AK101" s="68">
        <v>594</v>
      </c>
      <c r="BB101" s="160" t="s">
        <v>1</v>
      </c>
      <c r="BM101" s="64">
        <f>IFERROR(X101*I101/H101,"0")</f>
        <v>235.5</v>
      </c>
      <c r="BN101" s="64">
        <f>IFERROR(Y101*I101/H101,"0")</f>
        <v>235.5</v>
      </c>
      <c r="BO101" s="64">
        <f>IFERROR(1/J101*(X101/H101),"0")</f>
        <v>0.37878787878787878</v>
      </c>
      <c r="BP101" s="64">
        <f>IFERROR(1/J101*(Y101/H101),"0")</f>
        <v>0.37878787878787878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71</v>
      </c>
      <c r="Q102" s="783"/>
      <c r="R102" s="783"/>
      <c r="S102" s="783"/>
      <c r="T102" s="783"/>
      <c r="U102" s="783"/>
      <c r="V102" s="784"/>
      <c r="W102" s="37" t="s">
        <v>72</v>
      </c>
      <c r="X102" s="771">
        <f>IFERROR(X99/H99,"0")+IFERROR(X100/H100,"0")+IFERROR(X101/H101,"0")</f>
        <v>68.518518518518519</v>
      </c>
      <c r="Y102" s="771">
        <f>IFERROR(Y99/H99,"0")+IFERROR(Y100/H100,"0")+IFERROR(Y101/H101,"0")</f>
        <v>69</v>
      </c>
      <c r="Z102" s="771">
        <f>IFERROR(IF(Z99="",0,Z99),"0")+IFERROR(IF(Z100="",0,Z100),"0")+IFERROR(IF(Z101="",0,Z101),"0")</f>
        <v>0.81162000000000001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71</v>
      </c>
      <c r="Q103" s="783"/>
      <c r="R103" s="783"/>
      <c r="S103" s="783"/>
      <c r="T103" s="783"/>
      <c r="U103" s="783"/>
      <c r="V103" s="784"/>
      <c r="W103" s="37" t="s">
        <v>69</v>
      </c>
      <c r="X103" s="771">
        <f>IFERROR(SUM(X99:X101),"0")</f>
        <v>425</v>
      </c>
      <c r="Y103" s="771">
        <f>IFERROR(SUM(Y99:Y101),"0")</f>
        <v>430.20000000000005</v>
      </c>
      <c r="Z103" s="37"/>
      <c r="AA103" s="772"/>
      <c r="AB103" s="772"/>
      <c r="AC103" s="772"/>
    </row>
    <row r="104" spans="1:68" ht="14.25" customHeight="1" x14ac:dyDescent="0.25">
      <c r="A104" s="795" t="s">
        <v>73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213</v>
      </c>
      <c r="B105" s="54" t="s">
        <v>214</v>
      </c>
      <c r="C105" s="31">
        <v>4301051546</v>
      </c>
      <c r="D105" s="776">
        <v>4607091386967</v>
      </c>
      <c r="E105" s="777"/>
      <c r="F105" s="768">
        <v>1.4</v>
      </c>
      <c r="G105" s="32">
        <v>6</v>
      </c>
      <c r="H105" s="768">
        <v>8.4</v>
      </c>
      <c r="I105" s="768">
        <v>8.9190000000000005</v>
      </c>
      <c r="J105" s="32">
        <v>64</v>
      </c>
      <c r="K105" s="32" t="s">
        <v>110</v>
      </c>
      <c r="L105" s="32"/>
      <c r="M105" s="33" t="s">
        <v>114</v>
      </c>
      <c r="N105" s="33"/>
      <c r="O105" s="32">
        <v>45</v>
      </c>
      <c r="P105" s="112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774"/>
      <c r="R105" s="774"/>
      <c r="S105" s="774"/>
      <c r="T105" s="775"/>
      <c r="U105" s="34"/>
      <c r="V105" s="34"/>
      <c r="W105" s="35" t="s">
        <v>69</v>
      </c>
      <c r="X105" s="769">
        <v>100</v>
      </c>
      <c r="Y105" s="770">
        <f t="shared" ref="Y105:Y110" si="26">IFERROR(IF(X105="",0,CEILING((X105/$H105),1)*$H105),"")</f>
        <v>100.80000000000001</v>
      </c>
      <c r="Z105" s="36">
        <f>IFERROR(IF(Y105=0,"",ROUNDUP(Y105/H105,0)*0.01898),"")</f>
        <v>0.22776000000000002</v>
      </c>
      <c r="AA105" s="56"/>
      <c r="AB105" s="57"/>
      <c r="AC105" s="161" t="s">
        <v>215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106.17857142857143</v>
      </c>
      <c r="BN105" s="64">
        <f t="shared" ref="BN105:BN110" si="28">IFERROR(Y105*I105/H105,"0")</f>
        <v>107.02800000000001</v>
      </c>
      <c r="BO105" s="64">
        <f t="shared" ref="BO105:BO110" si="29">IFERROR(1/J105*(X105/H105),"0")</f>
        <v>0.18601190476190477</v>
      </c>
      <c r="BP105" s="64">
        <f t="shared" ref="BP105:BP110" si="30">IFERROR(1/J105*(Y105/H105),"0")</f>
        <v>0.1875</v>
      </c>
    </row>
    <row r="106" spans="1:68" ht="27" customHeight="1" x14ac:dyDescent="0.25">
      <c r="A106" s="54" t="s">
        <v>213</v>
      </c>
      <c r="B106" s="54" t="s">
        <v>216</v>
      </c>
      <c r="C106" s="31">
        <v>4301051437</v>
      </c>
      <c r="D106" s="776">
        <v>4607091386967</v>
      </c>
      <c r="E106" s="777"/>
      <c r="F106" s="768">
        <v>1.35</v>
      </c>
      <c r="G106" s="32">
        <v>6</v>
      </c>
      <c r="H106" s="768">
        <v>8.1</v>
      </c>
      <c r="I106" s="768">
        <v>8.6189999999999998</v>
      </c>
      <c r="J106" s="32">
        <v>64</v>
      </c>
      <c r="K106" s="32" t="s">
        <v>110</v>
      </c>
      <c r="L106" s="32"/>
      <c r="M106" s="33" t="s">
        <v>114</v>
      </c>
      <c r="N106" s="33"/>
      <c r="O106" s="32">
        <v>45</v>
      </c>
      <c r="P106" s="108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774"/>
      <c r="R106" s="774"/>
      <c r="S106" s="774"/>
      <c r="T106" s="775"/>
      <c r="U106" s="34"/>
      <c r="V106" s="34"/>
      <c r="W106" s="35" t="s">
        <v>69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215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217</v>
      </c>
      <c r="B107" s="54" t="s">
        <v>218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76</v>
      </c>
      <c r="L107" s="32" t="s">
        <v>122</v>
      </c>
      <c r="M107" s="33" t="s">
        <v>114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69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215</v>
      </c>
      <c r="AG107" s="64"/>
      <c r="AJ107" s="68" t="s">
        <v>123</v>
      </c>
      <c r="AK107" s="68">
        <v>491.4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customHeight="1" x14ac:dyDescent="0.25">
      <c r="A108" s="54" t="s">
        <v>219</v>
      </c>
      <c r="B108" s="54" t="s">
        <v>220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76</v>
      </c>
      <c r="L108" s="32"/>
      <c r="M108" s="33" t="s">
        <v>114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69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221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222</v>
      </c>
      <c r="B109" s="54" t="s">
        <v>223</v>
      </c>
      <c r="C109" s="31">
        <v>4301051439</v>
      </c>
      <c r="D109" s="776">
        <v>4680115880214</v>
      </c>
      <c r="E109" s="777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121</v>
      </c>
      <c r="L109" s="32"/>
      <c r="M109" s="33" t="s">
        <v>114</v>
      </c>
      <c r="N109" s="33"/>
      <c r="O109" s="32">
        <v>45</v>
      </c>
      <c r="P109" s="10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74"/>
      <c r="R109" s="774"/>
      <c r="S109" s="774"/>
      <c r="T109" s="775"/>
      <c r="U109" s="34"/>
      <c r="V109" s="34"/>
      <c r="W109" s="35" t="s">
        <v>69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221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customHeight="1" x14ac:dyDescent="0.25">
      <c r="A110" s="54" t="s">
        <v>222</v>
      </c>
      <c r="B110" s="54" t="s">
        <v>224</v>
      </c>
      <c r="C110" s="31">
        <v>4301051687</v>
      </c>
      <c r="D110" s="776">
        <v>4680115880214</v>
      </c>
      <c r="E110" s="777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76</v>
      </c>
      <c r="L110" s="32"/>
      <c r="M110" s="33" t="s">
        <v>114</v>
      </c>
      <c r="N110" s="33"/>
      <c r="O110" s="32">
        <v>45</v>
      </c>
      <c r="P110" s="1167" t="s">
        <v>225</v>
      </c>
      <c r="Q110" s="774"/>
      <c r="R110" s="774"/>
      <c r="S110" s="774"/>
      <c r="T110" s="775"/>
      <c r="U110" s="34"/>
      <c r="V110" s="34"/>
      <c r="W110" s="35" t="s">
        <v>69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221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1">
        <f>IFERROR(X105/H105,"0")+IFERROR(X106/H106,"0")+IFERROR(X107/H107,"0")+IFERROR(X108/H108,"0")+IFERROR(X109/H109,"0")+IFERROR(X110/H110,"0")</f>
        <v>11.904761904761905</v>
      </c>
      <c r="Y111" s="771">
        <f>IFERROR(Y105/H105,"0")+IFERROR(Y106/H106,"0")+IFERROR(Y107/H107,"0")+IFERROR(Y108/H108,"0")+IFERROR(Y109/H109,"0")+IFERROR(Y110/H110,"0")</f>
        <v>12</v>
      </c>
      <c r="Z111" s="771">
        <f>IFERROR(IF(Z105="",0,Z105),"0")+IFERROR(IF(Z106="",0,Z106),"0")+IFERROR(IF(Z107="",0,Z107),"0")+IFERROR(IF(Z108="",0,Z108),"0")+IFERROR(IF(Z109="",0,Z109),"0")+IFERROR(IF(Z110="",0,Z110),"0")</f>
        <v>0.22776000000000002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1">
        <f>IFERROR(SUM(X105:X110),"0")</f>
        <v>100</v>
      </c>
      <c r="Y112" s="771">
        <f>IFERROR(SUM(Y105:Y110),"0")</f>
        <v>100.80000000000001</v>
      </c>
      <c r="Z112" s="37"/>
      <c r="AA112" s="772"/>
      <c r="AB112" s="772"/>
      <c r="AC112" s="772"/>
    </row>
    <row r="113" spans="1:68" ht="16.5" customHeight="1" x14ac:dyDescent="0.25">
      <c r="A113" s="785" t="s">
        <v>226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107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227</v>
      </c>
      <c r="B115" s="54" t="s">
        <v>228</v>
      </c>
      <c r="C115" s="31">
        <v>4301011703</v>
      </c>
      <c r="D115" s="776">
        <v>4680115882133</v>
      </c>
      <c r="E115" s="777"/>
      <c r="F115" s="768">
        <v>1.4</v>
      </c>
      <c r="G115" s="32">
        <v>8</v>
      </c>
      <c r="H115" s="768">
        <v>11.2</v>
      </c>
      <c r="I115" s="768">
        <v>11.635</v>
      </c>
      <c r="J115" s="32">
        <v>64</v>
      </c>
      <c r="K115" s="32" t="s">
        <v>110</v>
      </c>
      <c r="L115" s="32"/>
      <c r="M115" s="33" t="s">
        <v>111</v>
      </c>
      <c r="N115" s="33"/>
      <c r="O115" s="32">
        <v>50</v>
      </c>
      <c r="P115" s="101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69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229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227</v>
      </c>
      <c r="B116" s="54" t="s">
        <v>230</v>
      </c>
      <c r="C116" s="31">
        <v>4301011514</v>
      </c>
      <c r="D116" s="776">
        <v>4680115882133</v>
      </c>
      <c r="E116" s="777"/>
      <c r="F116" s="768">
        <v>1.35</v>
      </c>
      <c r="G116" s="32">
        <v>8</v>
      </c>
      <c r="H116" s="768">
        <v>10.8</v>
      </c>
      <c r="I116" s="768">
        <v>11.234999999999999</v>
      </c>
      <c r="J116" s="32">
        <v>64</v>
      </c>
      <c r="K116" s="32" t="s">
        <v>110</v>
      </c>
      <c r="L116" s="32"/>
      <c r="M116" s="33" t="s">
        <v>111</v>
      </c>
      <c r="N116" s="33"/>
      <c r="O116" s="32">
        <v>50</v>
      </c>
      <c r="P116" s="88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69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229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231</v>
      </c>
      <c r="B117" s="54" t="s">
        <v>232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121</v>
      </c>
      <c r="L117" s="32"/>
      <c r="M117" s="33" t="s">
        <v>114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69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229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233</v>
      </c>
      <c r="B118" s="54" t="s">
        <v>234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121</v>
      </c>
      <c r="L118" s="32"/>
      <c r="M118" s="33" t="s">
        <v>114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69</v>
      </c>
      <c r="X118" s="769">
        <v>450</v>
      </c>
      <c r="Y118" s="770">
        <f>IFERROR(IF(X118="",0,CEILING((X118/$H118),1)*$H118),"")</f>
        <v>450</v>
      </c>
      <c r="Z118" s="36">
        <f>IFERROR(IF(Y118=0,"",ROUNDUP(Y118/H118,0)*0.00902),"")</f>
        <v>0.90200000000000002</v>
      </c>
      <c r="AA118" s="56"/>
      <c r="AB118" s="57"/>
      <c r="AC118" s="179" t="s">
        <v>229</v>
      </c>
      <c r="AG118" s="64"/>
      <c r="AJ118" s="68"/>
      <c r="AK118" s="68">
        <v>0</v>
      </c>
      <c r="BB118" s="180" t="s">
        <v>1</v>
      </c>
      <c r="BM118" s="64">
        <f>IFERROR(X118*I118/H118,"0")</f>
        <v>471</v>
      </c>
      <c r="BN118" s="64">
        <f>IFERROR(Y118*I118/H118,"0")</f>
        <v>471</v>
      </c>
      <c r="BO118" s="64">
        <f>IFERROR(1/J118*(X118/H118),"0")</f>
        <v>0.75757575757575757</v>
      </c>
      <c r="BP118" s="64">
        <f>IFERROR(1/J118*(Y118/H118),"0")</f>
        <v>0.75757575757575757</v>
      </c>
    </row>
    <row r="119" spans="1:68" ht="16.5" customHeight="1" x14ac:dyDescent="0.25">
      <c r="A119" s="54" t="s">
        <v>235</v>
      </c>
      <c r="B119" s="54" t="s">
        <v>236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121</v>
      </c>
      <c r="L119" s="32"/>
      <c r="M119" s="33" t="s">
        <v>114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69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229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1">
        <f>IFERROR(X115/H115,"0")+IFERROR(X116/H116,"0")+IFERROR(X117/H117,"0")+IFERROR(X118/H118,"0")+IFERROR(X119/H119,"0")</f>
        <v>100</v>
      </c>
      <c r="Y120" s="771">
        <f>IFERROR(Y115/H115,"0")+IFERROR(Y116/H116,"0")+IFERROR(Y117/H117,"0")+IFERROR(Y118/H118,"0")+IFERROR(Y119/H119,"0")</f>
        <v>100</v>
      </c>
      <c r="Z120" s="771">
        <f>IFERROR(IF(Z115="",0,Z115),"0")+IFERROR(IF(Z116="",0,Z116),"0")+IFERROR(IF(Z117="",0,Z117),"0")+IFERROR(IF(Z118="",0,Z118),"0")+IFERROR(IF(Z119="",0,Z119),"0")</f>
        <v>0.90200000000000002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1">
        <f>IFERROR(SUM(X115:X119),"0")</f>
        <v>450</v>
      </c>
      <c r="Y121" s="771">
        <f>IFERROR(SUM(Y115:Y119),"0")</f>
        <v>450</v>
      </c>
      <c r="Z121" s="37"/>
      <c r="AA121" s="772"/>
      <c r="AB121" s="772"/>
      <c r="AC121" s="772"/>
    </row>
    <row r="122" spans="1:68" ht="14.25" customHeight="1" x14ac:dyDescent="0.25">
      <c r="A122" s="795" t="s">
        <v>155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237</v>
      </c>
      <c r="B123" s="54" t="s">
        <v>238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110</v>
      </c>
      <c r="L123" s="32"/>
      <c r="M123" s="33" t="s">
        <v>111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69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240</v>
      </c>
      <c r="B124" s="54" t="s">
        <v>241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67</v>
      </c>
      <c r="L124" s="32"/>
      <c r="M124" s="33" t="s">
        <v>111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69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239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242</v>
      </c>
      <c r="B125" s="54" t="s">
        <v>243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76</v>
      </c>
      <c r="L125" s="32"/>
      <c r="M125" s="33" t="s">
        <v>111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69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71</v>
      </c>
      <c r="Q126" s="783"/>
      <c r="R126" s="783"/>
      <c r="S126" s="783"/>
      <c r="T126" s="783"/>
      <c r="U126" s="783"/>
      <c r="V126" s="784"/>
      <c r="W126" s="37" t="s">
        <v>72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71</v>
      </c>
      <c r="Q127" s="783"/>
      <c r="R127" s="783"/>
      <c r="S127" s="783"/>
      <c r="T127" s="783"/>
      <c r="U127" s="783"/>
      <c r="V127" s="784"/>
      <c r="W127" s="37" t="s">
        <v>69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customHeight="1" x14ac:dyDescent="0.25">
      <c r="A128" s="795" t="s">
        <v>73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37.5" customHeight="1" x14ac:dyDescent="0.25">
      <c r="A129" s="54" t="s">
        <v>244</v>
      </c>
      <c r="B129" s="54" t="s">
        <v>245</v>
      </c>
      <c r="C129" s="31">
        <v>4301051360</v>
      </c>
      <c r="D129" s="776">
        <v>4607091385168</v>
      </c>
      <c r="E129" s="777"/>
      <c r="F129" s="768">
        <v>1.35</v>
      </c>
      <c r="G129" s="32">
        <v>6</v>
      </c>
      <c r="H129" s="768">
        <v>8.1</v>
      </c>
      <c r="I129" s="768">
        <v>8.6129999999999995</v>
      </c>
      <c r="J129" s="32">
        <v>64</v>
      </c>
      <c r="K129" s="32" t="s">
        <v>110</v>
      </c>
      <c r="L129" s="32"/>
      <c r="M129" s="33" t="s">
        <v>114</v>
      </c>
      <c r="N129" s="33"/>
      <c r="O129" s="32">
        <v>45</v>
      </c>
      <c r="P129" s="89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9" s="774"/>
      <c r="R129" s="774"/>
      <c r="S129" s="774"/>
      <c r="T129" s="775"/>
      <c r="U129" s="34"/>
      <c r="V129" s="34"/>
      <c r="W129" s="35" t="s">
        <v>69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246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27" customHeight="1" x14ac:dyDescent="0.25">
      <c r="A130" s="54" t="s">
        <v>244</v>
      </c>
      <c r="B130" s="54" t="s">
        <v>247</v>
      </c>
      <c r="C130" s="31">
        <v>4301051625</v>
      </c>
      <c r="D130" s="776">
        <v>4607091385168</v>
      </c>
      <c r="E130" s="777"/>
      <c r="F130" s="768">
        <v>1.4</v>
      </c>
      <c r="G130" s="32">
        <v>6</v>
      </c>
      <c r="H130" s="768">
        <v>8.4</v>
      </c>
      <c r="I130" s="768">
        <v>8.9130000000000003</v>
      </c>
      <c r="J130" s="32">
        <v>64</v>
      </c>
      <c r="K130" s="32" t="s">
        <v>110</v>
      </c>
      <c r="L130" s="32"/>
      <c r="M130" s="33" t="s">
        <v>114</v>
      </c>
      <c r="N130" s="33"/>
      <c r="O130" s="32">
        <v>45</v>
      </c>
      <c r="P130" s="109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0" s="774"/>
      <c r="R130" s="774"/>
      <c r="S130" s="774"/>
      <c r="T130" s="775"/>
      <c r="U130" s="34"/>
      <c r="V130" s="34"/>
      <c r="W130" s="35" t="s">
        <v>69</v>
      </c>
      <c r="X130" s="769">
        <v>100</v>
      </c>
      <c r="Y130" s="770">
        <f t="shared" si="31"/>
        <v>100.80000000000001</v>
      </c>
      <c r="Z130" s="36">
        <f>IFERROR(IF(Y130=0,"",ROUNDUP(Y130/H130,0)*0.01898),"")</f>
        <v>0.22776000000000002</v>
      </c>
      <c r="AA130" s="56"/>
      <c r="AB130" s="57"/>
      <c r="AC130" s="191" t="s">
        <v>248</v>
      </c>
      <c r="AG130" s="64"/>
      <c r="AJ130" s="68"/>
      <c r="AK130" s="68">
        <v>0</v>
      </c>
      <c r="BB130" s="192" t="s">
        <v>1</v>
      </c>
      <c r="BM130" s="64">
        <f t="shared" si="32"/>
        <v>106.10714285714286</v>
      </c>
      <c r="BN130" s="64">
        <f t="shared" si="33"/>
        <v>106.956</v>
      </c>
      <c r="BO130" s="64">
        <f t="shared" si="34"/>
        <v>0.18601190476190477</v>
      </c>
      <c r="BP130" s="64">
        <f t="shared" si="35"/>
        <v>0.1875</v>
      </c>
    </row>
    <row r="131" spans="1:68" ht="27" customHeight="1" x14ac:dyDescent="0.25">
      <c r="A131" s="54" t="s">
        <v>249</v>
      </c>
      <c r="B131" s="54" t="s">
        <v>250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110</v>
      </c>
      <c r="L131" s="32"/>
      <c r="M131" s="33" t="s">
        <v>114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69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252</v>
      </c>
      <c r="B132" s="54" t="s">
        <v>253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76</v>
      </c>
      <c r="L132" s="32"/>
      <c r="M132" s="33" t="s">
        <v>114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69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246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254</v>
      </c>
      <c r="B133" s="54" t="s">
        <v>255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76</v>
      </c>
      <c r="L133" s="32" t="s">
        <v>122</v>
      </c>
      <c r="M133" s="33" t="s">
        <v>114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69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246</v>
      </c>
      <c r="AG133" s="64"/>
      <c r="AJ133" s="68" t="s">
        <v>123</v>
      </c>
      <c r="AK133" s="68">
        <v>491.4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customHeight="1" x14ac:dyDescent="0.25">
      <c r="A134" s="54" t="s">
        <v>256</v>
      </c>
      <c r="B134" s="54" t="s">
        <v>257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76</v>
      </c>
      <c r="L134" s="32"/>
      <c r="M134" s="33" t="s">
        <v>114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69</v>
      </c>
      <c r="X134" s="769">
        <v>120</v>
      </c>
      <c r="Y134" s="770">
        <f t="shared" si="31"/>
        <v>120.60000000000001</v>
      </c>
      <c r="Z134" s="36">
        <f>IFERROR(IF(Y134=0,"",ROUNDUP(Y134/H134,0)*0.00651),"")</f>
        <v>0.43617</v>
      </c>
      <c r="AA134" s="56"/>
      <c r="AB134" s="57"/>
      <c r="AC134" s="199" t="s">
        <v>251</v>
      </c>
      <c r="AG134" s="64"/>
      <c r="AJ134" s="68"/>
      <c r="AK134" s="68">
        <v>0</v>
      </c>
      <c r="BB134" s="200" t="s">
        <v>1</v>
      </c>
      <c r="BM134" s="64">
        <f t="shared" si="32"/>
        <v>132</v>
      </c>
      <c r="BN134" s="64">
        <f t="shared" si="33"/>
        <v>132.66</v>
      </c>
      <c r="BO134" s="64">
        <f t="shared" si="34"/>
        <v>0.36630036630036633</v>
      </c>
      <c r="BP134" s="64">
        <f t="shared" si="35"/>
        <v>0.36813186813186816</v>
      </c>
    </row>
    <row r="135" spans="1:68" ht="37.5" customHeight="1" x14ac:dyDescent="0.25">
      <c r="A135" s="54" t="s">
        <v>258</v>
      </c>
      <c r="B135" s="54" t="s">
        <v>259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76</v>
      </c>
      <c r="L135" s="32"/>
      <c r="M135" s="33" t="s">
        <v>68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69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260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1">
        <f>IFERROR(X129/H129,"0")+IFERROR(X130/H130,"0")+IFERROR(X131/H131,"0")+IFERROR(X132/H132,"0")+IFERROR(X133/H133,"0")+IFERROR(X134/H134,"0")+IFERROR(X135/H135,"0")</f>
        <v>78.571428571428584</v>
      </c>
      <c r="Y136" s="771">
        <f>IFERROR(Y129/H129,"0")+IFERROR(Y130/H130,"0")+IFERROR(Y131/H131,"0")+IFERROR(Y132/H132,"0")+IFERROR(Y133/H133,"0")+IFERROR(Y134/H134,"0")+IFERROR(Y135/H135,"0")</f>
        <v>79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0.66393000000000002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1">
        <f>IFERROR(SUM(X129:X135),"0")</f>
        <v>220</v>
      </c>
      <c r="Y137" s="771">
        <f>IFERROR(SUM(Y129:Y135),"0")</f>
        <v>221.40000000000003</v>
      </c>
      <c r="Z137" s="37"/>
      <c r="AA137" s="772"/>
      <c r="AB137" s="772"/>
      <c r="AC137" s="772"/>
    </row>
    <row r="138" spans="1:68" ht="14.25" customHeight="1" x14ac:dyDescent="0.25">
      <c r="A138" s="795" t="s">
        <v>196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261</v>
      </c>
      <c r="B139" s="54" t="s">
        <v>262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69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263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264</v>
      </c>
      <c r="B140" s="54" t="s">
        <v>265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76</v>
      </c>
      <c r="L140" s="32"/>
      <c r="M140" s="33" t="s">
        <v>114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69</v>
      </c>
      <c r="X140" s="769">
        <v>26.4</v>
      </c>
      <c r="Y140" s="770">
        <f>IFERROR(IF(X140="",0,CEILING((X140/$H140),1)*$H140),"")</f>
        <v>27.72</v>
      </c>
      <c r="Z140" s="36">
        <f>IFERROR(IF(Y140=0,"",ROUNDUP(Y140/H140,0)*0.00651),"")</f>
        <v>9.1139999999999999E-2</v>
      </c>
      <c r="AA140" s="56"/>
      <c r="AB140" s="57"/>
      <c r="AC140" s="205" t="s">
        <v>266</v>
      </c>
      <c r="AG140" s="64"/>
      <c r="AJ140" s="68"/>
      <c r="AK140" s="68">
        <v>0</v>
      </c>
      <c r="BB140" s="206" t="s">
        <v>1</v>
      </c>
      <c r="BM140" s="64">
        <f>IFERROR(X140*I140/H140,"0")</f>
        <v>29.84</v>
      </c>
      <c r="BN140" s="64">
        <f>IFERROR(Y140*I140/H140,"0")</f>
        <v>31.332000000000001</v>
      </c>
      <c r="BO140" s="64">
        <f>IFERROR(1/J140*(X140/H140),"0")</f>
        <v>7.3260073260073263E-2</v>
      </c>
      <c r="BP140" s="64">
        <f>IFERROR(1/J140*(Y140/H140),"0")</f>
        <v>7.6923076923076927E-2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71</v>
      </c>
      <c r="Q141" s="783"/>
      <c r="R141" s="783"/>
      <c r="S141" s="783"/>
      <c r="T141" s="783"/>
      <c r="U141" s="783"/>
      <c r="V141" s="784"/>
      <c r="W141" s="37" t="s">
        <v>72</v>
      </c>
      <c r="X141" s="771">
        <f>IFERROR(X139/H139,"0")+IFERROR(X140/H140,"0")</f>
        <v>13.333333333333332</v>
      </c>
      <c r="Y141" s="771">
        <f>IFERROR(Y139/H139,"0")+IFERROR(Y140/H140,"0")</f>
        <v>14</v>
      </c>
      <c r="Z141" s="771">
        <f>IFERROR(IF(Z139="",0,Z139),"0")+IFERROR(IF(Z140="",0,Z140),"0")</f>
        <v>9.1139999999999999E-2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71</v>
      </c>
      <c r="Q142" s="783"/>
      <c r="R142" s="783"/>
      <c r="S142" s="783"/>
      <c r="T142" s="783"/>
      <c r="U142" s="783"/>
      <c r="V142" s="784"/>
      <c r="W142" s="37" t="s">
        <v>69</v>
      </c>
      <c r="X142" s="771">
        <f>IFERROR(SUM(X139:X140),"0")</f>
        <v>26.4</v>
      </c>
      <c r="Y142" s="771">
        <f>IFERROR(SUM(Y139:Y140),"0")</f>
        <v>27.72</v>
      </c>
      <c r="Z142" s="37"/>
      <c r="AA142" s="772"/>
      <c r="AB142" s="772"/>
      <c r="AC142" s="772"/>
    </row>
    <row r="143" spans="1:68" ht="16.5" customHeight="1" x14ac:dyDescent="0.25">
      <c r="A143" s="785" t="s">
        <v>267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107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268</v>
      </c>
      <c r="B145" s="54" t="s">
        <v>269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110</v>
      </c>
      <c r="L145" s="32"/>
      <c r="M145" s="33" t="s">
        <v>270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69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271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272</v>
      </c>
      <c r="B146" s="54" t="s">
        <v>273</v>
      </c>
      <c r="C146" s="31">
        <v>4301011562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76</v>
      </c>
      <c r="L146" s="32"/>
      <c r="M146" s="33" t="s">
        <v>102</v>
      </c>
      <c r="N146" s="33"/>
      <c r="O146" s="32">
        <v>90</v>
      </c>
      <c r="P146" s="11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74"/>
      <c r="R146" s="774"/>
      <c r="S146" s="774"/>
      <c r="T146" s="775"/>
      <c r="U146" s="34"/>
      <c r="V146" s="34"/>
      <c r="W146" s="35" t="s">
        <v>69</v>
      </c>
      <c r="X146" s="769">
        <v>112</v>
      </c>
      <c r="Y146" s="770">
        <f>IFERROR(IF(X146="",0,CEILING((X146/$H146),1)*$H146),"")</f>
        <v>112</v>
      </c>
      <c r="Z146" s="36">
        <f>IFERROR(IF(Y146=0,"",ROUNDUP(Y146/H146,0)*0.00651),"")</f>
        <v>0.22785</v>
      </c>
      <c r="AA146" s="56"/>
      <c r="AB146" s="57"/>
      <c r="AC146" s="209" t="s">
        <v>274</v>
      </c>
      <c r="AG146" s="64"/>
      <c r="AJ146" s="68"/>
      <c r="AK146" s="68">
        <v>0</v>
      </c>
      <c r="BB146" s="210" t="s">
        <v>1</v>
      </c>
      <c r="BM146" s="64">
        <f>IFERROR(X146*I146/H146,"0")</f>
        <v>118.3</v>
      </c>
      <c r="BN146" s="64">
        <f>IFERROR(Y146*I146/H146,"0")</f>
        <v>118.3</v>
      </c>
      <c r="BO146" s="64">
        <f>IFERROR(1/J146*(X146/H146),"0")</f>
        <v>0.19230769230769232</v>
      </c>
      <c r="BP146" s="64">
        <f>IFERROR(1/J146*(Y146/H146),"0")</f>
        <v>0.19230769230769232</v>
      </c>
    </row>
    <row r="147" spans="1:68" ht="27" customHeight="1" x14ac:dyDescent="0.25">
      <c r="A147" s="54" t="s">
        <v>272</v>
      </c>
      <c r="B147" s="54" t="s">
        <v>275</v>
      </c>
      <c r="C147" s="31">
        <v>4301011564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76</v>
      </c>
      <c r="L147" s="32"/>
      <c r="M147" s="33" t="s">
        <v>102</v>
      </c>
      <c r="N147" s="33"/>
      <c r="O147" s="32">
        <v>90</v>
      </c>
      <c r="P147" s="83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74"/>
      <c r="R147" s="774"/>
      <c r="S147" s="774"/>
      <c r="T147" s="775"/>
      <c r="U147" s="34"/>
      <c r="V147" s="34"/>
      <c r="W147" s="35" t="s">
        <v>69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274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71</v>
      </c>
      <c r="Q148" s="783"/>
      <c r="R148" s="783"/>
      <c r="S148" s="783"/>
      <c r="T148" s="783"/>
      <c r="U148" s="783"/>
      <c r="V148" s="784"/>
      <c r="W148" s="37" t="s">
        <v>72</v>
      </c>
      <c r="X148" s="771">
        <f>IFERROR(X145/H145,"0")+IFERROR(X146/H146,"0")+IFERROR(X147/H147,"0")</f>
        <v>35</v>
      </c>
      <c r="Y148" s="771">
        <f>IFERROR(Y145/H145,"0")+IFERROR(Y146/H146,"0")+IFERROR(Y147/H147,"0")</f>
        <v>35</v>
      </c>
      <c r="Z148" s="771">
        <f>IFERROR(IF(Z145="",0,Z145),"0")+IFERROR(IF(Z146="",0,Z146),"0")+IFERROR(IF(Z147="",0,Z147),"0")</f>
        <v>0.22785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71</v>
      </c>
      <c r="Q149" s="783"/>
      <c r="R149" s="783"/>
      <c r="S149" s="783"/>
      <c r="T149" s="783"/>
      <c r="U149" s="783"/>
      <c r="V149" s="784"/>
      <c r="W149" s="37" t="s">
        <v>69</v>
      </c>
      <c r="X149" s="771">
        <f>IFERROR(SUM(X145:X147),"0")</f>
        <v>112</v>
      </c>
      <c r="Y149" s="771">
        <f>IFERROR(SUM(Y145:Y147),"0")</f>
        <v>112</v>
      </c>
      <c r="Z149" s="37"/>
      <c r="AA149" s="772"/>
      <c r="AB149" s="772"/>
      <c r="AC149" s="772"/>
    </row>
    <row r="150" spans="1:68" ht="14.25" customHeight="1" x14ac:dyDescent="0.25">
      <c r="A150" s="795" t="s">
        <v>64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276</v>
      </c>
      <c r="B151" s="54" t="s">
        <v>277</v>
      </c>
      <c r="C151" s="31">
        <v>4301031235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69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278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276</v>
      </c>
      <c r="B152" s="54" t="s">
        <v>279</v>
      </c>
      <c r="C152" s="31">
        <v>4301031234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69</v>
      </c>
      <c r="X152" s="769">
        <v>35</v>
      </c>
      <c r="Y152" s="770">
        <f>IFERROR(IF(X152="",0,CEILING((X152/$H152),1)*$H152),"")</f>
        <v>36.4</v>
      </c>
      <c r="Z152" s="36">
        <f>IFERROR(IF(Y152=0,"",ROUNDUP(Y152/H152,0)*0.00651),"")</f>
        <v>8.4629999999999997E-2</v>
      </c>
      <c r="AA152" s="56"/>
      <c r="AB152" s="57"/>
      <c r="AC152" s="215" t="s">
        <v>278</v>
      </c>
      <c r="AG152" s="64"/>
      <c r="AJ152" s="68"/>
      <c r="AK152" s="68">
        <v>0</v>
      </c>
      <c r="BB152" s="216" t="s">
        <v>1</v>
      </c>
      <c r="BM152" s="64">
        <f>IFERROR(X152*I152/H152,"0")</f>
        <v>38.35</v>
      </c>
      <c r="BN152" s="64">
        <f>IFERROR(Y152*I152/H152,"0")</f>
        <v>39.884</v>
      </c>
      <c r="BO152" s="64">
        <f>IFERROR(1/J152*(X152/H152),"0")</f>
        <v>6.8681318681318687E-2</v>
      </c>
      <c r="BP152" s="64">
        <f>IFERROR(1/J152*(Y152/H152),"0")</f>
        <v>7.1428571428571438E-2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71</v>
      </c>
      <c r="Q153" s="783"/>
      <c r="R153" s="783"/>
      <c r="S153" s="783"/>
      <c r="T153" s="783"/>
      <c r="U153" s="783"/>
      <c r="V153" s="784"/>
      <c r="W153" s="37" t="s">
        <v>72</v>
      </c>
      <c r="X153" s="771">
        <f>IFERROR(X151/H151,"0")+IFERROR(X152/H152,"0")</f>
        <v>12.5</v>
      </c>
      <c r="Y153" s="771">
        <f>IFERROR(Y151/H151,"0")+IFERROR(Y152/H152,"0")</f>
        <v>13</v>
      </c>
      <c r="Z153" s="771">
        <f>IFERROR(IF(Z151="",0,Z151),"0")+IFERROR(IF(Z152="",0,Z152),"0")</f>
        <v>8.4629999999999997E-2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71</v>
      </c>
      <c r="Q154" s="783"/>
      <c r="R154" s="783"/>
      <c r="S154" s="783"/>
      <c r="T154" s="783"/>
      <c r="U154" s="783"/>
      <c r="V154" s="784"/>
      <c r="W154" s="37" t="s">
        <v>69</v>
      </c>
      <c r="X154" s="771">
        <f>IFERROR(SUM(X151:X152),"0")</f>
        <v>35</v>
      </c>
      <c r="Y154" s="771">
        <f>IFERROR(SUM(Y151:Y152),"0")</f>
        <v>36.4</v>
      </c>
      <c r="Z154" s="37"/>
      <c r="AA154" s="772"/>
      <c r="AB154" s="772"/>
      <c r="AC154" s="772"/>
    </row>
    <row r="155" spans="1:68" ht="14.25" customHeight="1" x14ac:dyDescent="0.25">
      <c r="A155" s="795" t="s">
        <v>73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280</v>
      </c>
      <c r="B156" s="54" t="s">
        <v>281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121</v>
      </c>
      <c r="L156" s="32"/>
      <c r="M156" s="33" t="s">
        <v>270</v>
      </c>
      <c r="N156" s="33"/>
      <c r="O156" s="32">
        <v>45</v>
      </c>
      <c r="P156" s="1045" t="s">
        <v>282</v>
      </c>
      <c r="Q156" s="774"/>
      <c r="R156" s="774"/>
      <c r="S156" s="774"/>
      <c r="T156" s="775"/>
      <c r="U156" s="34"/>
      <c r="V156" s="34"/>
      <c r="W156" s="35" t="s">
        <v>69</v>
      </c>
      <c r="X156" s="769">
        <v>30</v>
      </c>
      <c r="Y156" s="770">
        <f>IFERROR(IF(X156="",0,CEILING((X156/$H156),1)*$H156),"")</f>
        <v>32</v>
      </c>
      <c r="Z156" s="36">
        <f>IFERROR(IF(Y156=0,"",ROUNDUP(Y156/H156,0)*0.00937),"")</f>
        <v>7.4959999999999999E-2</v>
      </c>
      <c r="AA156" s="56"/>
      <c r="AB156" s="57"/>
      <c r="AC156" s="217" t="s">
        <v>271</v>
      </c>
      <c r="AG156" s="64"/>
      <c r="AJ156" s="68"/>
      <c r="AK156" s="68">
        <v>0</v>
      </c>
      <c r="BB156" s="218" t="s">
        <v>1</v>
      </c>
      <c r="BM156" s="64">
        <f>IFERROR(X156*I156/H156,"0")</f>
        <v>42.675000000000004</v>
      </c>
      <c r="BN156" s="64">
        <f>IFERROR(Y156*I156/H156,"0")</f>
        <v>45.52</v>
      </c>
      <c r="BO156" s="64">
        <f>IFERROR(1/J156*(X156/H156),"0")</f>
        <v>6.25E-2</v>
      </c>
      <c r="BP156" s="64">
        <f>IFERROR(1/J156*(Y156/H156),"0")</f>
        <v>6.6666666666666666E-2</v>
      </c>
    </row>
    <row r="157" spans="1:68" ht="16.5" customHeight="1" x14ac:dyDescent="0.25">
      <c r="A157" s="54" t="s">
        <v>283</v>
      </c>
      <c r="B157" s="54" t="s">
        <v>284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69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274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283</v>
      </c>
      <c r="B158" s="54" t="s">
        <v>285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76</v>
      </c>
      <c r="L158" s="32"/>
      <c r="M158" s="33" t="s">
        <v>102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69</v>
      </c>
      <c r="X158" s="769">
        <v>49.5</v>
      </c>
      <c r="Y158" s="770">
        <f>IFERROR(IF(X158="",0,CEILING((X158/$H158),1)*$H158),"")</f>
        <v>50.160000000000004</v>
      </c>
      <c r="Z158" s="36">
        <f>IFERROR(IF(Y158=0,"",ROUNDUP(Y158/H158,0)*0.00651),"")</f>
        <v>0.12369000000000001</v>
      </c>
      <c r="AA158" s="56"/>
      <c r="AB158" s="57"/>
      <c r="AC158" s="221" t="s">
        <v>274</v>
      </c>
      <c r="AG158" s="64"/>
      <c r="AJ158" s="68"/>
      <c r="AK158" s="68">
        <v>0</v>
      </c>
      <c r="BB158" s="222" t="s">
        <v>1</v>
      </c>
      <c r="BM158" s="64">
        <f>IFERROR(X158*I158/H158,"0")</f>
        <v>54.524999999999999</v>
      </c>
      <c r="BN158" s="64">
        <f>IFERROR(Y158*I158/H158,"0")</f>
        <v>55.252000000000002</v>
      </c>
      <c r="BO158" s="64">
        <f>IFERROR(1/J158*(X158/H158),"0")</f>
        <v>0.10302197802197803</v>
      </c>
      <c r="BP158" s="64">
        <f>IFERROR(1/J158*(Y158/H158),"0")</f>
        <v>0.1043956043956044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71</v>
      </c>
      <c r="Q159" s="783"/>
      <c r="R159" s="783"/>
      <c r="S159" s="783"/>
      <c r="T159" s="783"/>
      <c r="U159" s="783"/>
      <c r="V159" s="784"/>
      <c r="W159" s="37" t="s">
        <v>72</v>
      </c>
      <c r="X159" s="771">
        <f>IFERROR(X156/H156,"0")+IFERROR(X157/H157,"0")+IFERROR(X158/H158,"0")</f>
        <v>26.25</v>
      </c>
      <c r="Y159" s="771">
        <f>IFERROR(Y156/H156,"0")+IFERROR(Y157/H157,"0")+IFERROR(Y158/H158,"0")</f>
        <v>27</v>
      </c>
      <c r="Z159" s="771">
        <f>IFERROR(IF(Z156="",0,Z156),"0")+IFERROR(IF(Z157="",0,Z157),"0")+IFERROR(IF(Z158="",0,Z158),"0")</f>
        <v>0.19864999999999999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71</v>
      </c>
      <c r="Q160" s="783"/>
      <c r="R160" s="783"/>
      <c r="S160" s="783"/>
      <c r="T160" s="783"/>
      <c r="U160" s="783"/>
      <c r="V160" s="784"/>
      <c r="W160" s="37" t="s">
        <v>69</v>
      </c>
      <c r="X160" s="771">
        <f>IFERROR(SUM(X156:X158),"0")</f>
        <v>79.5</v>
      </c>
      <c r="Y160" s="771">
        <f>IFERROR(SUM(Y156:Y158),"0")</f>
        <v>82.16</v>
      </c>
      <c r="Z160" s="37"/>
      <c r="AA160" s="772"/>
      <c r="AB160" s="772"/>
      <c r="AC160" s="772"/>
    </row>
    <row r="161" spans="1:68" ht="16.5" customHeight="1" x14ac:dyDescent="0.25">
      <c r="A161" s="785" t="s">
        <v>105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107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286</v>
      </c>
      <c r="B163" s="54" t="s">
        <v>287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121</v>
      </c>
      <c r="L163" s="32"/>
      <c r="M163" s="33" t="s">
        <v>111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69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288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71</v>
      </c>
      <c r="Q164" s="783"/>
      <c r="R164" s="783"/>
      <c r="S164" s="783"/>
      <c r="T164" s="783"/>
      <c r="U164" s="783"/>
      <c r="V164" s="784"/>
      <c r="W164" s="37" t="s">
        <v>72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71</v>
      </c>
      <c r="Q165" s="783"/>
      <c r="R165" s="783"/>
      <c r="S165" s="783"/>
      <c r="T165" s="783"/>
      <c r="U165" s="783"/>
      <c r="V165" s="784"/>
      <c r="W165" s="37" t="s">
        <v>69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64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289</v>
      </c>
      <c r="B167" s="54" t="s">
        <v>290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110</v>
      </c>
      <c r="L167" s="32"/>
      <c r="M167" s="33" t="s">
        <v>111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69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291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292</v>
      </c>
      <c r="B168" s="54" t="s">
        <v>293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121</v>
      </c>
      <c r="L168" s="32"/>
      <c r="M168" s="33" t="s">
        <v>68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69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294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295</v>
      </c>
      <c r="B169" s="54" t="s">
        <v>296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110</v>
      </c>
      <c r="L169" s="32"/>
      <c r="M169" s="33" t="s">
        <v>68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69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297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298</v>
      </c>
      <c r="B170" s="54" t="s">
        <v>299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69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300</v>
      </c>
      <c r="B171" s="54" t="s">
        <v>301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69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297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customHeight="1" x14ac:dyDescent="0.25">
      <c r="A174" s="795" t="s">
        <v>73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302</v>
      </c>
      <c r="B175" s="54" t="s">
        <v>303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76</v>
      </c>
      <c r="L175" s="32"/>
      <c r="M175" s="33" t="s">
        <v>114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69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305</v>
      </c>
      <c r="B176" s="54" t="s">
        <v>306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76</v>
      </c>
      <c r="L176" s="32"/>
      <c r="M176" s="33" t="s">
        <v>68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69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71</v>
      </c>
      <c r="Q177" s="783"/>
      <c r="R177" s="783"/>
      <c r="S177" s="783"/>
      <c r="T177" s="783"/>
      <c r="U177" s="783"/>
      <c r="V177" s="784"/>
      <c r="W177" s="37" t="s">
        <v>72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71</v>
      </c>
      <c r="Q178" s="783"/>
      <c r="R178" s="783"/>
      <c r="S178" s="783"/>
      <c r="T178" s="783"/>
      <c r="U178" s="783"/>
      <c r="V178" s="784"/>
      <c r="W178" s="37" t="s">
        <v>69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308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309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155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310</v>
      </c>
      <c r="B182" s="54" t="s">
        <v>311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69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71</v>
      </c>
      <c r="Q183" s="783"/>
      <c r="R183" s="783"/>
      <c r="S183" s="783"/>
      <c r="T183" s="783"/>
      <c r="U183" s="783"/>
      <c r="V183" s="784"/>
      <c r="W183" s="37" t="s">
        <v>72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71</v>
      </c>
      <c r="Q184" s="783"/>
      <c r="R184" s="783"/>
      <c r="S184" s="783"/>
      <c r="T184" s="783"/>
      <c r="U184" s="783"/>
      <c r="V184" s="784"/>
      <c r="W184" s="37" t="s">
        <v>69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customHeight="1" x14ac:dyDescent="0.25">
      <c r="A185" s="795" t="s">
        <v>64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313</v>
      </c>
      <c r="B186" s="54" t="s">
        <v>314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121</v>
      </c>
      <c r="L186" s="32"/>
      <c r="M186" s="33" t="s">
        <v>68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69</v>
      </c>
      <c r="X186" s="769">
        <v>120</v>
      </c>
      <c r="Y186" s="770">
        <f t="shared" ref="Y186:Y193" si="36">IFERROR(IF(X186="",0,CEILING((X186/$H186),1)*$H186),"")</f>
        <v>121.80000000000001</v>
      </c>
      <c r="Z186" s="36">
        <f>IFERROR(IF(Y186=0,"",ROUNDUP(Y186/H186,0)*0.00902),"")</f>
        <v>0.26158000000000003</v>
      </c>
      <c r="AA186" s="56"/>
      <c r="AB186" s="57"/>
      <c r="AC186" s="241" t="s">
        <v>315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127.71428571428571</v>
      </c>
      <c r="BN186" s="64">
        <f t="shared" ref="BN186:BN193" si="38">IFERROR(Y186*I186/H186,"0")</f>
        <v>129.63</v>
      </c>
      <c r="BO186" s="64">
        <f t="shared" ref="BO186:BO193" si="39">IFERROR(1/J186*(X186/H186),"0")</f>
        <v>0.21645021645021645</v>
      </c>
      <c r="BP186" s="64">
        <f t="shared" ref="BP186:BP193" si="40">IFERROR(1/J186*(Y186/H186),"0")</f>
        <v>0.2196969696969697</v>
      </c>
    </row>
    <row r="187" spans="1:68" ht="27" customHeight="1" x14ac:dyDescent="0.25">
      <c r="A187" s="54" t="s">
        <v>316</v>
      </c>
      <c r="B187" s="54" t="s">
        <v>317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121</v>
      </c>
      <c r="L187" s="32"/>
      <c r="M187" s="33" t="s">
        <v>68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69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318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319</v>
      </c>
      <c r="B188" s="54" t="s">
        <v>320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121</v>
      </c>
      <c r="L188" s="32"/>
      <c r="M188" s="33" t="s">
        <v>68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69</v>
      </c>
      <c r="X188" s="769">
        <v>30</v>
      </c>
      <c r="Y188" s="770">
        <f t="shared" si="36"/>
        <v>33.6</v>
      </c>
      <c r="Z188" s="36">
        <f>IFERROR(IF(Y188=0,"",ROUNDUP(Y188/H188,0)*0.00902),"")</f>
        <v>7.2160000000000002E-2</v>
      </c>
      <c r="AA188" s="56"/>
      <c r="AB188" s="57"/>
      <c r="AC188" s="245" t="s">
        <v>321</v>
      </c>
      <c r="AG188" s="64"/>
      <c r="AJ188" s="68"/>
      <c r="AK188" s="68">
        <v>0</v>
      </c>
      <c r="BB188" s="246" t="s">
        <v>1</v>
      </c>
      <c r="BM188" s="64">
        <f t="shared" si="37"/>
        <v>31.5</v>
      </c>
      <c r="BN188" s="64">
        <f t="shared" si="38"/>
        <v>35.28</v>
      </c>
      <c r="BO188" s="64">
        <f t="shared" si="39"/>
        <v>5.4112554112554112E-2</v>
      </c>
      <c r="BP188" s="64">
        <f t="shared" si="40"/>
        <v>6.0606060606060608E-2</v>
      </c>
    </row>
    <row r="189" spans="1:68" ht="27" customHeight="1" x14ac:dyDescent="0.25">
      <c r="A189" s="54" t="s">
        <v>322</v>
      </c>
      <c r="B189" s="54" t="s">
        <v>323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69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315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customHeight="1" x14ac:dyDescent="0.25">
      <c r="A190" s="54" t="s">
        <v>324</v>
      </c>
      <c r="B190" s="54" t="s">
        <v>325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69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318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326</v>
      </c>
      <c r="B191" s="54" t="s">
        <v>327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69</v>
      </c>
      <c r="X191" s="769">
        <v>105</v>
      </c>
      <c r="Y191" s="770">
        <f t="shared" si="36"/>
        <v>105</v>
      </c>
      <c r="Z191" s="36">
        <f>IFERROR(IF(Y191=0,"",ROUNDUP(Y191/H191,0)*0.00502),"")</f>
        <v>0.251</v>
      </c>
      <c r="AA191" s="56"/>
      <c r="AB191" s="57"/>
      <c r="AC191" s="251" t="s">
        <v>321</v>
      </c>
      <c r="AG191" s="64"/>
      <c r="AJ191" s="68"/>
      <c r="AK191" s="68">
        <v>0</v>
      </c>
      <c r="BB191" s="252" t="s">
        <v>1</v>
      </c>
      <c r="BM191" s="64">
        <f t="shared" si="37"/>
        <v>110.00000000000001</v>
      </c>
      <c r="BN191" s="64">
        <f t="shared" si="38"/>
        <v>110.00000000000001</v>
      </c>
      <c r="BO191" s="64">
        <f t="shared" si="39"/>
        <v>0.21367521367521369</v>
      </c>
      <c r="BP191" s="64">
        <f t="shared" si="40"/>
        <v>0.21367521367521369</v>
      </c>
    </row>
    <row r="192" spans="1:68" ht="27" customHeight="1" x14ac:dyDescent="0.25">
      <c r="A192" s="54" t="s">
        <v>328</v>
      </c>
      <c r="B192" s="54" t="s">
        <v>329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76</v>
      </c>
      <c r="L192" s="32"/>
      <c r="M192" s="33" t="s">
        <v>68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69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321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330</v>
      </c>
      <c r="B193" s="54" t="s">
        <v>331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69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332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71</v>
      </c>
      <c r="Q194" s="783"/>
      <c r="R194" s="783"/>
      <c r="S194" s="783"/>
      <c r="T194" s="783"/>
      <c r="U194" s="783"/>
      <c r="V194" s="784"/>
      <c r="W194" s="37" t="s">
        <v>72</v>
      </c>
      <c r="X194" s="771">
        <f>IFERROR(X186/H186,"0")+IFERROR(X187/H187,"0")+IFERROR(X188/H188,"0")+IFERROR(X189/H189,"0")+IFERROR(X190/H190,"0")+IFERROR(X191/H191,"0")+IFERROR(X192/H192,"0")+IFERROR(X193/H193,"0")</f>
        <v>85.714285714285708</v>
      </c>
      <c r="Y194" s="771">
        <f>IFERROR(Y186/H186,"0")+IFERROR(Y187/H187,"0")+IFERROR(Y188/H188,"0")+IFERROR(Y189/H189,"0")+IFERROR(Y190/H190,"0")+IFERROR(Y191/H191,"0")+IFERROR(Y192/H192,"0")+IFERROR(Y193/H193,"0")</f>
        <v>87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0.58474000000000004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71</v>
      </c>
      <c r="Q195" s="783"/>
      <c r="R195" s="783"/>
      <c r="S195" s="783"/>
      <c r="T195" s="783"/>
      <c r="U195" s="783"/>
      <c r="V195" s="784"/>
      <c r="W195" s="37" t="s">
        <v>69</v>
      </c>
      <c r="X195" s="771">
        <f>IFERROR(SUM(X186:X193),"0")</f>
        <v>255</v>
      </c>
      <c r="Y195" s="771">
        <f>IFERROR(SUM(Y186:Y193),"0")</f>
        <v>260.39999999999998</v>
      </c>
      <c r="Z195" s="37"/>
      <c r="AA195" s="772"/>
      <c r="AB195" s="772"/>
      <c r="AC195" s="772"/>
    </row>
    <row r="196" spans="1:68" ht="16.5" customHeight="1" x14ac:dyDescent="0.25">
      <c r="A196" s="785" t="s">
        <v>333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107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334</v>
      </c>
      <c r="B198" s="54" t="s">
        <v>335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110</v>
      </c>
      <c r="L198" s="32"/>
      <c r="M198" s="33" t="s">
        <v>111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69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337</v>
      </c>
      <c r="B199" s="54" t="s">
        <v>338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76</v>
      </c>
      <c r="L199" s="32"/>
      <c r="M199" s="33" t="s">
        <v>111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69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336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71</v>
      </c>
      <c r="Q200" s="783"/>
      <c r="R200" s="783"/>
      <c r="S200" s="783"/>
      <c r="T200" s="783"/>
      <c r="U200" s="783"/>
      <c r="V200" s="784"/>
      <c r="W200" s="37" t="s">
        <v>72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71</v>
      </c>
      <c r="Q201" s="783"/>
      <c r="R201" s="783"/>
      <c r="S201" s="783"/>
      <c r="T201" s="783"/>
      <c r="U201" s="783"/>
      <c r="V201" s="784"/>
      <c r="W201" s="37" t="s">
        <v>69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155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339</v>
      </c>
      <c r="B203" s="54" t="s">
        <v>340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110</v>
      </c>
      <c r="L203" s="32"/>
      <c r="M203" s="33" t="s">
        <v>114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69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341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342</v>
      </c>
      <c r="B204" s="54" t="s">
        <v>343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76</v>
      </c>
      <c r="L204" s="32"/>
      <c r="M204" s="33" t="s">
        <v>111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69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341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71</v>
      </c>
      <c r="Q205" s="783"/>
      <c r="R205" s="783"/>
      <c r="S205" s="783"/>
      <c r="T205" s="783"/>
      <c r="U205" s="783"/>
      <c r="V205" s="784"/>
      <c r="W205" s="37" t="s">
        <v>72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71</v>
      </c>
      <c r="Q206" s="783"/>
      <c r="R206" s="783"/>
      <c r="S206" s="783"/>
      <c r="T206" s="783"/>
      <c r="U206" s="783"/>
      <c r="V206" s="784"/>
      <c r="W206" s="37" t="s">
        <v>69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customHeight="1" x14ac:dyDescent="0.25">
      <c r="A207" s="795" t="s">
        <v>64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344</v>
      </c>
      <c r="B208" s="54" t="s">
        <v>345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121</v>
      </c>
      <c r="L208" s="32"/>
      <c r="M208" s="33" t="s">
        <v>68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69</v>
      </c>
      <c r="X208" s="769">
        <v>100</v>
      </c>
      <c r="Y208" s="770">
        <f t="shared" ref="Y208:Y215" si="41">IFERROR(IF(X208="",0,CEILING((X208/$H208),1)*$H208),"")</f>
        <v>102.60000000000001</v>
      </c>
      <c r="Z208" s="36">
        <f>IFERROR(IF(Y208=0,"",ROUNDUP(Y208/H208,0)*0.00902),"")</f>
        <v>0.17138</v>
      </c>
      <c r="AA208" s="56"/>
      <c r="AB208" s="57"/>
      <c r="AC208" s="265" t="s">
        <v>346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103.88888888888889</v>
      </c>
      <c r="BN208" s="64">
        <f t="shared" ref="BN208:BN215" si="43">IFERROR(Y208*I208/H208,"0")</f>
        <v>106.59000000000002</v>
      </c>
      <c r="BO208" s="64">
        <f t="shared" ref="BO208:BO215" si="44">IFERROR(1/J208*(X208/H208),"0")</f>
        <v>0.14029180695847362</v>
      </c>
      <c r="BP208" s="64">
        <f t="shared" ref="BP208:BP215" si="45">IFERROR(1/J208*(Y208/H208),"0")</f>
        <v>0.14393939393939395</v>
      </c>
    </row>
    <row r="209" spans="1:68" ht="27" customHeight="1" x14ac:dyDescent="0.25">
      <c r="A209" s="54" t="s">
        <v>347</v>
      </c>
      <c r="B209" s="54" t="s">
        <v>348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121</v>
      </c>
      <c r="L209" s="32"/>
      <c r="M209" s="33" t="s">
        <v>68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69</v>
      </c>
      <c r="X209" s="769">
        <v>110</v>
      </c>
      <c r="Y209" s="770">
        <f t="shared" si="41"/>
        <v>113.4</v>
      </c>
      <c r="Z209" s="36">
        <f>IFERROR(IF(Y209=0,"",ROUNDUP(Y209/H209,0)*0.00902),"")</f>
        <v>0.18942000000000001</v>
      </c>
      <c r="AA209" s="56"/>
      <c r="AB209" s="57"/>
      <c r="AC209" s="267" t="s">
        <v>349</v>
      </c>
      <c r="AG209" s="64"/>
      <c r="AJ209" s="68"/>
      <c r="AK209" s="68">
        <v>0</v>
      </c>
      <c r="BB209" s="268" t="s">
        <v>1</v>
      </c>
      <c r="BM209" s="64">
        <f t="shared" si="42"/>
        <v>114.27777777777777</v>
      </c>
      <c r="BN209" s="64">
        <f t="shared" si="43"/>
        <v>117.81</v>
      </c>
      <c r="BO209" s="64">
        <f t="shared" si="44"/>
        <v>0.15432098765432098</v>
      </c>
      <c r="BP209" s="64">
        <f t="shared" si="45"/>
        <v>0.15909090909090909</v>
      </c>
    </row>
    <row r="210" spans="1:68" ht="27" customHeight="1" x14ac:dyDescent="0.25">
      <c r="A210" s="54" t="s">
        <v>350</v>
      </c>
      <c r="B210" s="54" t="s">
        <v>351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121</v>
      </c>
      <c r="L210" s="32"/>
      <c r="M210" s="33" t="s">
        <v>68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69</v>
      </c>
      <c r="X210" s="769">
        <v>400</v>
      </c>
      <c r="Y210" s="770">
        <f t="shared" si="41"/>
        <v>405</v>
      </c>
      <c r="Z210" s="36">
        <f>IFERROR(IF(Y210=0,"",ROUNDUP(Y210/H210,0)*0.00902),"")</f>
        <v>0.67649999999999999</v>
      </c>
      <c r="AA210" s="56"/>
      <c r="AB210" s="57"/>
      <c r="AC210" s="269" t="s">
        <v>352</v>
      </c>
      <c r="AG210" s="64"/>
      <c r="AJ210" s="68"/>
      <c r="AK210" s="68">
        <v>0</v>
      </c>
      <c r="BB210" s="270" t="s">
        <v>1</v>
      </c>
      <c r="BM210" s="64">
        <f t="shared" si="42"/>
        <v>415.55555555555554</v>
      </c>
      <c r="BN210" s="64">
        <f t="shared" si="43"/>
        <v>420.75</v>
      </c>
      <c r="BO210" s="64">
        <f t="shared" si="44"/>
        <v>0.5611672278338945</v>
      </c>
      <c r="BP210" s="64">
        <f t="shared" si="45"/>
        <v>0.56818181818181823</v>
      </c>
    </row>
    <row r="211" spans="1:68" ht="27" customHeight="1" x14ac:dyDescent="0.25">
      <c r="A211" s="54" t="s">
        <v>353</v>
      </c>
      <c r="B211" s="54" t="s">
        <v>354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121</v>
      </c>
      <c r="L211" s="32"/>
      <c r="M211" s="33" t="s">
        <v>68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69</v>
      </c>
      <c r="X211" s="769">
        <v>100</v>
      </c>
      <c r="Y211" s="770">
        <f t="shared" si="41"/>
        <v>102.60000000000001</v>
      </c>
      <c r="Z211" s="36">
        <f>IFERROR(IF(Y211=0,"",ROUNDUP(Y211/H211,0)*0.00902),"")</f>
        <v>0.17138</v>
      </c>
      <c r="AA211" s="56"/>
      <c r="AB211" s="57"/>
      <c r="AC211" s="271" t="s">
        <v>355</v>
      </c>
      <c r="AG211" s="64"/>
      <c r="AJ211" s="68"/>
      <c r="AK211" s="68">
        <v>0</v>
      </c>
      <c r="BB211" s="272" t="s">
        <v>1</v>
      </c>
      <c r="BM211" s="64">
        <f t="shared" si="42"/>
        <v>103.88888888888889</v>
      </c>
      <c r="BN211" s="64">
        <f t="shared" si="43"/>
        <v>106.59000000000002</v>
      </c>
      <c r="BO211" s="64">
        <f t="shared" si="44"/>
        <v>0.14029180695847362</v>
      </c>
      <c r="BP211" s="64">
        <f t="shared" si="45"/>
        <v>0.14393939393939395</v>
      </c>
    </row>
    <row r="212" spans="1:68" ht="27" customHeight="1" x14ac:dyDescent="0.25">
      <c r="A212" s="54" t="s">
        <v>356</v>
      </c>
      <c r="B212" s="54" t="s">
        <v>357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69</v>
      </c>
      <c r="X212" s="769">
        <v>60</v>
      </c>
      <c r="Y212" s="770">
        <f t="shared" si="41"/>
        <v>61.2</v>
      </c>
      <c r="Z212" s="36">
        <f>IFERROR(IF(Y212=0,"",ROUNDUP(Y212/H212,0)*0.00502),"")</f>
        <v>0.17068</v>
      </c>
      <c r="AA212" s="56"/>
      <c r="AB212" s="57"/>
      <c r="AC212" s="273" t="s">
        <v>346</v>
      </c>
      <c r="AG212" s="64"/>
      <c r="AJ212" s="68"/>
      <c r="AK212" s="68">
        <v>0</v>
      </c>
      <c r="BB212" s="274" t="s">
        <v>1</v>
      </c>
      <c r="BM212" s="64">
        <f t="shared" si="42"/>
        <v>64.333333333333329</v>
      </c>
      <c r="BN212" s="64">
        <f t="shared" si="43"/>
        <v>65.62</v>
      </c>
      <c r="BO212" s="64">
        <f t="shared" si="44"/>
        <v>0.14245014245014248</v>
      </c>
      <c r="BP212" s="64">
        <f t="shared" si="45"/>
        <v>0.14529914529914531</v>
      </c>
    </row>
    <row r="213" spans="1:68" ht="27" customHeight="1" x14ac:dyDescent="0.25">
      <c r="A213" s="54" t="s">
        <v>358</v>
      </c>
      <c r="B213" s="54" t="s">
        <v>359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67</v>
      </c>
      <c r="L213" s="32"/>
      <c r="M213" s="33" t="s">
        <v>68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69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349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360</v>
      </c>
      <c r="B214" s="54" t="s">
        <v>361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69</v>
      </c>
      <c r="X214" s="769">
        <v>30</v>
      </c>
      <c r="Y214" s="770">
        <f t="shared" si="41"/>
        <v>30.6</v>
      </c>
      <c r="Z214" s="36">
        <f>IFERROR(IF(Y214=0,"",ROUNDUP(Y214/H214,0)*0.00502),"")</f>
        <v>8.5339999999999999E-2</v>
      </c>
      <c r="AA214" s="56"/>
      <c r="AB214" s="57"/>
      <c r="AC214" s="277" t="s">
        <v>352</v>
      </c>
      <c r="AG214" s="64"/>
      <c r="AJ214" s="68"/>
      <c r="AK214" s="68">
        <v>0</v>
      </c>
      <c r="BB214" s="278" t="s">
        <v>1</v>
      </c>
      <c r="BM214" s="64">
        <f t="shared" si="42"/>
        <v>31.666666666666664</v>
      </c>
      <c r="BN214" s="64">
        <f t="shared" si="43"/>
        <v>32.299999999999997</v>
      </c>
      <c r="BO214" s="64">
        <f t="shared" si="44"/>
        <v>7.122507122507124E-2</v>
      </c>
      <c r="BP214" s="64">
        <f t="shared" si="45"/>
        <v>7.2649572649572655E-2</v>
      </c>
    </row>
    <row r="215" spans="1:68" ht="27" customHeight="1" x14ac:dyDescent="0.25">
      <c r="A215" s="54" t="s">
        <v>362</v>
      </c>
      <c r="B215" s="54" t="s">
        <v>363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69</v>
      </c>
      <c r="X215" s="769">
        <v>30</v>
      </c>
      <c r="Y215" s="770">
        <f t="shared" si="41"/>
        <v>30.6</v>
      </c>
      <c r="Z215" s="36">
        <f>IFERROR(IF(Y215=0,"",ROUNDUP(Y215/H215,0)*0.00502),"")</f>
        <v>8.5339999999999999E-2</v>
      </c>
      <c r="AA215" s="56"/>
      <c r="AB215" s="57"/>
      <c r="AC215" s="279" t="s">
        <v>355</v>
      </c>
      <c r="AG215" s="64"/>
      <c r="AJ215" s="68"/>
      <c r="AK215" s="68">
        <v>0</v>
      </c>
      <c r="BB215" s="280" t="s">
        <v>1</v>
      </c>
      <c r="BM215" s="64">
        <f t="shared" si="42"/>
        <v>31.666666666666664</v>
      </c>
      <c r="BN215" s="64">
        <f t="shared" si="43"/>
        <v>32.299999999999997</v>
      </c>
      <c r="BO215" s="64">
        <f t="shared" si="44"/>
        <v>7.122507122507124E-2</v>
      </c>
      <c r="BP215" s="64">
        <f t="shared" si="45"/>
        <v>7.2649572649572655E-2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71</v>
      </c>
      <c r="Q216" s="783"/>
      <c r="R216" s="783"/>
      <c r="S216" s="783"/>
      <c r="T216" s="783"/>
      <c r="U216" s="783"/>
      <c r="V216" s="784"/>
      <c r="W216" s="37" t="s">
        <v>72</v>
      </c>
      <c r="X216" s="771">
        <f>IFERROR(X208/H208,"0")+IFERROR(X209/H209,"0")+IFERROR(X210/H210,"0")+IFERROR(X211/H211,"0")+IFERROR(X212/H212,"0")+IFERROR(X213/H213,"0")+IFERROR(X214/H214,"0")+IFERROR(X215/H215,"0")</f>
        <v>198.14814814814812</v>
      </c>
      <c r="Y216" s="771">
        <f>IFERROR(Y208/H208,"0")+IFERROR(Y209/H209,"0")+IFERROR(Y210/H210,"0")+IFERROR(Y211/H211,"0")+IFERROR(Y212/H212,"0")+IFERROR(Y213/H213,"0")+IFERROR(Y214/H214,"0")+IFERROR(Y215/H215,"0")</f>
        <v>202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1.5500400000000001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71</v>
      </c>
      <c r="Q217" s="783"/>
      <c r="R217" s="783"/>
      <c r="S217" s="783"/>
      <c r="T217" s="783"/>
      <c r="U217" s="783"/>
      <c r="V217" s="784"/>
      <c r="W217" s="37" t="s">
        <v>69</v>
      </c>
      <c r="X217" s="771">
        <f>IFERROR(SUM(X208:X215),"0")</f>
        <v>830</v>
      </c>
      <c r="Y217" s="771">
        <f>IFERROR(SUM(Y208:Y215),"0")</f>
        <v>846.00000000000011</v>
      </c>
      <c r="Z217" s="37"/>
      <c r="AA217" s="772"/>
      <c r="AB217" s="772"/>
      <c r="AC217" s="772"/>
    </row>
    <row r="218" spans="1:68" ht="14.25" customHeight="1" x14ac:dyDescent="0.25">
      <c r="A218" s="795" t="s">
        <v>73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364</v>
      </c>
      <c r="B219" s="54" t="s">
        <v>365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110</v>
      </c>
      <c r="L219" s="32"/>
      <c r="M219" s="33" t="s">
        <v>114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69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366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367</v>
      </c>
      <c r="B220" s="54" t="s">
        <v>368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110</v>
      </c>
      <c r="L220" s="32"/>
      <c r="M220" s="33" t="s">
        <v>68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69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369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customHeight="1" x14ac:dyDescent="0.25">
      <c r="A221" s="54" t="s">
        <v>370</v>
      </c>
      <c r="B221" s="54" t="s">
        <v>371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110</v>
      </c>
      <c r="L221" s="32"/>
      <c r="M221" s="33" t="s">
        <v>114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69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373</v>
      </c>
      <c r="B222" s="54" t="s">
        <v>374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110</v>
      </c>
      <c r="L222" s="32"/>
      <c r="M222" s="33" t="s">
        <v>68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69</v>
      </c>
      <c r="X222" s="769">
        <v>250</v>
      </c>
      <c r="Y222" s="770">
        <f t="shared" si="46"/>
        <v>252.29999999999998</v>
      </c>
      <c r="Z222" s="36">
        <f>IFERROR(IF(Y222=0,"",ROUNDUP(Y222/H222,0)*0.01898),"")</f>
        <v>0.55042000000000002</v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47"/>
        <v>264.91379310344831</v>
      </c>
      <c r="BN222" s="64">
        <f t="shared" si="48"/>
        <v>267.351</v>
      </c>
      <c r="BO222" s="64">
        <f t="shared" si="49"/>
        <v>0.44899425287356326</v>
      </c>
      <c r="BP222" s="64">
        <f t="shared" si="50"/>
        <v>0.453125</v>
      </c>
    </row>
    <row r="223" spans="1:68" ht="37.5" customHeight="1" x14ac:dyDescent="0.25">
      <c r="A223" s="54" t="s">
        <v>376</v>
      </c>
      <c r="B223" s="54" t="s">
        <v>377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76</v>
      </c>
      <c r="L223" s="32"/>
      <c r="M223" s="33" t="s">
        <v>114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69</v>
      </c>
      <c r="X223" s="769">
        <v>120</v>
      </c>
      <c r="Y223" s="770">
        <f t="shared" si="46"/>
        <v>120</v>
      </c>
      <c r="Z223" s="36">
        <f t="shared" ref="Z223:Z229" si="51">IFERROR(IF(Y223=0,"",ROUNDUP(Y223/H223,0)*0.00651),"")</f>
        <v>0.32550000000000001</v>
      </c>
      <c r="AA223" s="56"/>
      <c r="AB223" s="57"/>
      <c r="AC223" s="289" t="s">
        <v>366</v>
      </c>
      <c r="AG223" s="64"/>
      <c r="AJ223" s="68"/>
      <c r="AK223" s="68">
        <v>0</v>
      </c>
      <c r="BB223" s="290" t="s">
        <v>1</v>
      </c>
      <c r="BM223" s="64">
        <f t="shared" si="47"/>
        <v>133.5</v>
      </c>
      <c r="BN223" s="64">
        <f t="shared" si="48"/>
        <v>133.5</v>
      </c>
      <c r="BO223" s="64">
        <f t="shared" si="49"/>
        <v>0.27472527472527475</v>
      </c>
      <c r="BP223" s="64">
        <f t="shared" si="50"/>
        <v>0.27472527472527475</v>
      </c>
    </row>
    <row r="224" spans="1:68" ht="37.5" customHeight="1" x14ac:dyDescent="0.25">
      <c r="A224" s="54" t="s">
        <v>378</v>
      </c>
      <c r="B224" s="54" t="s">
        <v>379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76</v>
      </c>
      <c r="L224" s="32"/>
      <c r="M224" s="33" t="s">
        <v>151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69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380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381</v>
      </c>
      <c r="B225" s="54" t="s">
        <v>382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76</v>
      </c>
      <c r="L225" s="32"/>
      <c r="M225" s="33" t="s">
        <v>68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69</v>
      </c>
      <c r="X225" s="769">
        <v>0</v>
      </c>
      <c r="Y225" s="770">
        <f t="shared" si="46"/>
        <v>0</v>
      </c>
      <c r="Z225" s="36" t="str">
        <f t="shared" si="51"/>
        <v/>
      </c>
      <c r="AA225" s="56"/>
      <c r="AB225" s="57"/>
      <c r="AC225" s="293" t="s">
        <v>383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384</v>
      </c>
      <c r="B226" s="54" t="s">
        <v>385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76</v>
      </c>
      <c r="L226" s="32"/>
      <c r="M226" s="33" t="s">
        <v>68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69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375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customHeight="1" x14ac:dyDescent="0.25">
      <c r="A227" s="54" t="s">
        <v>386</v>
      </c>
      <c r="B227" s="54" t="s">
        <v>387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76</v>
      </c>
      <c r="L227" s="32"/>
      <c r="M227" s="33" t="s">
        <v>68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69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369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388</v>
      </c>
      <c r="B228" s="54" t="s">
        <v>389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76</v>
      </c>
      <c r="L228" s="32"/>
      <c r="M228" s="33" t="s">
        <v>68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69</v>
      </c>
      <c r="X228" s="769">
        <v>80</v>
      </c>
      <c r="Y228" s="770">
        <f t="shared" si="46"/>
        <v>81.599999999999994</v>
      </c>
      <c r="Z228" s="36">
        <f t="shared" si="51"/>
        <v>0.22134000000000001</v>
      </c>
      <c r="AA228" s="56"/>
      <c r="AB228" s="57"/>
      <c r="AC228" s="299" t="s">
        <v>369</v>
      </c>
      <c r="AG228" s="64"/>
      <c r="AJ228" s="68"/>
      <c r="AK228" s="68">
        <v>0</v>
      </c>
      <c r="BB228" s="300" t="s">
        <v>1</v>
      </c>
      <c r="BM228" s="64">
        <f t="shared" si="47"/>
        <v>88.40000000000002</v>
      </c>
      <c r="BN228" s="64">
        <f t="shared" si="48"/>
        <v>90.168000000000006</v>
      </c>
      <c r="BO228" s="64">
        <f t="shared" si="49"/>
        <v>0.18315018315018317</v>
      </c>
      <c r="BP228" s="64">
        <f t="shared" si="50"/>
        <v>0.18681318681318682</v>
      </c>
    </row>
    <row r="229" spans="1:68" ht="27" customHeight="1" x14ac:dyDescent="0.25">
      <c r="A229" s="54" t="s">
        <v>390</v>
      </c>
      <c r="B229" s="54" t="s">
        <v>391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76</v>
      </c>
      <c r="L229" s="32"/>
      <c r="M229" s="33" t="s">
        <v>114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69</v>
      </c>
      <c r="X229" s="769">
        <v>120</v>
      </c>
      <c r="Y229" s="770">
        <f t="shared" si="46"/>
        <v>120</v>
      </c>
      <c r="Z229" s="36">
        <f t="shared" si="51"/>
        <v>0.32550000000000001</v>
      </c>
      <c r="AA229" s="56"/>
      <c r="AB229" s="57"/>
      <c r="AC229" s="301" t="s">
        <v>392</v>
      </c>
      <c r="AG229" s="64"/>
      <c r="AJ229" s="68"/>
      <c r="AK229" s="68">
        <v>0</v>
      </c>
      <c r="BB229" s="302" t="s">
        <v>1</v>
      </c>
      <c r="BM229" s="64">
        <f t="shared" si="47"/>
        <v>132.9</v>
      </c>
      <c r="BN229" s="64">
        <f t="shared" si="48"/>
        <v>132.9</v>
      </c>
      <c r="BO229" s="64">
        <f t="shared" si="49"/>
        <v>0.27472527472527475</v>
      </c>
      <c r="BP229" s="64">
        <f t="shared" si="50"/>
        <v>0.27472527472527475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71</v>
      </c>
      <c r="Q230" s="783"/>
      <c r="R230" s="783"/>
      <c r="S230" s="783"/>
      <c r="T230" s="783"/>
      <c r="U230" s="783"/>
      <c r="V230" s="784"/>
      <c r="W230" s="37" t="s">
        <v>72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162.06896551724139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163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1.4227600000000002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71</v>
      </c>
      <c r="Q231" s="783"/>
      <c r="R231" s="783"/>
      <c r="S231" s="783"/>
      <c r="T231" s="783"/>
      <c r="U231" s="783"/>
      <c r="V231" s="784"/>
      <c r="W231" s="37" t="s">
        <v>69</v>
      </c>
      <c r="X231" s="771">
        <f>IFERROR(SUM(X219:X229),"0")</f>
        <v>570</v>
      </c>
      <c r="Y231" s="771">
        <f>IFERROR(SUM(Y219:Y229),"0")</f>
        <v>573.9</v>
      </c>
      <c r="Z231" s="37"/>
      <c r="AA231" s="772"/>
      <c r="AB231" s="772"/>
      <c r="AC231" s="772"/>
    </row>
    <row r="232" spans="1:68" ht="14.25" customHeight="1" x14ac:dyDescent="0.25">
      <c r="A232" s="795" t="s">
        <v>196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393</v>
      </c>
      <c r="B233" s="54" t="s">
        <v>394</v>
      </c>
      <c r="C233" s="31">
        <v>4301060360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120</v>
      </c>
      <c r="K233" s="32" t="s">
        <v>121</v>
      </c>
      <c r="L233" s="32"/>
      <c r="M233" s="33" t="s">
        <v>68</v>
      </c>
      <c r="N233" s="33"/>
      <c r="O233" s="32">
        <v>30</v>
      </c>
      <c r="P233" s="10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69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303" t="s">
        <v>395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27" customHeight="1" x14ac:dyDescent="0.25">
      <c r="A234" s="54" t="s">
        <v>393</v>
      </c>
      <c r="B234" s="54" t="s">
        <v>396</v>
      </c>
      <c r="C234" s="31">
        <v>4301060460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132</v>
      </c>
      <c r="K234" s="32" t="s">
        <v>121</v>
      </c>
      <c r="L234" s="32"/>
      <c r="M234" s="33" t="s">
        <v>151</v>
      </c>
      <c r="N234" s="33"/>
      <c r="O234" s="32">
        <v>30</v>
      </c>
      <c r="P234" s="836" t="s">
        <v>397</v>
      </c>
      <c r="Q234" s="774"/>
      <c r="R234" s="774"/>
      <c r="S234" s="774"/>
      <c r="T234" s="775"/>
      <c r="U234" s="34"/>
      <c r="V234" s="34"/>
      <c r="W234" s="35" t="s">
        <v>69</v>
      </c>
      <c r="X234" s="769">
        <v>0</v>
      </c>
      <c r="Y234" s="770">
        <f t="shared" si="52"/>
        <v>0</v>
      </c>
      <c r="Z234" s="36" t="str">
        <f>IFERROR(IF(Y234=0,"",ROUNDUP(Y234/H234,0)*0.00902),"")</f>
        <v/>
      </c>
      <c r="AA234" s="56"/>
      <c r="AB234" s="57"/>
      <c r="AC234" s="305" t="s">
        <v>398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16.5" customHeight="1" x14ac:dyDescent="0.25">
      <c r="A235" s="54" t="s">
        <v>393</v>
      </c>
      <c r="B235" s="54" t="s">
        <v>399</v>
      </c>
      <c r="C235" s="31">
        <v>4301060404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121</v>
      </c>
      <c r="L235" s="32"/>
      <c r="M235" s="33" t="s">
        <v>68</v>
      </c>
      <c r="N235" s="33"/>
      <c r="O235" s="32">
        <v>40</v>
      </c>
      <c r="P235" s="10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774"/>
      <c r="R235" s="774"/>
      <c r="S235" s="774"/>
      <c r="T235" s="775"/>
      <c r="U235" s="34"/>
      <c r="V235" s="34"/>
      <c r="W235" s="35" t="s">
        <v>69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400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401</v>
      </c>
      <c r="B236" s="54" t="s">
        <v>402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121</v>
      </c>
      <c r="L236" s="32"/>
      <c r="M236" s="33" t="s">
        <v>68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69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403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404</v>
      </c>
      <c r="B237" s="54" t="s">
        <v>405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69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406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customHeight="1" x14ac:dyDescent="0.25">
      <c r="A238" s="54" t="s">
        <v>407</v>
      </c>
      <c r="B238" s="54" t="s">
        <v>408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76</v>
      </c>
      <c r="L238" s="32"/>
      <c r="M238" s="33" t="s">
        <v>114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69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409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71</v>
      </c>
      <c r="Q239" s="783"/>
      <c r="R239" s="783"/>
      <c r="S239" s="783"/>
      <c r="T239" s="783"/>
      <c r="U239" s="783"/>
      <c r="V239" s="784"/>
      <c r="W239" s="37" t="s">
        <v>72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71</v>
      </c>
      <c r="Q240" s="783"/>
      <c r="R240" s="783"/>
      <c r="S240" s="783"/>
      <c r="T240" s="783"/>
      <c r="U240" s="783"/>
      <c r="V240" s="784"/>
      <c r="W240" s="37" t="s">
        <v>69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customHeight="1" x14ac:dyDescent="0.25">
      <c r="A241" s="785" t="s">
        <v>410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107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411</v>
      </c>
      <c r="B243" s="54" t="s">
        <v>412</v>
      </c>
      <c r="C243" s="31">
        <v>4301011717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12.035</v>
      </c>
      <c r="J243" s="32">
        <v>64</v>
      </c>
      <c r="K243" s="32" t="s">
        <v>110</v>
      </c>
      <c r="L243" s="32"/>
      <c r="M243" s="33" t="s">
        <v>111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69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IFERROR(IF(Y243=0,"",ROUNDUP(Y243/H243,0)*0.01898),"")</f>
        <v/>
      </c>
      <c r="AA243" s="56"/>
      <c r="AB243" s="57"/>
      <c r="AC243" s="315" t="s">
        <v>413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411</v>
      </c>
      <c r="B244" s="54" t="s">
        <v>414</v>
      </c>
      <c r="C244" s="31">
        <v>4301011945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12.08</v>
      </c>
      <c r="J244" s="32">
        <v>48</v>
      </c>
      <c r="K244" s="32" t="s">
        <v>110</v>
      </c>
      <c r="L244" s="32"/>
      <c r="M244" s="33" t="s">
        <v>415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69</v>
      </c>
      <c r="X244" s="769">
        <v>0</v>
      </c>
      <c r="Y244" s="770">
        <f t="shared" si="57"/>
        <v>0</v>
      </c>
      <c r="Z244" s="36" t="str">
        <f>IFERROR(IF(Y244=0,"",ROUNDUP(Y244/H244,0)*0.02039),"")</f>
        <v/>
      </c>
      <c r="AA244" s="56"/>
      <c r="AB244" s="57"/>
      <c r="AC244" s="317" t="s">
        <v>416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417</v>
      </c>
      <c r="B245" s="54" t="s">
        <v>418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110</v>
      </c>
      <c r="L245" s="32"/>
      <c r="M245" s="33" t="s">
        <v>111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69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419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420</v>
      </c>
      <c r="B246" s="54" t="s">
        <v>421</v>
      </c>
      <c r="C246" s="31">
        <v>4301011733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12.035</v>
      </c>
      <c r="J246" s="32">
        <v>64</v>
      </c>
      <c r="K246" s="32" t="s">
        <v>110</v>
      </c>
      <c r="L246" s="32"/>
      <c r="M246" s="33" t="s">
        <v>114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69</v>
      </c>
      <c r="X246" s="769">
        <v>0</v>
      </c>
      <c r="Y246" s="770">
        <f t="shared" si="57"/>
        <v>0</v>
      </c>
      <c r="Z246" s="36" t="str">
        <f>IFERROR(IF(Y246=0,"",ROUNDUP(Y246/H246,0)*0.01898),"")</f>
        <v/>
      </c>
      <c r="AA246" s="56"/>
      <c r="AB246" s="57"/>
      <c r="AC246" s="321" t="s">
        <v>422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420</v>
      </c>
      <c r="B247" s="54" t="s">
        <v>423</v>
      </c>
      <c r="C247" s="31">
        <v>4301011944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12.08</v>
      </c>
      <c r="J247" s="32">
        <v>48</v>
      </c>
      <c r="K247" s="32" t="s">
        <v>110</v>
      </c>
      <c r="L247" s="32"/>
      <c r="M247" s="33" t="s">
        <v>415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69</v>
      </c>
      <c r="X247" s="769">
        <v>0</v>
      </c>
      <c r="Y247" s="770">
        <f t="shared" si="57"/>
        <v>0</v>
      </c>
      <c r="Z247" s="36" t="str">
        <f>IFERROR(IF(Y247=0,"",ROUNDUP(Y247/H247,0)*0.02039),"")</f>
        <v/>
      </c>
      <c r="AA247" s="56"/>
      <c r="AB247" s="57"/>
      <c r="AC247" s="323" t="s">
        <v>416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424</v>
      </c>
      <c r="B248" s="54" t="s">
        <v>425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121</v>
      </c>
      <c r="L248" s="32"/>
      <c r="M248" s="33" t="s">
        <v>111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69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426</v>
      </c>
      <c r="B249" s="54" t="s">
        <v>427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121</v>
      </c>
      <c r="L249" s="32"/>
      <c r="M249" s="33" t="s">
        <v>111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69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419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428</v>
      </c>
      <c r="B250" s="54" t="s">
        <v>429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121</v>
      </c>
      <c r="L250" s="32"/>
      <c r="M250" s="33" t="s">
        <v>111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69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422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71</v>
      </c>
      <c r="Q251" s="783"/>
      <c r="R251" s="783"/>
      <c r="S251" s="783"/>
      <c r="T251" s="783"/>
      <c r="U251" s="783"/>
      <c r="V251" s="784"/>
      <c r="W251" s="37" t="s">
        <v>72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71</v>
      </c>
      <c r="Q252" s="783"/>
      <c r="R252" s="783"/>
      <c r="S252" s="783"/>
      <c r="T252" s="783"/>
      <c r="U252" s="783"/>
      <c r="V252" s="784"/>
      <c r="W252" s="37" t="s">
        <v>69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430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107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431</v>
      </c>
      <c r="B255" s="54" t="s">
        <v>432</v>
      </c>
      <c r="C255" s="31">
        <v>4301011826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12.035</v>
      </c>
      <c r="J255" s="32">
        <v>64</v>
      </c>
      <c r="K255" s="32" t="s">
        <v>110</v>
      </c>
      <c r="L255" s="32"/>
      <c r="M255" s="33" t="s">
        <v>111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69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31" t="s">
        <v>433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431</v>
      </c>
      <c r="B256" s="54" t="s">
        <v>434</v>
      </c>
      <c r="C256" s="31">
        <v>4301011942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12.08</v>
      </c>
      <c r="J256" s="32">
        <v>48</v>
      </c>
      <c r="K256" s="32" t="s">
        <v>110</v>
      </c>
      <c r="L256" s="32"/>
      <c r="M256" s="33" t="s">
        <v>415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69</v>
      </c>
      <c r="X256" s="769">
        <v>0</v>
      </c>
      <c r="Y256" s="770">
        <f t="shared" si="62"/>
        <v>0</v>
      </c>
      <c r="Z256" s="36" t="str">
        <f>IFERROR(IF(Y256=0,"",ROUNDUP(Y256/H256,0)*0.02039),"")</f>
        <v/>
      </c>
      <c r="AA256" s="56"/>
      <c r="AB256" s="57"/>
      <c r="AC256" s="333" t="s">
        <v>435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customHeight="1" x14ac:dyDescent="0.25">
      <c r="A257" s="54" t="s">
        <v>436</v>
      </c>
      <c r="B257" s="54" t="s">
        <v>437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110</v>
      </c>
      <c r="L257" s="32"/>
      <c r="M257" s="33" t="s">
        <v>111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69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438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439</v>
      </c>
      <c r="B258" s="54" t="s">
        <v>440</v>
      </c>
      <c r="C258" s="31">
        <v>4301011721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12.035</v>
      </c>
      <c r="J258" s="32">
        <v>64</v>
      </c>
      <c r="K258" s="32" t="s">
        <v>110</v>
      </c>
      <c r="L258" s="32"/>
      <c r="M258" s="33" t="s">
        <v>111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69</v>
      </c>
      <c r="X258" s="769">
        <v>0</v>
      </c>
      <c r="Y258" s="770">
        <f t="shared" si="62"/>
        <v>0</v>
      </c>
      <c r="Z258" s="36" t="str">
        <f>IFERROR(IF(Y258=0,"",ROUNDUP(Y258/H258,0)*0.01898),"")</f>
        <v/>
      </c>
      <c r="AA258" s="56"/>
      <c r="AB258" s="57"/>
      <c r="AC258" s="337" t="s">
        <v>441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439</v>
      </c>
      <c r="B259" s="54" t="s">
        <v>442</v>
      </c>
      <c r="C259" s="31">
        <v>4301011941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12.08</v>
      </c>
      <c r="J259" s="32">
        <v>48</v>
      </c>
      <c r="K259" s="32" t="s">
        <v>110</v>
      </c>
      <c r="L259" s="32"/>
      <c r="M259" s="33" t="s">
        <v>415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69</v>
      </c>
      <c r="X259" s="769">
        <v>0</v>
      </c>
      <c r="Y259" s="770">
        <f t="shared" si="62"/>
        <v>0</v>
      </c>
      <c r="Z259" s="36" t="str">
        <f>IFERROR(IF(Y259=0,"",ROUNDUP(Y259/H259,0)*0.02039),"")</f>
        <v/>
      </c>
      <c r="AA259" s="56"/>
      <c r="AB259" s="57"/>
      <c r="AC259" s="339" t="s">
        <v>435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443</v>
      </c>
      <c r="B260" s="54" t="s">
        <v>444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121</v>
      </c>
      <c r="L260" s="32"/>
      <c r="M260" s="33" t="s">
        <v>111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69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433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445</v>
      </c>
      <c r="B261" s="54" t="s">
        <v>446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121</v>
      </c>
      <c r="L261" s="32"/>
      <c r="M261" s="33" t="s">
        <v>111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69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447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448</v>
      </c>
      <c r="B262" s="54" t="s">
        <v>449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121</v>
      </c>
      <c r="L262" s="32"/>
      <c r="M262" s="33" t="s">
        <v>111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69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438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450</v>
      </c>
      <c r="B263" s="54" t="s">
        <v>451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121</v>
      </c>
      <c r="L263" s="32"/>
      <c r="M263" s="33" t="s">
        <v>111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69</v>
      </c>
      <c r="X263" s="769">
        <v>40</v>
      </c>
      <c r="Y263" s="770">
        <f t="shared" si="62"/>
        <v>40</v>
      </c>
      <c r="Z263" s="36">
        <f>IFERROR(IF(Y263=0,"",ROUNDUP(Y263/H263,0)*0.00902),"")</f>
        <v>9.0200000000000002E-2</v>
      </c>
      <c r="AA263" s="56"/>
      <c r="AB263" s="57"/>
      <c r="AC263" s="347" t="s">
        <v>441</v>
      </c>
      <c r="AG263" s="64"/>
      <c r="AJ263" s="68"/>
      <c r="AK263" s="68">
        <v>0</v>
      </c>
      <c r="BB263" s="348" t="s">
        <v>1</v>
      </c>
      <c r="BM263" s="64">
        <f t="shared" si="63"/>
        <v>42.1</v>
      </c>
      <c r="BN263" s="64">
        <f t="shared" si="64"/>
        <v>42.1</v>
      </c>
      <c r="BO263" s="64">
        <f t="shared" si="65"/>
        <v>7.575757575757576E-2</v>
      </c>
      <c r="BP263" s="64">
        <f t="shared" si="66"/>
        <v>7.575757575757576E-2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71</v>
      </c>
      <c r="Q264" s="783"/>
      <c r="R264" s="783"/>
      <c r="S264" s="783"/>
      <c r="T264" s="783"/>
      <c r="U264" s="783"/>
      <c r="V264" s="784"/>
      <c r="W264" s="37" t="s">
        <v>72</v>
      </c>
      <c r="X264" s="771">
        <f>IFERROR(X255/H255,"0")+IFERROR(X256/H256,"0")+IFERROR(X257/H257,"0")+IFERROR(X258/H258,"0")+IFERROR(X259/H259,"0")+IFERROR(X260/H260,"0")+IFERROR(X261/H261,"0")+IFERROR(X262/H262,"0")+IFERROR(X263/H263,"0")</f>
        <v>10</v>
      </c>
      <c r="Y264" s="771">
        <f>IFERROR(Y255/H255,"0")+IFERROR(Y256/H256,"0")+IFERROR(Y257/H257,"0")+IFERROR(Y258/H258,"0")+IFERROR(Y259/H259,"0")+IFERROR(Y260/H260,"0")+IFERROR(Y261/H261,"0")+IFERROR(Y262/H262,"0")+IFERROR(Y263/H263,"0")</f>
        <v>10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9.0200000000000002E-2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71</v>
      </c>
      <c r="Q265" s="783"/>
      <c r="R265" s="783"/>
      <c r="S265" s="783"/>
      <c r="T265" s="783"/>
      <c r="U265" s="783"/>
      <c r="V265" s="784"/>
      <c r="W265" s="37" t="s">
        <v>69</v>
      </c>
      <c r="X265" s="771">
        <f>IFERROR(SUM(X255:X263),"0")</f>
        <v>40</v>
      </c>
      <c r="Y265" s="771">
        <f>IFERROR(SUM(Y255:Y263),"0")</f>
        <v>40</v>
      </c>
      <c r="Z265" s="37"/>
      <c r="AA265" s="772"/>
      <c r="AB265" s="772"/>
      <c r="AC265" s="772"/>
    </row>
    <row r="266" spans="1:68" ht="14.25" customHeight="1" x14ac:dyDescent="0.25">
      <c r="A266" s="795" t="s">
        <v>155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452</v>
      </c>
      <c r="B267" s="54" t="s">
        <v>453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67</v>
      </c>
      <c r="L267" s="32"/>
      <c r="M267" s="33" t="s">
        <v>114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69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71</v>
      </c>
      <c r="Q268" s="783"/>
      <c r="R268" s="783"/>
      <c r="S268" s="783"/>
      <c r="T268" s="783"/>
      <c r="U268" s="783"/>
      <c r="V268" s="784"/>
      <c r="W268" s="37" t="s">
        <v>72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71</v>
      </c>
      <c r="Q269" s="783"/>
      <c r="R269" s="783"/>
      <c r="S269" s="783"/>
      <c r="T269" s="783"/>
      <c r="U269" s="783"/>
      <c r="V269" s="784"/>
      <c r="W269" s="37" t="s">
        <v>69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455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107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456</v>
      </c>
      <c r="B272" s="54" t="s">
        <v>457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110</v>
      </c>
      <c r="L272" s="32"/>
      <c r="M272" s="33" t="s">
        <v>111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69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458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459</v>
      </c>
      <c r="B273" s="54" t="s">
        <v>460</v>
      </c>
      <c r="C273" s="31">
        <v>4301011850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11.234999999999999</v>
      </c>
      <c r="J273" s="32">
        <v>64</v>
      </c>
      <c r="K273" s="32" t="s">
        <v>110</v>
      </c>
      <c r="L273" s="32"/>
      <c r="M273" s="33" t="s">
        <v>111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69</v>
      </c>
      <c r="X273" s="769">
        <v>0</v>
      </c>
      <c r="Y273" s="770">
        <f t="shared" si="67"/>
        <v>0</v>
      </c>
      <c r="Z273" s="36" t="str">
        <f>IFERROR(IF(Y273=0,"",ROUNDUP(Y273/H273,0)*0.01898),"")</f>
        <v/>
      </c>
      <c r="AA273" s="56"/>
      <c r="AB273" s="57"/>
      <c r="AC273" s="353" t="s">
        <v>461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customHeight="1" x14ac:dyDescent="0.25">
      <c r="A274" s="54" t="s">
        <v>459</v>
      </c>
      <c r="B274" s="54" t="s">
        <v>462</v>
      </c>
      <c r="C274" s="31">
        <v>4301011910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11.28</v>
      </c>
      <c r="J274" s="32">
        <v>48</v>
      </c>
      <c r="K274" s="32" t="s">
        <v>110</v>
      </c>
      <c r="L274" s="32"/>
      <c r="M274" s="33" t="s">
        <v>415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69</v>
      </c>
      <c r="X274" s="769">
        <v>0</v>
      </c>
      <c r="Y274" s="770">
        <f t="shared" si="67"/>
        <v>0</v>
      </c>
      <c r="Z274" s="36" t="str">
        <f>IFERROR(IF(Y274=0,"",ROUNDUP(Y274/H274,0)*0.02039),"")</f>
        <v/>
      </c>
      <c r="AA274" s="56"/>
      <c r="AB274" s="57"/>
      <c r="AC274" s="355" t="s">
        <v>463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464</v>
      </c>
      <c r="B275" s="54" t="s">
        <v>465</v>
      </c>
      <c r="C275" s="31">
        <v>4301011313</v>
      </c>
      <c r="D275" s="776">
        <v>4607091385984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110</v>
      </c>
      <c r="L275" s="32"/>
      <c r="M275" s="33" t="s">
        <v>111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5" s="774"/>
      <c r="R275" s="774"/>
      <c r="S275" s="774"/>
      <c r="T275" s="775"/>
      <c r="U275" s="34"/>
      <c r="V275" s="34"/>
      <c r="W275" s="35" t="s">
        <v>69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466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467</v>
      </c>
      <c r="B276" s="54" t="s">
        <v>468</v>
      </c>
      <c r="C276" s="31">
        <v>4301011853</v>
      </c>
      <c r="D276" s="776">
        <v>4680115885851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110</v>
      </c>
      <c r="L276" s="32"/>
      <c r="M276" s="33" t="s">
        <v>111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774"/>
      <c r="R276" s="774"/>
      <c r="S276" s="774"/>
      <c r="T276" s="775"/>
      <c r="U276" s="34"/>
      <c r="V276" s="34"/>
      <c r="W276" s="35" t="s">
        <v>69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469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470</v>
      </c>
      <c r="B277" s="54" t="s">
        <v>471</v>
      </c>
      <c r="C277" s="31">
        <v>4301011319</v>
      </c>
      <c r="D277" s="776">
        <v>4607091387469</v>
      </c>
      <c r="E277" s="777"/>
      <c r="F277" s="768">
        <v>0.5</v>
      </c>
      <c r="G277" s="32">
        <v>10</v>
      </c>
      <c r="H277" s="768">
        <v>5</v>
      </c>
      <c r="I277" s="768">
        <v>5.21</v>
      </c>
      <c r="J277" s="32">
        <v>132</v>
      </c>
      <c r="K277" s="32" t="s">
        <v>121</v>
      </c>
      <c r="L277" s="32"/>
      <c r="M277" s="33" t="s">
        <v>111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7" s="774"/>
      <c r="R277" s="774"/>
      <c r="S277" s="774"/>
      <c r="T277" s="775"/>
      <c r="U277" s="34"/>
      <c r="V277" s="34"/>
      <c r="W277" s="35" t="s">
        <v>69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472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473</v>
      </c>
      <c r="B278" s="54" t="s">
        <v>474</v>
      </c>
      <c r="C278" s="31">
        <v>4301011852</v>
      </c>
      <c r="D278" s="776">
        <v>4680115885844</v>
      </c>
      <c r="E278" s="777"/>
      <c r="F278" s="768">
        <v>0.4</v>
      </c>
      <c r="G278" s="32">
        <v>10</v>
      </c>
      <c r="H278" s="768">
        <v>4</v>
      </c>
      <c r="I278" s="768">
        <v>4.21</v>
      </c>
      <c r="J278" s="32">
        <v>132</v>
      </c>
      <c r="K278" s="32" t="s">
        <v>121</v>
      </c>
      <c r="L278" s="32"/>
      <c r="M278" s="33" t="s">
        <v>111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8" s="774"/>
      <c r="R278" s="774"/>
      <c r="S278" s="774"/>
      <c r="T278" s="775"/>
      <c r="U278" s="34"/>
      <c r="V278" s="34"/>
      <c r="W278" s="35" t="s">
        <v>69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475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476</v>
      </c>
      <c r="B279" s="54" t="s">
        <v>477</v>
      </c>
      <c r="C279" s="31">
        <v>4301011316</v>
      </c>
      <c r="D279" s="776">
        <v>4607091387438</v>
      </c>
      <c r="E279" s="777"/>
      <c r="F279" s="768">
        <v>0.5</v>
      </c>
      <c r="G279" s="32">
        <v>10</v>
      </c>
      <c r="H279" s="768">
        <v>5</v>
      </c>
      <c r="I279" s="768">
        <v>5.21</v>
      </c>
      <c r="J279" s="32">
        <v>132</v>
      </c>
      <c r="K279" s="32" t="s">
        <v>121</v>
      </c>
      <c r="L279" s="32"/>
      <c r="M279" s="33" t="s">
        <v>111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9" s="774"/>
      <c r="R279" s="774"/>
      <c r="S279" s="774"/>
      <c r="T279" s="775"/>
      <c r="U279" s="34"/>
      <c r="V279" s="34"/>
      <c r="W279" s="35" t="s">
        <v>69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478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479</v>
      </c>
      <c r="B280" s="54" t="s">
        <v>480</v>
      </c>
      <c r="C280" s="31">
        <v>4301011851</v>
      </c>
      <c r="D280" s="776">
        <v>4680115885820</v>
      </c>
      <c r="E280" s="777"/>
      <c r="F280" s="768">
        <v>0.4</v>
      </c>
      <c r="G280" s="32">
        <v>10</v>
      </c>
      <c r="H280" s="768">
        <v>4</v>
      </c>
      <c r="I280" s="768">
        <v>4.21</v>
      </c>
      <c r="J280" s="32">
        <v>132</v>
      </c>
      <c r="K280" s="32" t="s">
        <v>121</v>
      </c>
      <c r="L280" s="32"/>
      <c r="M280" s="33" t="s">
        <v>111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74"/>
      <c r="R280" s="774"/>
      <c r="S280" s="774"/>
      <c r="T280" s="775"/>
      <c r="U280" s="34"/>
      <c r="V280" s="34"/>
      <c r="W280" s="35" t="s">
        <v>69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481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71</v>
      </c>
      <c r="Q281" s="783"/>
      <c r="R281" s="783"/>
      <c r="S281" s="783"/>
      <c r="T281" s="783"/>
      <c r="U281" s="783"/>
      <c r="V281" s="784"/>
      <c r="W281" s="37" t="s">
        <v>72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71</v>
      </c>
      <c r="Q282" s="783"/>
      <c r="R282" s="783"/>
      <c r="S282" s="783"/>
      <c r="T282" s="783"/>
      <c r="U282" s="783"/>
      <c r="V282" s="784"/>
      <c r="W282" s="37" t="s">
        <v>69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customHeight="1" x14ac:dyDescent="0.25">
      <c r="A283" s="785" t="s">
        <v>482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107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483</v>
      </c>
      <c r="B285" s="54" t="s">
        <v>484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110</v>
      </c>
      <c r="L285" s="32"/>
      <c r="M285" s="33" t="s">
        <v>111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69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422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71</v>
      </c>
      <c r="Q286" s="783"/>
      <c r="R286" s="783"/>
      <c r="S286" s="783"/>
      <c r="T286" s="783"/>
      <c r="U286" s="783"/>
      <c r="V286" s="784"/>
      <c r="W286" s="37" t="s">
        <v>72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71</v>
      </c>
      <c r="Q287" s="783"/>
      <c r="R287" s="783"/>
      <c r="S287" s="783"/>
      <c r="T287" s="783"/>
      <c r="U287" s="783"/>
      <c r="V287" s="784"/>
      <c r="W287" s="37" t="s">
        <v>69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485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107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486</v>
      </c>
      <c r="B290" s="54" t="s">
        <v>487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110</v>
      </c>
      <c r="L290" s="32"/>
      <c r="M290" s="33" t="s">
        <v>114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69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112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488</v>
      </c>
      <c r="B291" s="54" t="s">
        <v>489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110</v>
      </c>
      <c r="L291" s="32"/>
      <c r="M291" s="33" t="s">
        <v>114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69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490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491</v>
      </c>
      <c r="B292" s="54" t="s">
        <v>492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110</v>
      </c>
      <c r="L292" s="32"/>
      <c r="M292" s="33" t="s">
        <v>114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69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493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71</v>
      </c>
      <c r="Q293" s="783"/>
      <c r="R293" s="783"/>
      <c r="S293" s="783"/>
      <c r="T293" s="783"/>
      <c r="U293" s="783"/>
      <c r="V293" s="784"/>
      <c r="W293" s="37" t="s">
        <v>72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71</v>
      </c>
      <c r="Q294" s="783"/>
      <c r="R294" s="783"/>
      <c r="S294" s="783"/>
      <c r="T294" s="783"/>
      <c r="U294" s="783"/>
      <c r="V294" s="784"/>
      <c r="W294" s="37" t="s">
        <v>69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494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73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495</v>
      </c>
      <c r="B297" s="54" t="s">
        <v>496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110</v>
      </c>
      <c r="L297" s="32"/>
      <c r="M297" s="33" t="s">
        <v>114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69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497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498</v>
      </c>
      <c r="B298" s="54" t="s">
        <v>499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121</v>
      </c>
      <c r="L298" s="32"/>
      <c r="M298" s="33" t="s">
        <v>68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69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500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501</v>
      </c>
      <c r="B299" s="54" t="s">
        <v>502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76</v>
      </c>
      <c r="L299" s="32"/>
      <c r="M299" s="33" t="s">
        <v>114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69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497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503</v>
      </c>
      <c r="B300" s="54" t="s">
        <v>504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76</v>
      </c>
      <c r="L300" s="32"/>
      <c r="M300" s="33" t="s">
        <v>68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69</v>
      </c>
      <c r="X300" s="769">
        <v>80</v>
      </c>
      <c r="Y300" s="770">
        <f t="shared" si="72"/>
        <v>81.599999999999994</v>
      </c>
      <c r="Z300" s="36">
        <f>IFERROR(IF(Y300=0,"",ROUNDUP(Y300/H300,0)*0.00651),"")</f>
        <v>0.22134000000000001</v>
      </c>
      <c r="AA300" s="56"/>
      <c r="AB300" s="57"/>
      <c r="AC300" s="383" t="s">
        <v>500</v>
      </c>
      <c r="AG300" s="64"/>
      <c r="AJ300" s="68"/>
      <c r="AK300" s="68">
        <v>0</v>
      </c>
      <c r="BB300" s="384" t="s">
        <v>1</v>
      </c>
      <c r="BM300" s="64">
        <f t="shared" si="73"/>
        <v>88.40000000000002</v>
      </c>
      <c r="BN300" s="64">
        <f t="shared" si="74"/>
        <v>90.168000000000006</v>
      </c>
      <c r="BO300" s="64">
        <f t="shared" si="75"/>
        <v>0.18315018315018317</v>
      </c>
      <c r="BP300" s="64">
        <f t="shared" si="76"/>
        <v>0.18681318681318682</v>
      </c>
    </row>
    <row r="301" spans="1:68" ht="37.5" customHeight="1" x14ac:dyDescent="0.25">
      <c r="A301" s="54" t="s">
        <v>505</v>
      </c>
      <c r="B301" s="54" t="s">
        <v>506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76</v>
      </c>
      <c r="L301" s="32" t="s">
        <v>122</v>
      </c>
      <c r="M301" s="33" t="s">
        <v>68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69</v>
      </c>
      <c r="X301" s="769">
        <v>120</v>
      </c>
      <c r="Y301" s="770">
        <f t="shared" si="72"/>
        <v>120</v>
      </c>
      <c r="Z301" s="36">
        <f>IFERROR(IF(Y301=0,"",ROUNDUP(Y301/H301,0)*0.00651),"")</f>
        <v>0.32550000000000001</v>
      </c>
      <c r="AA301" s="56"/>
      <c r="AB301" s="57"/>
      <c r="AC301" s="385" t="s">
        <v>497</v>
      </c>
      <c r="AG301" s="64"/>
      <c r="AJ301" s="68" t="s">
        <v>123</v>
      </c>
      <c r="AK301" s="68">
        <v>436.8</v>
      </c>
      <c r="BB301" s="386" t="s">
        <v>1</v>
      </c>
      <c r="BM301" s="64">
        <f t="shared" si="73"/>
        <v>129.00000000000003</v>
      </c>
      <c r="BN301" s="64">
        <f t="shared" si="74"/>
        <v>129.00000000000003</v>
      </c>
      <c r="BO301" s="64">
        <f t="shared" si="75"/>
        <v>0.27472527472527475</v>
      </c>
      <c r="BP301" s="64">
        <f t="shared" si="76"/>
        <v>0.27472527472527475</v>
      </c>
    </row>
    <row r="302" spans="1:68" ht="37.5" customHeight="1" x14ac:dyDescent="0.25">
      <c r="A302" s="54" t="s">
        <v>507</v>
      </c>
      <c r="B302" s="54" t="s">
        <v>508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121</v>
      </c>
      <c r="L302" s="32"/>
      <c r="M302" s="33" t="s">
        <v>68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69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509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71</v>
      </c>
      <c r="Q303" s="783"/>
      <c r="R303" s="783"/>
      <c r="S303" s="783"/>
      <c r="T303" s="783"/>
      <c r="U303" s="783"/>
      <c r="V303" s="784"/>
      <c r="W303" s="37" t="s">
        <v>72</v>
      </c>
      <c r="X303" s="771">
        <f>IFERROR(X297/H297,"0")+IFERROR(X298/H298,"0")+IFERROR(X299/H299,"0")+IFERROR(X300/H300,"0")+IFERROR(X301/H301,"0")+IFERROR(X302/H302,"0")</f>
        <v>83.333333333333343</v>
      </c>
      <c r="Y303" s="771">
        <f>IFERROR(Y297/H297,"0")+IFERROR(Y298/H298,"0")+IFERROR(Y299/H299,"0")+IFERROR(Y300/H300,"0")+IFERROR(Y301/H301,"0")+IFERROR(Y302/H302,"0")</f>
        <v>84</v>
      </c>
      <c r="Z303" s="771">
        <f>IFERROR(IF(Z297="",0,Z297),"0")+IFERROR(IF(Z298="",0,Z298),"0")+IFERROR(IF(Z299="",0,Z299),"0")+IFERROR(IF(Z300="",0,Z300),"0")+IFERROR(IF(Z301="",0,Z301),"0")+IFERROR(IF(Z302="",0,Z302),"0")</f>
        <v>0.54683999999999999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71</v>
      </c>
      <c r="Q304" s="783"/>
      <c r="R304" s="783"/>
      <c r="S304" s="783"/>
      <c r="T304" s="783"/>
      <c r="U304" s="783"/>
      <c r="V304" s="784"/>
      <c r="W304" s="37" t="s">
        <v>69</v>
      </c>
      <c r="X304" s="771">
        <f>IFERROR(SUM(X297:X302),"0")</f>
        <v>200</v>
      </c>
      <c r="Y304" s="771">
        <f>IFERROR(SUM(Y297:Y302),"0")</f>
        <v>201.6</v>
      </c>
      <c r="Z304" s="37"/>
      <c r="AA304" s="772"/>
      <c r="AB304" s="772"/>
      <c r="AC304" s="772"/>
    </row>
    <row r="305" spans="1:68" ht="16.5" customHeight="1" x14ac:dyDescent="0.25">
      <c r="A305" s="785" t="s">
        <v>510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107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511</v>
      </c>
      <c r="B307" s="54" t="s">
        <v>512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121</v>
      </c>
      <c r="L307" s="32"/>
      <c r="M307" s="33" t="s">
        <v>114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69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513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71</v>
      </c>
      <c r="Q308" s="783"/>
      <c r="R308" s="783"/>
      <c r="S308" s="783"/>
      <c r="T308" s="783"/>
      <c r="U308" s="783"/>
      <c r="V308" s="784"/>
      <c r="W308" s="37" t="s">
        <v>72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71</v>
      </c>
      <c r="Q309" s="783"/>
      <c r="R309" s="783"/>
      <c r="S309" s="783"/>
      <c r="T309" s="783"/>
      <c r="U309" s="783"/>
      <c r="V309" s="784"/>
      <c r="W309" s="37" t="s">
        <v>69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64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514</v>
      </c>
      <c r="B311" s="54" t="s">
        <v>515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69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516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71</v>
      </c>
      <c r="Q312" s="783"/>
      <c r="R312" s="783"/>
      <c r="S312" s="783"/>
      <c r="T312" s="783"/>
      <c r="U312" s="783"/>
      <c r="V312" s="784"/>
      <c r="W312" s="37" t="s">
        <v>72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71</v>
      </c>
      <c r="Q313" s="783"/>
      <c r="R313" s="783"/>
      <c r="S313" s="783"/>
      <c r="T313" s="783"/>
      <c r="U313" s="783"/>
      <c r="V313" s="784"/>
      <c r="W313" s="37" t="s">
        <v>69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73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517</v>
      </c>
      <c r="B315" s="54" t="s">
        <v>518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76</v>
      </c>
      <c r="L315" s="32"/>
      <c r="M315" s="33" t="s">
        <v>151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69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519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520</v>
      </c>
      <c r="B316" s="54" t="s">
        <v>521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121</v>
      </c>
      <c r="L316" s="32"/>
      <c r="M316" s="33" t="s">
        <v>68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69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522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71</v>
      </c>
      <c r="Q317" s="783"/>
      <c r="R317" s="783"/>
      <c r="S317" s="783"/>
      <c r="T317" s="783"/>
      <c r="U317" s="783"/>
      <c r="V317" s="784"/>
      <c r="W317" s="37" t="s">
        <v>72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71</v>
      </c>
      <c r="Q318" s="783"/>
      <c r="R318" s="783"/>
      <c r="S318" s="783"/>
      <c r="T318" s="783"/>
      <c r="U318" s="783"/>
      <c r="V318" s="784"/>
      <c r="W318" s="37" t="s">
        <v>69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523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107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524</v>
      </c>
      <c r="B321" s="54" t="s">
        <v>525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121</v>
      </c>
      <c r="L321" s="32"/>
      <c r="M321" s="33" t="s">
        <v>111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69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526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71</v>
      </c>
      <c r="Q322" s="783"/>
      <c r="R322" s="783"/>
      <c r="S322" s="783"/>
      <c r="T322" s="783"/>
      <c r="U322" s="783"/>
      <c r="V322" s="784"/>
      <c r="W322" s="37" t="s">
        <v>72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71</v>
      </c>
      <c r="Q323" s="783"/>
      <c r="R323" s="783"/>
      <c r="S323" s="783"/>
      <c r="T323" s="783"/>
      <c r="U323" s="783"/>
      <c r="V323" s="784"/>
      <c r="W323" s="37" t="s">
        <v>69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64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527</v>
      </c>
      <c r="B325" s="54" t="s">
        <v>528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67</v>
      </c>
      <c r="L325" s="32"/>
      <c r="M325" s="33" t="s">
        <v>68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69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529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71</v>
      </c>
      <c r="Q326" s="783"/>
      <c r="R326" s="783"/>
      <c r="S326" s="783"/>
      <c r="T326" s="783"/>
      <c r="U326" s="783"/>
      <c r="V326" s="784"/>
      <c r="W326" s="37" t="s">
        <v>72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71</v>
      </c>
      <c r="Q327" s="783"/>
      <c r="R327" s="783"/>
      <c r="S327" s="783"/>
      <c r="T327" s="783"/>
      <c r="U327" s="783"/>
      <c r="V327" s="784"/>
      <c r="W327" s="37" t="s">
        <v>69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73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530</v>
      </c>
      <c r="B329" s="54" t="s">
        <v>531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76</v>
      </c>
      <c r="L329" s="32"/>
      <c r="M329" s="33" t="s">
        <v>114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69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532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533</v>
      </c>
      <c r="B330" s="54" t="s">
        <v>534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76</v>
      </c>
      <c r="L330" s="32"/>
      <c r="M330" s="33" t="s">
        <v>114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69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535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71</v>
      </c>
      <c r="Q331" s="783"/>
      <c r="R331" s="783"/>
      <c r="S331" s="783"/>
      <c r="T331" s="783"/>
      <c r="U331" s="783"/>
      <c r="V331" s="784"/>
      <c r="W331" s="37" t="s">
        <v>72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71</v>
      </c>
      <c r="Q332" s="783"/>
      <c r="R332" s="783"/>
      <c r="S332" s="783"/>
      <c r="T332" s="783"/>
      <c r="U332" s="783"/>
      <c r="V332" s="784"/>
      <c r="W332" s="37" t="s">
        <v>69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536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107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537</v>
      </c>
      <c r="B335" s="54" t="s">
        <v>538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110</v>
      </c>
      <c r="L335" s="32"/>
      <c r="M335" s="33" t="s">
        <v>111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69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422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539</v>
      </c>
      <c r="B336" s="54" t="s">
        <v>540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121</v>
      </c>
      <c r="L336" s="32"/>
      <c r="M336" s="33" t="s">
        <v>111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69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422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71</v>
      </c>
      <c r="Q337" s="783"/>
      <c r="R337" s="783"/>
      <c r="S337" s="783"/>
      <c r="T337" s="783"/>
      <c r="U337" s="783"/>
      <c r="V337" s="784"/>
      <c r="W337" s="37" t="s">
        <v>72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71</v>
      </c>
      <c r="Q338" s="783"/>
      <c r="R338" s="783"/>
      <c r="S338" s="783"/>
      <c r="T338" s="783"/>
      <c r="U338" s="783"/>
      <c r="V338" s="784"/>
      <c r="W338" s="37" t="s">
        <v>69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64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541</v>
      </c>
      <c r="B340" s="54" t="s">
        <v>542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67</v>
      </c>
      <c r="L340" s="32"/>
      <c r="M340" s="33" t="s">
        <v>68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69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543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544</v>
      </c>
      <c r="B341" s="54" t="s">
        <v>545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67</v>
      </c>
      <c r="L341" s="32"/>
      <c r="M341" s="33" t="s">
        <v>68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69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543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71</v>
      </c>
      <c r="Q342" s="783"/>
      <c r="R342" s="783"/>
      <c r="S342" s="783"/>
      <c r="T342" s="783"/>
      <c r="U342" s="783"/>
      <c r="V342" s="784"/>
      <c r="W342" s="37" t="s">
        <v>72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71</v>
      </c>
      <c r="Q343" s="783"/>
      <c r="R343" s="783"/>
      <c r="S343" s="783"/>
      <c r="T343" s="783"/>
      <c r="U343" s="783"/>
      <c r="V343" s="784"/>
      <c r="W343" s="37" t="s">
        <v>69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customHeight="1" x14ac:dyDescent="0.25">
      <c r="A344" s="795" t="s">
        <v>73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546</v>
      </c>
      <c r="B345" s="54" t="s">
        <v>547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76</v>
      </c>
      <c r="L345" s="32"/>
      <c r="M345" s="33" t="s">
        <v>68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69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548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71</v>
      </c>
      <c r="Q346" s="783"/>
      <c r="R346" s="783"/>
      <c r="S346" s="783"/>
      <c r="T346" s="783"/>
      <c r="U346" s="783"/>
      <c r="V346" s="784"/>
      <c r="W346" s="37" t="s">
        <v>72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71</v>
      </c>
      <c r="Q347" s="783"/>
      <c r="R347" s="783"/>
      <c r="S347" s="783"/>
      <c r="T347" s="783"/>
      <c r="U347" s="783"/>
      <c r="V347" s="784"/>
      <c r="W347" s="37" t="s">
        <v>69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549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107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550</v>
      </c>
      <c r="B350" s="54" t="s">
        <v>551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67</v>
      </c>
      <c r="L350" s="32"/>
      <c r="M350" s="33" t="s">
        <v>114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69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552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71</v>
      </c>
      <c r="Q351" s="783"/>
      <c r="R351" s="783"/>
      <c r="S351" s="783"/>
      <c r="T351" s="783"/>
      <c r="U351" s="783"/>
      <c r="V351" s="784"/>
      <c r="W351" s="37" t="s">
        <v>72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71</v>
      </c>
      <c r="Q352" s="783"/>
      <c r="R352" s="783"/>
      <c r="S352" s="783"/>
      <c r="T352" s="783"/>
      <c r="U352" s="783"/>
      <c r="V352" s="784"/>
      <c r="W352" s="37" t="s">
        <v>69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553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107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554</v>
      </c>
      <c r="B355" s="54" t="s">
        <v>555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110</v>
      </c>
      <c r="L355" s="32"/>
      <c r="M355" s="33" t="s">
        <v>114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69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556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customHeight="1" x14ac:dyDescent="0.25">
      <c r="A356" s="54" t="s">
        <v>557</v>
      </c>
      <c r="B356" s="54" t="s">
        <v>558</v>
      </c>
      <c r="C356" s="31">
        <v>4301012016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11.234999999999999</v>
      </c>
      <c r="J356" s="32">
        <v>64</v>
      </c>
      <c r="K356" s="32" t="s">
        <v>110</v>
      </c>
      <c r="L356" s="32" t="s">
        <v>559</v>
      </c>
      <c r="M356" s="33" t="s">
        <v>114</v>
      </c>
      <c r="N356" s="33"/>
      <c r="O356" s="32">
        <v>55</v>
      </c>
      <c r="P356" s="9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69</v>
      </c>
      <c r="X356" s="769">
        <v>0</v>
      </c>
      <c r="Y356" s="770">
        <f t="shared" si="77"/>
        <v>0</v>
      </c>
      <c r="Z356" s="36" t="str">
        <f>IFERROR(IF(Y356=0,"",ROUNDUP(Y356/H356,0)*0.01898),"")</f>
        <v/>
      </c>
      <c r="AA356" s="56"/>
      <c r="AB356" s="57"/>
      <c r="AC356" s="419" t="s">
        <v>560</v>
      </c>
      <c r="AG356" s="64"/>
      <c r="AJ356" s="68" t="s">
        <v>561</v>
      </c>
      <c r="AK356" s="68">
        <v>86.4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557</v>
      </c>
      <c r="B357" s="54" t="s">
        <v>562</v>
      </c>
      <c r="C357" s="31">
        <v>4301011911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11.28</v>
      </c>
      <c r="J357" s="32">
        <v>48</v>
      </c>
      <c r="K357" s="32" t="s">
        <v>110</v>
      </c>
      <c r="L357" s="32"/>
      <c r="M357" s="33" t="s">
        <v>415</v>
      </c>
      <c r="N357" s="33"/>
      <c r="O357" s="32">
        <v>55</v>
      </c>
      <c r="P357" s="116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69</v>
      </c>
      <c r="X357" s="769">
        <v>0</v>
      </c>
      <c r="Y357" s="770">
        <f t="shared" si="77"/>
        <v>0</v>
      </c>
      <c r="Z357" s="36" t="str">
        <f>IFERROR(IF(Y357=0,"",ROUNDUP(Y357/H357,0)*0.02039),"")</f>
        <v/>
      </c>
      <c r="AA357" s="56"/>
      <c r="AB357" s="57"/>
      <c r="AC357" s="421" t="s">
        <v>563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customHeight="1" x14ac:dyDescent="0.25">
      <c r="A358" s="54" t="s">
        <v>564</v>
      </c>
      <c r="B358" s="54" t="s">
        <v>565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110</v>
      </c>
      <c r="L358" s="32"/>
      <c r="M358" s="33" t="s">
        <v>111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69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121</v>
      </c>
      <c r="L359" s="32"/>
      <c r="M359" s="33" t="s">
        <v>111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69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570</v>
      </c>
      <c r="B360" s="54" t="s">
        <v>571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121</v>
      </c>
      <c r="L360" s="32"/>
      <c r="M360" s="33" t="s">
        <v>111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69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4301011337</v>
      </c>
      <c r="D361" s="776">
        <v>4607091386011</v>
      </c>
      <c r="E361" s="777"/>
      <c r="F361" s="768">
        <v>0.5</v>
      </c>
      <c r="G361" s="32">
        <v>10</v>
      </c>
      <c r="H361" s="768">
        <v>5</v>
      </c>
      <c r="I361" s="768">
        <v>5.21</v>
      </c>
      <c r="J361" s="32">
        <v>132</v>
      </c>
      <c r="K361" s="32" t="s">
        <v>121</v>
      </c>
      <c r="L361" s="32"/>
      <c r="M361" s="33" t="s">
        <v>111</v>
      </c>
      <c r="N361" s="33"/>
      <c r="O361" s="32">
        <v>55</v>
      </c>
      <c r="P361" s="9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74"/>
      <c r="R361" s="774"/>
      <c r="S361" s="774"/>
      <c r="T361" s="775"/>
      <c r="U361" s="34"/>
      <c r="V361" s="34"/>
      <c r="W361" s="35" t="s">
        <v>69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575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576</v>
      </c>
      <c r="B362" s="54" t="s">
        <v>577</v>
      </c>
      <c r="C362" s="31">
        <v>4301011859</v>
      </c>
      <c r="D362" s="776">
        <v>4680115885608</v>
      </c>
      <c r="E362" s="777"/>
      <c r="F362" s="768">
        <v>0.4</v>
      </c>
      <c r="G362" s="32">
        <v>10</v>
      </c>
      <c r="H362" s="768">
        <v>4</v>
      </c>
      <c r="I362" s="768">
        <v>4.21</v>
      </c>
      <c r="J362" s="32">
        <v>132</v>
      </c>
      <c r="K362" s="32" t="s">
        <v>121</v>
      </c>
      <c r="L362" s="32"/>
      <c r="M362" s="33" t="s">
        <v>111</v>
      </c>
      <c r="N362" s="33"/>
      <c r="O362" s="32">
        <v>55</v>
      </c>
      <c r="P362" s="114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74"/>
      <c r="R362" s="774"/>
      <c r="S362" s="774"/>
      <c r="T362" s="775"/>
      <c r="U362" s="34"/>
      <c r="V362" s="34"/>
      <c r="W362" s="35" t="s">
        <v>69</v>
      </c>
      <c r="X362" s="769">
        <v>4</v>
      </c>
      <c r="Y362" s="770">
        <f t="shared" si="77"/>
        <v>4</v>
      </c>
      <c r="Z362" s="36">
        <f>IFERROR(IF(Y362=0,"",ROUNDUP(Y362/H362,0)*0.00902),"")</f>
        <v>9.0200000000000002E-3</v>
      </c>
      <c r="AA362" s="56"/>
      <c r="AB362" s="57"/>
      <c r="AC362" s="431" t="s">
        <v>560</v>
      </c>
      <c r="AG362" s="64"/>
      <c r="AJ362" s="68"/>
      <c r="AK362" s="68">
        <v>0</v>
      </c>
      <c r="BB362" s="432" t="s">
        <v>1</v>
      </c>
      <c r="BM362" s="64">
        <f t="shared" si="78"/>
        <v>4.21</v>
      </c>
      <c r="BN362" s="64">
        <f t="shared" si="79"/>
        <v>4.21</v>
      </c>
      <c r="BO362" s="64">
        <f t="shared" si="80"/>
        <v>7.575757575757576E-3</v>
      </c>
      <c r="BP362" s="64">
        <f t="shared" si="81"/>
        <v>7.575757575757576E-3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71</v>
      </c>
      <c r="Q363" s="783"/>
      <c r="R363" s="783"/>
      <c r="S363" s="783"/>
      <c r="T363" s="783"/>
      <c r="U363" s="783"/>
      <c r="V363" s="784"/>
      <c r="W363" s="37" t="s">
        <v>72</v>
      </c>
      <c r="X363" s="771">
        <f>IFERROR(X355/H355,"0")+IFERROR(X356/H356,"0")+IFERROR(X357/H357,"0")+IFERROR(X358/H358,"0")+IFERROR(X359/H359,"0")+IFERROR(X360/H360,"0")+IFERROR(X361/H361,"0")+IFERROR(X362/H362,"0")</f>
        <v>1</v>
      </c>
      <c r="Y363" s="771">
        <f>IFERROR(Y355/H355,"0")+IFERROR(Y356/H356,"0")+IFERROR(Y357/H357,"0")+IFERROR(Y358/H358,"0")+IFERROR(Y359/H359,"0")+IFERROR(Y360/H360,"0")+IFERROR(Y361/H361,"0")+IFERROR(Y362/H362,"0")</f>
        <v>1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9.0200000000000002E-3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71</v>
      </c>
      <c r="Q364" s="783"/>
      <c r="R364" s="783"/>
      <c r="S364" s="783"/>
      <c r="T364" s="783"/>
      <c r="U364" s="783"/>
      <c r="V364" s="784"/>
      <c r="W364" s="37" t="s">
        <v>69</v>
      </c>
      <c r="X364" s="771">
        <f>IFERROR(SUM(X355:X362),"0")</f>
        <v>4</v>
      </c>
      <c r="Y364" s="771">
        <f>IFERROR(SUM(Y355:Y362),"0")</f>
        <v>4</v>
      </c>
      <c r="Z364" s="37"/>
      <c r="AA364" s="772"/>
      <c r="AB364" s="772"/>
      <c r="AC364" s="772"/>
    </row>
    <row r="365" spans="1:68" ht="14.25" customHeight="1" x14ac:dyDescent="0.25">
      <c r="A365" s="795" t="s">
        <v>64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578</v>
      </c>
      <c r="B366" s="54" t="s">
        <v>579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121</v>
      </c>
      <c r="L366" s="32"/>
      <c r="M366" s="33" t="s">
        <v>68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69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121</v>
      </c>
      <c r="L367" s="32"/>
      <c r="M367" s="33" t="s">
        <v>68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69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584</v>
      </c>
      <c r="B368" s="54" t="s">
        <v>585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121</v>
      </c>
      <c r="L368" s="32"/>
      <c r="M368" s="33" t="s">
        <v>68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69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69</v>
      </c>
      <c r="X369" s="769">
        <v>175</v>
      </c>
      <c r="Y369" s="770">
        <f>IFERROR(IF(X369="",0,CEILING((X369/$H369),1)*$H369),"")</f>
        <v>176.4</v>
      </c>
      <c r="Z369" s="36">
        <f>IFERROR(IF(Y369=0,"",ROUNDUP(Y369/H369,0)*0.00502),"")</f>
        <v>0.42168</v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>IFERROR(X369*I369/H369,"0")</f>
        <v>185.83333333333331</v>
      </c>
      <c r="BN369" s="64">
        <f>IFERROR(Y369*I369/H369,"0")</f>
        <v>187.32</v>
      </c>
      <c r="BO369" s="64">
        <f>IFERROR(1/J369*(X369/H369),"0")</f>
        <v>0.35612535612535612</v>
      </c>
      <c r="BP369" s="64">
        <f>IFERROR(1/J369*(Y369/H369),"0")</f>
        <v>0.35897435897435903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71</v>
      </c>
      <c r="Q370" s="783"/>
      <c r="R370" s="783"/>
      <c r="S370" s="783"/>
      <c r="T370" s="783"/>
      <c r="U370" s="783"/>
      <c r="V370" s="784"/>
      <c r="W370" s="37" t="s">
        <v>72</v>
      </c>
      <c r="X370" s="771">
        <f>IFERROR(X366/H366,"0")+IFERROR(X367/H367,"0")+IFERROR(X368/H368,"0")+IFERROR(X369/H369,"0")</f>
        <v>83.333333333333329</v>
      </c>
      <c r="Y370" s="771">
        <f>IFERROR(Y366/H366,"0")+IFERROR(Y367/H367,"0")+IFERROR(Y368/H368,"0")+IFERROR(Y369/H369,"0")</f>
        <v>84</v>
      </c>
      <c r="Z370" s="771">
        <f>IFERROR(IF(Z366="",0,Z366),"0")+IFERROR(IF(Z367="",0,Z367),"0")+IFERROR(IF(Z368="",0,Z368),"0")+IFERROR(IF(Z369="",0,Z369),"0")</f>
        <v>0.42168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71</v>
      </c>
      <c r="Q371" s="783"/>
      <c r="R371" s="783"/>
      <c r="S371" s="783"/>
      <c r="T371" s="783"/>
      <c r="U371" s="783"/>
      <c r="V371" s="784"/>
      <c r="W371" s="37" t="s">
        <v>69</v>
      </c>
      <c r="X371" s="771">
        <f>IFERROR(SUM(X366:X369),"0")</f>
        <v>175</v>
      </c>
      <c r="Y371" s="771">
        <f>IFERROR(SUM(Y366:Y369),"0")</f>
        <v>176.4</v>
      </c>
      <c r="Z371" s="37"/>
      <c r="AA371" s="772"/>
      <c r="AB371" s="772"/>
      <c r="AC371" s="772"/>
    </row>
    <row r="372" spans="1:68" ht="14.25" customHeight="1" x14ac:dyDescent="0.25">
      <c r="A372" s="795" t="s">
        <v>73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589</v>
      </c>
      <c r="B373" s="54" t="s">
        <v>590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110</v>
      </c>
      <c r="L373" s="32"/>
      <c r="M373" s="33" t="s">
        <v>114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69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customHeight="1" x14ac:dyDescent="0.25">
      <c r="A374" s="54" t="s">
        <v>592</v>
      </c>
      <c r="B374" s="54" t="s">
        <v>593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110</v>
      </c>
      <c r="L374" s="32"/>
      <c r="M374" s="33" t="s">
        <v>68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69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595</v>
      </c>
      <c r="B375" s="54" t="s">
        <v>596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110</v>
      </c>
      <c r="L375" s="32"/>
      <c r="M375" s="33" t="s">
        <v>68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69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598</v>
      </c>
      <c r="B376" s="54" t="s">
        <v>599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76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69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600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601</v>
      </c>
      <c r="B377" s="54" t="s">
        <v>602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69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603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604</v>
      </c>
      <c r="B378" s="54" t="s">
        <v>605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69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606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71</v>
      </c>
      <c r="Q379" s="783"/>
      <c r="R379" s="783"/>
      <c r="S379" s="783"/>
      <c r="T379" s="783"/>
      <c r="U379" s="783"/>
      <c r="V379" s="784"/>
      <c r="W379" s="37" t="s">
        <v>72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71</v>
      </c>
      <c r="Q380" s="783"/>
      <c r="R380" s="783"/>
      <c r="S380" s="783"/>
      <c r="T380" s="783"/>
      <c r="U380" s="783"/>
      <c r="V380" s="784"/>
      <c r="W380" s="37" t="s">
        <v>69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customHeight="1" x14ac:dyDescent="0.25">
      <c r="A381" s="795" t="s">
        <v>196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607</v>
      </c>
      <c r="B382" s="54" t="s">
        <v>608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110</v>
      </c>
      <c r="L382" s="32"/>
      <c r="M382" s="33" t="s">
        <v>68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69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610</v>
      </c>
      <c r="B383" s="54" t="s">
        <v>611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110</v>
      </c>
      <c r="L383" s="32"/>
      <c r="M383" s="33" t="s">
        <v>68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69</v>
      </c>
      <c r="X383" s="769">
        <v>220</v>
      </c>
      <c r="Y383" s="770">
        <f>IFERROR(IF(X383="",0,CEILING((X383/$H383),1)*$H383),"")</f>
        <v>226.2</v>
      </c>
      <c r="Z383" s="36">
        <f>IFERROR(IF(Y383=0,"",ROUNDUP(Y383/H383,0)*0.01898),"")</f>
        <v>0.55042000000000002</v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>IFERROR(X383*I383/H383,"0")</f>
        <v>234.63846153846157</v>
      </c>
      <c r="BN383" s="64">
        <f>IFERROR(Y383*I383/H383,"0")</f>
        <v>241.251</v>
      </c>
      <c r="BO383" s="64">
        <f>IFERROR(1/J383*(X383/H383),"0")</f>
        <v>0.44070512820512819</v>
      </c>
      <c r="BP383" s="64">
        <f>IFERROR(1/J383*(Y383/H383),"0")</f>
        <v>0.453125</v>
      </c>
    </row>
    <row r="384" spans="1:68" ht="16.5" customHeight="1" x14ac:dyDescent="0.25">
      <c r="A384" s="54" t="s">
        <v>613</v>
      </c>
      <c r="B384" s="54" t="s">
        <v>614</v>
      </c>
      <c r="C384" s="31">
        <v>4301060325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110</v>
      </c>
      <c r="L384" s="32"/>
      <c r="M384" s="33" t="s">
        <v>68</v>
      </c>
      <c r="N384" s="33"/>
      <c r="O384" s="32">
        <v>30</v>
      </c>
      <c r="P384" s="8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74"/>
      <c r="R384" s="774"/>
      <c r="S384" s="774"/>
      <c r="T384" s="775"/>
      <c r="U384" s="34"/>
      <c r="V384" s="34"/>
      <c r="W384" s="35" t="s">
        <v>69</v>
      </c>
      <c r="X384" s="769">
        <v>10</v>
      </c>
      <c r="Y384" s="770">
        <f>IFERROR(IF(X384="",0,CEILING((X384/$H384),1)*$H384),"")</f>
        <v>16.8</v>
      </c>
      <c r="Z384" s="36">
        <f>IFERROR(IF(Y384=0,"",ROUNDUP(Y384/H384,0)*0.01898),"")</f>
        <v>3.7960000000000001E-2</v>
      </c>
      <c r="AA384" s="56"/>
      <c r="AB384" s="57"/>
      <c r="AC384" s="457" t="s">
        <v>615</v>
      </c>
      <c r="AG384" s="64"/>
      <c r="AJ384" s="68"/>
      <c r="AK384" s="68">
        <v>0</v>
      </c>
      <c r="BB384" s="458" t="s">
        <v>1</v>
      </c>
      <c r="BM384" s="64">
        <f>IFERROR(X384*I384/H384,"0")</f>
        <v>10.617857142857142</v>
      </c>
      <c r="BN384" s="64">
        <f>IFERROR(Y384*I384/H384,"0")</f>
        <v>17.838000000000001</v>
      </c>
      <c r="BO384" s="64">
        <f>IFERROR(1/J384*(X384/H384),"0")</f>
        <v>1.8601190476190476E-2</v>
      </c>
      <c r="BP384" s="64">
        <f>IFERROR(1/J384*(Y384/H384),"0")</f>
        <v>3.125E-2</v>
      </c>
    </row>
    <row r="385" spans="1:68" ht="16.5" customHeight="1" x14ac:dyDescent="0.25">
      <c r="A385" s="54" t="s">
        <v>613</v>
      </c>
      <c r="B385" s="54" t="s">
        <v>616</v>
      </c>
      <c r="C385" s="31">
        <v>4301060484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110</v>
      </c>
      <c r="L385" s="32"/>
      <c r="M385" s="33" t="s">
        <v>151</v>
      </c>
      <c r="N385" s="33"/>
      <c r="O385" s="32">
        <v>30</v>
      </c>
      <c r="P385" s="1200" t="s">
        <v>617</v>
      </c>
      <c r="Q385" s="774"/>
      <c r="R385" s="774"/>
      <c r="S385" s="774"/>
      <c r="T385" s="775"/>
      <c r="U385" s="34"/>
      <c r="V385" s="34"/>
      <c r="W385" s="35" t="s">
        <v>69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618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71</v>
      </c>
      <c r="Q386" s="783"/>
      <c r="R386" s="783"/>
      <c r="S386" s="783"/>
      <c r="T386" s="783"/>
      <c r="U386" s="783"/>
      <c r="V386" s="784"/>
      <c r="W386" s="37" t="s">
        <v>72</v>
      </c>
      <c r="X386" s="771">
        <f>IFERROR(X382/H382,"0")+IFERROR(X383/H383,"0")+IFERROR(X384/H384,"0")+IFERROR(X385/H385,"0")</f>
        <v>29.395604395604394</v>
      </c>
      <c r="Y386" s="771">
        <f>IFERROR(Y382/H382,"0")+IFERROR(Y383/H383,"0")+IFERROR(Y384/H384,"0")+IFERROR(Y385/H385,"0")</f>
        <v>31</v>
      </c>
      <c r="Z386" s="771">
        <f>IFERROR(IF(Z382="",0,Z382),"0")+IFERROR(IF(Z383="",0,Z383),"0")+IFERROR(IF(Z384="",0,Z384),"0")+IFERROR(IF(Z385="",0,Z385),"0")</f>
        <v>0.58838000000000001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71</v>
      </c>
      <c r="Q387" s="783"/>
      <c r="R387" s="783"/>
      <c r="S387" s="783"/>
      <c r="T387" s="783"/>
      <c r="U387" s="783"/>
      <c r="V387" s="784"/>
      <c r="W387" s="37" t="s">
        <v>69</v>
      </c>
      <c r="X387" s="771">
        <f>IFERROR(SUM(X382:X385),"0")</f>
        <v>230</v>
      </c>
      <c r="Y387" s="771">
        <f>IFERROR(SUM(Y382:Y385),"0")</f>
        <v>243</v>
      </c>
      <c r="Z387" s="37"/>
      <c r="AA387" s="772"/>
      <c r="AB387" s="772"/>
      <c r="AC387" s="772"/>
    </row>
    <row r="388" spans="1:68" ht="14.25" customHeight="1" x14ac:dyDescent="0.25">
      <c r="A388" s="795" t="s">
        <v>99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619</v>
      </c>
      <c r="B389" s="54" t="s">
        <v>620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121</v>
      </c>
      <c r="L389" s="32"/>
      <c r="M389" s="33" t="s">
        <v>102</v>
      </c>
      <c r="N389" s="33"/>
      <c r="O389" s="32">
        <v>180</v>
      </c>
      <c r="P389" s="794" t="s">
        <v>621</v>
      </c>
      <c r="Q389" s="774"/>
      <c r="R389" s="774"/>
      <c r="S389" s="774"/>
      <c r="T389" s="775"/>
      <c r="U389" s="34"/>
      <c r="V389" s="34"/>
      <c r="W389" s="35" t="s">
        <v>69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622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623</v>
      </c>
      <c r="B390" s="54" t="s">
        <v>624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121</v>
      </c>
      <c r="L390" s="32"/>
      <c r="M390" s="33" t="s">
        <v>102</v>
      </c>
      <c r="N390" s="33"/>
      <c r="O390" s="32">
        <v>180</v>
      </c>
      <c r="P390" s="1043" t="s">
        <v>625</v>
      </c>
      <c r="Q390" s="774"/>
      <c r="R390" s="774"/>
      <c r="S390" s="774"/>
      <c r="T390" s="775"/>
      <c r="U390" s="34"/>
      <c r="V390" s="34"/>
      <c r="W390" s="35" t="s">
        <v>69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622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626</v>
      </c>
      <c r="B391" s="54" t="s">
        <v>627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76</v>
      </c>
      <c r="L391" s="32"/>
      <c r="M391" s="33" t="s">
        <v>102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69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628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629</v>
      </c>
      <c r="B392" s="54" t="s">
        <v>630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76</v>
      </c>
      <c r="L392" s="32"/>
      <c r="M392" s="33" t="s">
        <v>102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69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622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71</v>
      </c>
      <c r="Q393" s="783"/>
      <c r="R393" s="783"/>
      <c r="S393" s="783"/>
      <c r="T393" s="783"/>
      <c r="U393" s="783"/>
      <c r="V393" s="784"/>
      <c r="W393" s="37" t="s">
        <v>72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71</v>
      </c>
      <c r="Q394" s="783"/>
      <c r="R394" s="783"/>
      <c r="S394" s="783"/>
      <c r="T394" s="783"/>
      <c r="U394" s="783"/>
      <c r="V394" s="784"/>
      <c r="W394" s="37" t="s">
        <v>69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customHeight="1" x14ac:dyDescent="0.25">
      <c r="A395" s="795" t="s">
        <v>631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632</v>
      </c>
      <c r="B396" s="54" t="s">
        <v>633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76</v>
      </c>
      <c r="L396" s="32"/>
      <c r="M396" s="33" t="s">
        <v>634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69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636</v>
      </c>
      <c r="B397" s="54" t="s">
        <v>637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76</v>
      </c>
      <c r="L397" s="32"/>
      <c r="M397" s="33" t="s">
        <v>634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69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635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638</v>
      </c>
      <c r="B398" s="54" t="s">
        <v>639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76</v>
      </c>
      <c r="L398" s="32"/>
      <c r="M398" s="33" t="s">
        <v>634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69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635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71</v>
      </c>
      <c r="Q399" s="783"/>
      <c r="R399" s="783"/>
      <c r="S399" s="783"/>
      <c r="T399" s="783"/>
      <c r="U399" s="783"/>
      <c r="V399" s="784"/>
      <c r="W399" s="37" t="s">
        <v>72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71</v>
      </c>
      <c r="Q400" s="783"/>
      <c r="R400" s="783"/>
      <c r="S400" s="783"/>
      <c r="T400" s="783"/>
      <c r="U400" s="783"/>
      <c r="V400" s="784"/>
      <c r="W400" s="37" t="s">
        <v>69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640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64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641</v>
      </c>
      <c r="B403" s="54" t="s">
        <v>642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69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643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71</v>
      </c>
      <c r="Q404" s="783"/>
      <c r="R404" s="783"/>
      <c r="S404" s="783"/>
      <c r="T404" s="783"/>
      <c r="U404" s="783"/>
      <c r="V404" s="784"/>
      <c r="W404" s="37" t="s">
        <v>72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71</v>
      </c>
      <c r="Q405" s="783"/>
      <c r="R405" s="783"/>
      <c r="S405" s="783"/>
      <c r="T405" s="783"/>
      <c r="U405" s="783"/>
      <c r="V405" s="784"/>
      <c r="W405" s="37" t="s">
        <v>69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customHeight="1" x14ac:dyDescent="0.25">
      <c r="A406" s="795" t="s">
        <v>73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644</v>
      </c>
      <c r="B407" s="54" t="s">
        <v>645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110</v>
      </c>
      <c r="L407" s="32"/>
      <c r="M407" s="33" t="s">
        <v>68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69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647</v>
      </c>
      <c r="B408" s="54" t="s">
        <v>648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76</v>
      </c>
      <c r="L408" s="32"/>
      <c r="M408" s="33" t="s">
        <v>114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69</v>
      </c>
      <c r="X408" s="769">
        <v>420</v>
      </c>
      <c r="Y408" s="770">
        <f>IFERROR(IF(X408="",0,CEILING((X408/$H408),1)*$H408),"")</f>
        <v>420</v>
      </c>
      <c r="Z408" s="36">
        <f>IFERROR(IF(Y408=0,"",ROUNDUP(Y408/H408,0)*0.00651),"")</f>
        <v>1.302</v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470.39999999999992</v>
      </c>
      <c r="BN408" s="64">
        <f>IFERROR(Y408*I408/H408,"0")</f>
        <v>470.39999999999992</v>
      </c>
      <c r="BO408" s="64">
        <f>IFERROR(1/J408*(X408/H408),"0")</f>
        <v>1.098901098901099</v>
      </c>
      <c r="BP408" s="64">
        <f>IFERROR(1/J408*(Y408/H408),"0")</f>
        <v>1.098901098901099</v>
      </c>
    </row>
    <row r="409" spans="1:68" ht="27" customHeight="1" x14ac:dyDescent="0.25">
      <c r="A409" s="54" t="s">
        <v>650</v>
      </c>
      <c r="B409" s="54" t="s">
        <v>651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69</v>
      </c>
      <c r="X409" s="769">
        <v>525</v>
      </c>
      <c r="Y409" s="770">
        <f>IFERROR(IF(X409="",0,CEILING((X409/$H409),1)*$H409),"")</f>
        <v>525</v>
      </c>
      <c r="Z409" s="36">
        <f>IFERROR(IF(Y409=0,"",ROUNDUP(Y409/H409,0)*0.00651),"")</f>
        <v>1.6274999999999999</v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585</v>
      </c>
      <c r="BN409" s="64">
        <f>IFERROR(Y409*I409/H409,"0")</f>
        <v>585</v>
      </c>
      <c r="BO409" s="64">
        <f>IFERROR(1/J409*(X409/H409),"0")</f>
        <v>1.3736263736263736</v>
      </c>
      <c r="BP409" s="64">
        <f>IFERROR(1/J409*(Y409/H409),"0")</f>
        <v>1.3736263736263736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71</v>
      </c>
      <c r="Q410" s="783"/>
      <c r="R410" s="783"/>
      <c r="S410" s="783"/>
      <c r="T410" s="783"/>
      <c r="U410" s="783"/>
      <c r="V410" s="784"/>
      <c r="W410" s="37" t="s">
        <v>72</v>
      </c>
      <c r="X410" s="771">
        <f>IFERROR(X407/H407,"0")+IFERROR(X408/H408,"0")+IFERROR(X409/H409,"0")</f>
        <v>450</v>
      </c>
      <c r="Y410" s="771">
        <f>IFERROR(Y407/H407,"0")+IFERROR(Y408/H408,"0")+IFERROR(Y409/H409,"0")</f>
        <v>450</v>
      </c>
      <c r="Z410" s="771">
        <f>IFERROR(IF(Z407="",0,Z407),"0")+IFERROR(IF(Z408="",0,Z408),"0")+IFERROR(IF(Z409="",0,Z409),"0")</f>
        <v>2.9295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71</v>
      </c>
      <c r="Q411" s="783"/>
      <c r="R411" s="783"/>
      <c r="S411" s="783"/>
      <c r="T411" s="783"/>
      <c r="U411" s="783"/>
      <c r="V411" s="784"/>
      <c r="W411" s="37" t="s">
        <v>69</v>
      </c>
      <c r="X411" s="771">
        <f>IFERROR(SUM(X407:X409),"0")</f>
        <v>945</v>
      </c>
      <c r="Y411" s="771">
        <f>IFERROR(SUM(Y407:Y409),"0")</f>
        <v>945</v>
      </c>
      <c r="Z411" s="37"/>
      <c r="AA411" s="772"/>
      <c r="AB411" s="772"/>
      <c r="AC411" s="772"/>
    </row>
    <row r="412" spans="1:68" ht="27.75" customHeight="1" x14ac:dyDescent="0.2">
      <c r="A412" s="887" t="s">
        <v>653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654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107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37.5" customHeight="1" x14ac:dyDescent="0.25">
      <c r="A415" s="54" t="s">
        <v>655</v>
      </c>
      <c r="B415" s="54" t="s">
        <v>656</v>
      </c>
      <c r="C415" s="31">
        <v>4301011869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110</v>
      </c>
      <c r="L415" s="32" t="s">
        <v>122</v>
      </c>
      <c r="M415" s="33" t="s">
        <v>68</v>
      </c>
      <c r="N415" s="33"/>
      <c r="O415" s="32">
        <v>60</v>
      </c>
      <c r="P415" s="11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74"/>
      <c r="R415" s="774"/>
      <c r="S415" s="774"/>
      <c r="T415" s="775"/>
      <c r="U415" s="34"/>
      <c r="V415" s="34"/>
      <c r="W415" s="35" t="s">
        <v>69</v>
      </c>
      <c r="X415" s="769">
        <v>1100</v>
      </c>
      <c r="Y415" s="770">
        <f t="shared" ref="Y415:Y424" si="87">IFERROR(IF(X415="",0,CEILING((X415/$H415),1)*$H415),"")</f>
        <v>1110</v>
      </c>
      <c r="Z415" s="36">
        <f>IFERROR(IF(Y415=0,"",ROUNDUP(Y415/H415,0)*0.02175),"")</f>
        <v>1.6094999999999999</v>
      </c>
      <c r="AA415" s="56"/>
      <c r="AB415" s="57"/>
      <c r="AC415" s="483" t="s">
        <v>657</v>
      </c>
      <c r="AG415" s="64"/>
      <c r="AJ415" s="68" t="s">
        <v>123</v>
      </c>
      <c r="AK415" s="68">
        <v>720</v>
      </c>
      <c r="BB415" s="484" t="s">
        <v>1</v>
      </c>
      <c r="BM415" s="64">
        <f t="shared" ref="BM415:BM424" si="88">IFERROR(X415*I415/H415,"0")</f>
        <v>1135.2</v>
      </c>
      <c r="BN415" s="64">
        <f t="shared" ref="BN415:BN424" si="89">IFERROR(Y415*I415/H415,"0")</f>
        <v>1145.52</v>
      </c>
      <c r="BO415" s="64">
        <f t="shared" ref="BO415:BO424" si="90">IFERROR(1/J415*(X415/H415),"0")</f>
        <v>1.5277777777777777</v>
      </c>
      <c r="BP415" s="64">
        <f t="shared" ref="BP415:BP424" si="91">IFERROR(1/J415*(Y415/H415),"0")</f>
        <v>1.5416666666666665</v>
      </c>
    </row>
    <row r="416" spans="1:68" ht="27" customHeight="1" x14ac:dyDescent="0.25">
      <c r="A416" s="54" t="s">
        <v>655</v>
      </c>
      <c r="B416" s="54" t="s">
        <v>658</v>
      </c>
      <c r="C416" s="31">
        <v>4301011946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110</v>
      </c>
      <c r="L416" s="32"/>
      <c r="M416" s="33" t="s">
        <v>415</v>
      </c>
      <c r="N416" s="33"/>
      <c r="O416" s="32">
        <v>60</v>
      </c>
      <c r="P416" s="92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74"/>
      <c r="R416" s="774"/>
      <c r="S416" s="774"/>
      <c r="T416" s="775"/>
      <c r="U416" s="34"/>
      <c r="V416" s="34"/>
      <c r="W416" s="35" t="s">
        <v>69</v>
      </c>
      <c r="X416" s="769">
        <v>0</v>
      </c>
      <c r="Y416" s="770">
        <f t="shared" si="87"/>
        <v>0</v>
      </c>
      <c r="Z416" s="36" t="str">
        <f>IFERROR(IF(Y416=0,"",ROUNDUP(Y416/H416,0)*0.02039),"")</f>
        <v/>
      </c>
      <c r="AA416" s="56"/>
      <c r="AB416" s="57"/>
      <c r="AC416" s="485" t="s">
        <v>659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customHeight="1" x14ac:dyDescent="0.25">
      <c r="A417" s="54" t="s">
        <v>660</v>
      </c>
      <c r="B417" s="54" t="s">
        <v>661</v>
      </c>
      <c r="C417" s="31">
        <v>4301011870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110</v>
      </c>
      <c r="L417" s="32" t="s">
        <v>122</v>
      </c>
      <c r="M417" s="33" t="s">
        <v>68</v>
      </c>
      <c r="N417" s="33"/>
      <c r="O417" s="32">
        <v>60</v>
      </c>
      <c r="P417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69</v>
      </c>
      <c r="X417" s="769">
        <v>1000</v>
      </c>
      <c r="Y417" s="770">
        <f t="shared" si="87"/>
        <v>1005</v>
      </c>
      <c r="Z417" s="36">
        <f>IFERROR(IF(Y417=0,"",ROUNDUP(Y417/H417,0)*0.02175),"")</f>
        <v>1.4572499999999999</v>
      </c>
      <c r="AA417" s="56"/>
      <c r="AB417" s="57"/>
      <c r="AC417" s="487" t="s">
        <v>662</v>
      </c>
      <c r="AG417" s="64"/>
      <c r="AJ417" s="68" t="s">
        <v>123</v>
      </c>
      <c r="AK417" s="68">
        <v>720</v>
      </c>
      <c r="BB417" s="488" t="s">
        <v>1</v>
      </c>
      <c r="BM417" s="64">
        <f t="shared" si="88"/>
        <v>1032</v>
      </c>
      <c r="BN417" s="64">
        <f t="shared" si="89"/>
        <v>1037.1600000000001</v>
      </c>
      <c r="BO417" s="64">
        <f t="shared" si="90"/>
        <v>1.3888888888888888</v>
      </c>
      <c r="BP417" s="64">
        <f t="shared" si="91"/>
        <v>1.3958333333333333</v>
      </c>
    </row>
    <row r="418" spans="1:68" ht="27" customHeight="1" x14ac:dyDescent="0.25">
      <c r="A418" s="54" t="s">
        <v>660</v>
      </c>
      <c r="B418" s="54" t="s">
        <v>663</v>
      </c>
      <c r="C418" s="31">
        <v>4301011947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110</v>
      </c>
      <c r="L418" s="32"/>
      <c r="M418" s="33" t="s">
        <v>415</v>
      </c>
      <c r="N418" s="33"/>
      <c r="O418" s="32">
        <v>60</v>
      </c>
      <c r="P418" s="114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69</v>
      </c>
      <c r="X418" s="769">
        <v>0</v>
      </c>
      <c r="Y418" s="770">
        <f t="shared" si="87"/>
        <v>0</v>
      </c>
      <c r="Z418" s="36" t="str">
        <f>IFERROR(IF(Y418=0,"",ROUNDUP(Y418/H418,0)*0.02039),"")</f>
        <v/>
      </c>
      <c r="AA418" s="56"/>
      <c r="AB418" s="57"/>
      <c r="AC418" s="489" t="s">
        <v>659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664</v>
      </c>
      <c r="B419" s="54" t="s">
        <v>665</v>
      </c>
      <c r="C419" s="31">
        <v>4301011339</v>
      </c>
      <c r="D419" s="776">
        <v>4607091383997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110</v>
      </c>
      <c r="L419" s="32"/>
      <c r="M419" s="33" t="s">
        <v>68</v>
      </c>
      <c r="N419" s="33"/>
      <c r="O419" s="32">
        <v>60</v>
      </c>
      <c r="P419" s="96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9" s="774"/>
      <c r="R419" s="774"/>
      <c r="S419" s="774"/>
      <c r="T419" s="775"/>
      <c r="U419" s="34"/>
      <c r="V419" s="34"/>
      <c r="W419" s="35" t="s">
        <v>69</v>
      </c>
      <c r="X419" s="769">
        <v>200</v>
      </c>
      <c r="Y419" s="770">
        <f t="shared" si="87"/>
        <v>210</v>
      </c>
      <c r="Z419" s="36">
        <f>IFERROR(IF(Y419=0,"",ROUNDUP(Y419/H419,0)*0.02175),"")</f>
        <v>0.30449999999999999</v>
      </c>
      <c r="AA419" s="56"/>
      <c r="AB419" s="57"/>
      <c r="AC419" s="491" t="s">
        <v>666</v>
      </c>
      <c r="AG419" s="64"/>
      <c r="AJ419" s="68"/>
      <c r="AK419" s="68">
        <v>0</v>
      </c>
      <c r="BB419" s="492" t="s">
        <v>1</v>
      </c>
      <c r="BM419" s="64">
        <f t="shared" si="88"/>
        <v>206.4</v>
      </c>
      <c r="BN419" s="64">
        <f t="shared" si="89"/>
        <v>216.72</v>
      </c>
      <c r="BO419" s="64">
        <f t="shared" si="90"/>
        <v>0.27777777777777779</v>
      </c>
      <c r="BP419" s="64">
        <f t="shared" si="91"/>
        <v>0.29166666666666663</v>
      </c>
    </row>
    <row r="420" spans="1:68" ht="37.5" customHeight="1" x14ac:dyDescent="0.25">
      <c r="A420" s="54" t="s">
        <v>667</v>
      </c>
      <c r="B420" s="54" t="s">
        <v>668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110</v>
      </c>
      <c r="L420" s="32" t="s">
        <v>122</v>
      </c>
      <c r="M420" s="33" t="s">
        <v>68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69</v>
      </c>
      <c r="X420" s="769">
        <v>1000</v>
      </c>
      <c r="Y420" s="770">
        <f t="shared" si="87"/>
        <v>1005</v>
      </c>
      <c r="Z420" s="36">
        <f>IFERROR(IF(Y420=0,"",ROUNDUP(Y420/H420,0)*0.02175),"")</f>
        <v>1.4572499999999999</v>
      </c>
      <c r="AA420" s="56"/>
      <c r="AB420" s="57"/>
      <c r="AC420" s="493" t="s">
        <v>669</v>
      </c>
      <c r="AG420" s="64"/>
      <c r="AJ420" s="68" t="s">
        <v>123</v>
      </c>
      <c r="AK420" s="68">
        <v>720</v>
      </c>
      <c r="BB420" s="494" t="s">
        <v>1</v>
      </c>
      <c r="BM420" s="64">
        <f t="shared" si="88"/>
        <v>1032</v>
      </c>
      <c r="BN420" s="64">
        <f t="shared" si="89"/>
        <v>1037.1600000000001</v>
      </c>
      <c r="BO420" s="64">
        <f t="shared" si="90"/>
        <v>1.3888888888888888</v>
      </c>
      <c r="BP420" s="64">
        <f t="shared" si="91"/>
        <v>1.3958333333333333</v>
      </c>
    </row>
    <row r="421" spans="1:68" ht="27" customHeight="1" x14ac:dyDescent="0.25">
      <c r="A421" s="54" t="s">
        <v>667</v>
      </c>
      <c r="B421" s="54" t="s">
        <v>670</v>
      </c>
      <c r="C421" s="31">
        <v>4301011943</v>
      </c>
      <c r="D421" s="776">
        <v>4680115884830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110</v>
      </c>
      <c r="L421" s="32"/>
      <c r="M421" s="33" t="s">
        <v>415</v>
      </c>
      <c r="N421" s="33"/>
      <c r="O421" s="32">
        <v>60</v>
      </c>
      <c r="P421" s="116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74"/>
      <c r="R421" s="774"/>
      <c r="S421" s="774"/>
      <c r="T421" s="775"/>
      <c r="U421" s="34"/>
      <c r="V421" s="34"/>
      <c r="W421" s="35" t="s">
        <v>69</v>
      </c>
      <c r="X421" s="769">
        <v>0</v>
      </c>
      <c r="Y421" s="770">
        <f t="shared" si="87"/>
        <v>0</v>
      </c>
      <c r="Z421" s="36" t="str">
        <f>IFERROR(IF(Y421=0,"",ROUNDUP(Y421/H421,0)*0.02039),"")</f>
        <v/>
      </c>
      <c r="AA421" s="56"/>
      <c r="AB421" s="57"/>
      <c r="AC421" s="495" t="s">
        <v>659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671</v>
      </c>
      <c r="B422" s="54" t="s">
        <v>672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121</v>
      </c>
      <c r="L422" s="32"/>
      <c r="M422" s="33" t="s">
        <v>111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69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673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674</v>
      </c>
      <c r="B423" s="54" t="s">
        <v>675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121</v>
      </c>
      <c r="L423" s="32"/>
      <c r="M423" s="33" t="s">
        <v>68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69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662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676</v>
      </c>
      <c r="B424" s="54" t="s">
        <v>677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121</v>
      </c>
      <c r="L424" s="32"/>
      <c r="M424" s="33" t="s">
        <v>68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69</v>
      </c>
      <c r="X424" s="769">
        <v>25</v>
      </c>
      <c r="Y424" s="770">
        <f t="shared" si="87"/>
        <v>25</v>
      </c>
      <c r="Z424" s="36">
        <f>IFERROR(IF(Y424=0,"",ROUNDUP(Y424/H424,0)*0.00902),"")</f>
        <v>4.5100000000000001E-2</v>
      </c>
      <c r="AA424" s="56"/>
      <c r="AB424" s="57"/>
      <c r="AC424" s="501" t="s">
        <v>669</v>
      </c>
      <c r="AG424" s="64"/>
      <c r="AJ424" s="68"/>
      <c r="AK424" s="68">
        <v>0</v>
      </c>
      <c r="BB424" s="502" t="s">
        <v>1</v>
      </c>
      <c r="BM424" s="64">
        <f t="shared" si="88"/>
        <v>26.05</v>
      </c>
      <c r="BN424" s="64">
        <f t="shared" si="89"/>
        <v>26.05</v>
      </c>
      <c r="BO424" s="64">
        <f t="shared" si="90"/>
        <v>3.787878787878788E-2</v>
      </c>
      <c r="BP424" s="64">
        <f t="shared" si="91"/>
        <v>3.787878787878788E-2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71</v>
      </c>
      <c r="Q425" s="783"/>
      <c r="R425" s="783"/>
      <c r="S425" s="783"/>
      <c r="T425" s="783"/>
      <c r="U425" s="783"/>
      <c r="V425" s="784"/>
      <c r="W425" s="37" t="s">
        <v>72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225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227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4.8735999999999997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71</v>
      </c>
      <c r="Q426" s="783"/>
      <c r="R426" s="783"/>
      <c r="S426" s="783"/>
      <c r="T426" s="783"/>
      <c r="U426" s="783"/>
      <c r="V426" s="784"/>
      <c r="W426" s="37" t="s">
        <v>69</v>
      </c>
      <c r="X426" s="771">
        <f>IFERROR(SUM(X415:X424),"0")</f>
        <v>3325</v>
      </c>
      <c r="Y426" s="771">
        <f>IFERROR(SUM(Y415:Y424),"0")</f>
        <v>3355</v>
      </c>
      <c r="Z426" s="37"/>
      <c r="AA426" s="772"/>
      <c r="AB426" s="772"/>
      <c r="AC426" s="772"/>
    </row>
    <row r="427" spans="1:68" ht="14.25" customHeight="1" x14ac:dyDescent="0.25">
      <c r="A427" s="795" t="s">
        <v>155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678</v>
      </c>
      <c r="B428" s="54" t="s">
        <v>679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110</v>
      </c>
      <c r="L428" s="32" t="s">
        <v>122</v>
      </c>
      <c r="M428" s="33" t="s">
        <v>111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69</v>
      </c>
      <c r="X428" s="769">
        <v>1000</v>
      </c>
      <c r="Y428" s="770">
        <f>IFERROR(IF(X428="",0,CEILING((X428/$H428),1)*$H428),"")</f>
        <v>1005</v>
      </c>
      <c r="Z428" s="36">
        <f>IFERROR(IF(Y428=0,"",ROUNDUP(Y428/H428,0)*0.02175),"")</f>
        <v>1.4572499999999999</v>
      </c>
      <c r="AA428" s="56"/>
      <c r="AB428" s="57"/>
      <c r="AC428" s="503" t="s">
        <v>680</v>
      </c>
      <c r="AG428" s="64"/>
      <c r="AJ428" s="68" t="s">
        <v>123</v>
      </c>
      <c r="AK428" s="68">
        <v>720</v>
      </c>
      <c r="BB428" s="504" t="s">
        <v>1</v>
      </c>
      <c r="BM428" s="64">
        <f>IFERROR(X428*I428/H428,"0")</f>
        <v>1032</v>
      </c>
      <c r="BN428" s="64">
        <f>IFERROR(Y428*I428/H428,"0")</f>
        <v>1037.1600000000001</v>
      </c>
      <c r="BO428" s="64">
        <f>IFERROR(1/J428*(X428/H428),"0")</f>
        <v>1.3888888888888888</v>
      </c>
      <c r="BP428" s="64">
        <f>IFERROR(1/J428*(Y428/H428),"0")</f>
        <v>1.3958333333333333</v>
      </c>
    </row>
    <row r="429" spans="1:68" ht="27" customHeight="1" x14ac:dyDescent="0.25">
      <c r="A429" s="54" t="s">
        <v>681</v>
      </c>
      <c r="B429" s="54" t="s">
        <v>682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121</v>
      </c>
      <c r="L429" s="32"/>
      <c r="M429" s="33" t="s">
        <v>111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69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680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71</v>
      </c>
      <c r="Q430" s="783"/>
      <c r="R430" s="783"/>
      <c r="S430" s="783"/>
      <c r="T430" s="783"/>
      <c r="U430" s="783"/>
      <c r="V430" s="784"/>
      <c r="W430" s="37" t="s">
        <v>72</v>
      </c>
      <c r="X430" s="771">
        <f>IFERROR(X428/H428,"0")+IFERROR(X429/H429,"0")</f>
        <v>66.666666666666671</v>
      </c>
      <c r="Y430" s="771">
        <f>IFERROR(Y428/H428,"0")+IFERROR(Y429/H429,"0")</f>
        <v>67</v>
      </c>
      <c r="Z430" s="771">
        <f>IFERROR(IF(Z428="",0,Z428),"0")+IFERROR(IF(Z429="",0,Z429),"0")</f>
        <v>1.4572499999999999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71</v>
      </c>
      <c r="Q431" s="783"/>
      <c r="R431" s="783"/>
      <c r="S431" s="783"/>
      <c r="T431" s="783"/>
      <c r="U431" s="783"/>
      <c r="V431" s="784"/>
      <c r="W431" s="37" t="s">
        <v>69</v>
      </c>
      <c r="X431" s="771">
        <f>IFERROR(SUM(X428:X429),"0")</f>
        <v>1000</v>
      </c>
      <c r="Y431" s="771">
        <f>IFERROR(SUM(Y428:Y429),"0")</f>
        <v>1005</v>
      </c>
      <c r="Z431" s="37"/>
      <c r="AA431" s="772"/>
      <c r="AB431" s="772"/>
      <c r="AC431" s="772"/>
    </row>
    <row r="432" spans="1:68" ht="14.25" customHeight="1" x14ac:dyDescent="0.25">
      <c r="A432" s="795" t="s">
        <v>73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683</v>
      </c>
      <c r="B433" s="54" t="s">
        <v>684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110</v>
      </c>
      <c r="L433" s="32"/>
      <c r="M433" s="33" t="s">
        <v>114</v>
      </c>
      <c r="N433" s="33"/>
      <c r="O433" s="32">
        <v>40</v>
      </c>
      <c r="P433" s="1170" t="s">
        <v>685</v>
      </c>
      <c r="Q433" s="774"/>
      <c r="R433" s="774"/>
      <c r="S433" s="774"/>
      <c r="T433" s="775"/>
      <c r="U433" s="34"/>
      <c r="V433" s="34"/>
      <c r="W433" s="35" t="s">
        <v>69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686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687</v>
      </c>
      <c r="B434" s="54" t="s">
        <v>688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110</v>
      </c>
      <c r="L434" s="32"/>
      <c r="M434" s="33" t="s">
        <v>114</v>
      </c>
      <c r="N434" s="33"/>
      <c r="O434" s="32">
        <v>40</v>
      </c>
      <c r="P434" s="1180" t="s">
        <v>689</v>
      </c>
      <c r="Q434" s="774"/>
      <c r="R434" s="774"/>
      <c r="S434" s="774"/>
      <c r="T434" s="775"/>
      <c r="U434" s="34"/>
      <c r="V434" s="34"/>
      <c r="W434" s="35" t="s">
        <v>69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690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71</v>
      </c>
      <c r="Q435" s="783"/>
      <c r="R435" s="783"/>
      <c r="S435" s="783"/>
      <c r="T435" s="783"/>
      <c r="U435" s="783"/>
      <c r="V435" s="784"/>
      <c r="W435" s="37" t="s">
        <v>72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71</v>
      </c>
      <c r="Q436" s="783"/>
      <c r="R436" s="783"/>
      <c r="S436" s="783"/>
      <c r="T436" s="783"/>
      <c r="U436" s="783"/>
      <c r="V436" s="784"/>
      <c r="W436" s="37" t="s">
        <v>69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customHeight="1" x14ac:dyDescent="0.25">
      <c r="A437" s="795" t="s">
        <v>196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691</v>
      </c>
      <c r="B438" s="54" t="s">
        <v>692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110</v>
      </c>
      <c r="L438" s="32"/>
      <c r="M438" s="33" t="s">
        <v>114</v>
      </c>
      <c r="N438" s="33"/>
      <c r="O438" s="32">
        <v>30</v>
      </c>
      <c r="P438" s="987" t="s">
        <v>693</v>
      </c>
      <c r="Q438" s="774"/>
      <c r="R438" s="774"/>
      <c r="S438" s="774"/>
      <c r="T438" s="775"/>
      <c r="U438" s="34"/>
      <c r="V438" s="34"/>
      <c r="W438" s="35" t="s">
        <v>69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694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71</v>
      </c>
      <c r="Q439" s="783"/>
      <c r="R439" s="783"/>
      <c r="S439" s="783"/>
      <c r="T439" s="783"/>
      <c r="U439" s="783"/>
      <c r="V439" s="784"/>
      <c r="W439" s="37" t="s">
        <v>72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71</v>
      </c>
      <c r="Q440" s="783"/>
      <c r="R440" s="783"/>
      <c r="S440" s="783"/>
      <c r="T440" s="783"/>
      <c r="U440" s="783"/>
      <c r="V440" s="784"/>
      <c r="W440" s="37" t="s">
        <v>69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customHeight="1" x14ac:dyDescent="0.25">
      <c r="A441" s="785" t="s">
        <v>695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107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696</v>
      </c>
      <c r="B443" s="54" t="s">
        <v>697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110</v>
      </c>
      <c r="L443" s="32"/>
      <c r="M443" s="33" t="s">
        <v>68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69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698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696</v>
      </c>
      <c r="B444" s="54" t="s">
        <v>699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110</v>
      </c>
      <c r="L444" s="32"/>
      <c r="M444" s="33" t="s">
        <v>68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69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700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27" customHeight="1" x14ac:dyDescent="0.25">
      <c r="A445" s="54" t="s">
        <v>701</v>
      </c>
      <c r="B445" s="54" t="s">
        <v>702</v>
      </c>
      <c r="C445" s="31">
        <v>4301011655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110</v>
      </c>
      <c r="L445" s="32"/>
      <c r="M445" s="33" t="s">
        <v>68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69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698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37.5" customHeight="1" x14ac:dyDescent="0.25">
      <c r="A446" s="54" t="s">
        <v>701</v>
      </c>
      <c r="B446" s="54" t="s">
        <v>703</v>
      </c>
      <c r="C446" s="31">
        <v>4301011872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110</v>
      </c>
      <c r="L446" s="32"/>
      <c r="M446" s="33" t="s">
        <v>68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69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700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704</v>
      </c>
      <c r="B447" s="54" t="s">
        <v>705</v>
      </c>
      <c r="C447" s="31">
        <v>4301011312</v>
      </c>
      <c r="D447" s="776">
        <v>4607091384192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110</v>
      </c>
      <c r="L447" s="32"/>
      <c r="M447" s="33" t="s">
        <v>111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74"/>
      <c r="R447" s="774"/>
      <c r="S447" s="774"/>
      <c r="T447" s="775"/>
      <c r="U447" s="34"/>
      <c r="V447" s="34"/>
      <c r="W447" s="35" t="s">
        <v>69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706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707</v>
      </c>
      <c r="B448" s="54" t="s">
        <v>708</v>
      </c>
      <c r="C448" s="31">
        <v>4301011874</v>
      </c>
      <c r="D448" s="776">
        <v>4680115884892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110</v>
      </c>
      <c r="L448" s="32"/>
      <c r="M448" s="33" t="s">
        <v>68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74"/>
      <c r="R448" s="774"/>
      <c r="S448" s="774"/>
      <c r="T448" s="775"/>
      <c r="U448" s="34"/>
      <c r="V448" s="34"/>
      <c r="W448" s="35" t="s">
        <v>69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709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710</v>
      </c>
      <c r="B449" s="54" t="s">
        <v>711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110</v>
      </c>
      <c r="L449" s="32"/>
      <c r="M449" s="33" t="s">
        <v>68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69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709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712</v>
      </c>
      <c r="B450" s="54" t="s">
        <v>713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121</v>
      </c>
      <c r="L450" s="32"/>
      <c r="M450" s="33" t="s">
        <v>68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69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709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71</v>
      </c>
      <c r="Q451" s="783"/>
      <c r="R451" s="783"/>
      <c r="S451" s="783"/>
      <c r="T451" s="783"/>
      <c r="U451" s="783"/>
      <c r="V451" s="784"/>
      <c r="W451" s="37" t="s">
        <v>72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71</v>
      </c>
      <c r="Q452" s="783"/>
      <c r="R452" s="783"/>
      <c r="S452" s="783"/>
      <c r="T452" s="783"/>
      <c r="U452" s="783"/>
      <c r="V452" s="784"/>
      <c r="W452" s="37" t="s">
        <v>69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customHeight="1" x14ac:dyDescent="0.25">
      <c r="A453" s="795" t="s">
        <v>64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714</v>
      </c>
      <c r="B454" s="54" t="s">
        <v>715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121</v>
      </c>
      <c r="L454" s="32"/>
      <c r="M454" s="33" t="s">
        <v>68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69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717</v>
      </c>
      <c r="B455" s="54" t="s">
        <v>718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69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716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71</v>
      </c>
      <c r="Q456" s="783"/>
      <c r="R456" s="783"/>
      <c r="S456" s="783"/>
      <c r="T456" s="783"/>
      <c r="U456" s="783"/>
      <c r="V456" s="784"/>
      <c r="W456" s="37" t="s">
        <v>72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71</v>
      </c>
      <c r="Q457" s="783"/>
      <c r="R457" s="783"/>
      <c r="S457" s="783"/>
      <c r="T457" s="783"/>
      <c r="U457" s="783"/>
      <c r="V457" s="784"/>
      <c r="W457" s="37" t="s">
        <v>69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73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719</v>
      </c>
      <c r="B459" s="54" t="s">
        <v>720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110</v>
      </c>
      <c r="L459" s="32"/>
      <c r="M459" s="33" t="s">
        <v>114</v>
      </c>
      <c r="N459" s="33"/>
      <c r="O459" s="32">
        <v>40</v>
      </c>
      <c r="P459" s="1040" t="s">
        <v>721</v>
      </c>
      <c r="Q459" s="774"/>
      <c r="R459" s="774"/>
      <c r="S459" s="774"/>
      <c r="T459" s="775"/>
      <c r="U459" s="34"/>
      <c r="V459" s="34"/>
      <c r="W459" s="35" t="s">
        <v>69</v>
      </c>
      <c r="X459" s="769">
        <v>60</v>
      </c>
      <c r="Y459" s="770">
        <f>IFERROR(IF(X459="",0,CEILING((X459/$H459),1)*$H459),"")</f>
        <v>63</v>
      </c>
      <c r="Z459" s="36">
        <f>IFERROR(IF(Y459=0,"",ROUNDUP(Y459/H459,0)*0.01898),"")</f>
        <v>0.13286000000000001</v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63.46</v>
      </c>
      <c r="BN459" s="64">
        <f>IFERROR(Y459*I459/H459,"0")</f>
        <v>66.632999999999996</v>
      </c>
      <c r="BO459" s="64">
        <f>IFERROR(1/J459*(X459/H459),"0")</f>
        <v>0.10416666666666667</v>
      </c>
      <c r="BP459" s="64">
        <f>IFERROR(1/J459*(Y459/H459),"0")</f>
        <v>0.109375</v>
      </c>
    </row>
    <row r="460" spans="1:68" ht="37.5" customHeight="1" x14ac:dyDescent="0.25">
      <c r="A460" s="54" t="s">
        <v>723</v>
      </c>
      <c r="B460" s="54" t="s">
        <v>724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110</v>
      </c>
      <c r="L460" s="32"/>
      <c r="M460" s="33" t="s">
        <v>114</v>
      </c>
      <c r="N460" s="33"/>
      <c r="O460" s="32">
        <v>40</v>
      </c>
      <c r="P460" s="1085" t="s">
        <v>725</v>
      </c>
      <c r="Q460" s="774"/>
      <c r="R460" s="774"/>
      <c r="S460" s="774"/>
      <c r="T460" s="775"/>
      <c r="U460" s="34"/>
      <c r="V460" s="34"/>
      <c r="W460" s="35" t="s">
        <v>69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726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727</v>
      </c>
      <c r="B461" s="54" t="s">
        <v>728</v>
      </c>
      <c r="C461" s="31">
        <v>4301051297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76</v>
      </c>
      <c r="L461" s="32"/>
      <c r="M461" s="33" t="s">
        <v>68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74"/>
      <c r="R461" s="774"/>
      <c r="S461" s="774"/>
      <c r="T461" s="775"/>
      <c r="U461" s="34"/>
      <c r="V461" s="34"/>
      <c r="W461" s="35" t="s">
        <v>69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729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727</v>
      </c>
      <c r="B462" s="54" t="s">
        <v>730</v>
      </c>
      <c r="C462" s="31">
        <v>4301051634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76</v>
      </c>
      <c r="L462" s="32"/>
      <c r="M462" s="33" t="s">
        <v>68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74"/>
      <c r="R462" s="774"/>
      <c r="S462" s="774"/>
      <c r="T462" s="775"/>
      <c r="U462" s="34"/>
      <c r="V462" s="34"/>
      <c r="W462" s="35" t="s">
        <v>69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731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732</v>
      </c>
      <c r="B463" s="54" t="s">
        <v>733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69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734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71</v>
      </c>
      <c r="Q464" s="783"/>
      <c r="R464" s="783"/>
      <c r="S464" s="783"/>
      <c r="T464" s="783"/>
      <c r="U464" s="783"/>
      <c r="V464" s="784"/>
      <c r="W464" s="37" t="s">
        <v>72</v>
      </c>
      <c r="X464" s="771">
        <f>IFERROR(X459/H459,"0")+IFERROR(X460/H460,"0")+IFERROR(X461/H461,"0")+IFERROR(X462/H462,"0")+IFERROR(X463/H463,"0")</f>
        <v>6.666666666666667</v>
      </c>
      <c r="Y464" s="771">
        <f>IFERROR(Y459/H459,"0")+IFERROR(Y460/H460,"0")+IFERROR(Y461/H461,"0")+IFERROR(Y462/H462,"0")+IFERROR(Y463/H463,"0")</f>
        <v>7</v>
      </c>
      <c r="Z464" s="771">
        <f>IFERROR(IF(Z459="",0,Z459),"0")+IFERROR(IF(Z460="",0,Z460),"0")+IFERROR(IF(Z461="",0,Z461),"0")+IFERROR(IF(Z462="",0,Z462),"0")+IFERROR(IF(Z463="",0,Z463),"0")</f>
        <v>0.13286000000000001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71</v>
      </c>
      <c r="Q465" s="783"/>
      <c r="R465" s="783"/>
      <c r="S465" s="783"/>
      <c r="T465" s="783"/>
      <c r="U465" s="783"/>
      <c r="V465" s="784"/>
      <c r="W465" s="37" t="s">
        <v>69</v>
      </c>
      <c r="X465" s="771">
        <f>IFERROR(SUM(X459:X463),"0")</f>
        <v>60</v>
      </c>
      <c r="Y465" s="771">
        <f>IFERROR(SUM(Y459:Y463),"0")</f>
        <v>63</v>
      </c>
      <c r="Z465" s="37"/>
      <c r="AA465" s="772"/>
      <c r="AB465" s="772"/>
      <c r="AC465" s="772"/>
    </row>
    <row r="466" spans="1:68" ht="14.25" customHeight="1" x14ac:dyDescent="0.25">
      <c r="A466" s="795" t="s">
        <v>196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735</v>
      </c>
      <c r="B467" s="54" t="s">
        <v>736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110</v>
      </c>
      <c r="L467" s="32"/>
      <c r="M467" s="33" t="s">
        <v>114</v>
      </c>
      <c r="N467" s="33"/>
      <c r="O467" s="32">
        <v>40</v>
      </c>
      <c r="P467" s="938" t="s">
        <v>737</v>
      </c>
      <c r="Q467" s="774"/>
      <c r="R467" s="774"/>
      <c r="S467" s="774"/>
      <c r="T467" s="775"/>
      <c r="U467" s="34"/>
      <c r="V467" s="34"/>
      <c r="W467" s="35" t="s">
        <v>69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71</v>
      </c>
      <c r="Q468" s="783"/>
      <c r="R468" s="783"/>
      <c r="S468" s="783"/>
      <c r="T468" s="783"/>
      <c r="U468" s="783"/>
      <c r="V468" s="784"/>
      <c r="W468" s="37" t="s">
        <v>72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71</v>
      </c>
      <c r="Q469" s="783"/>
      <c r="R469" s="783"/>
      <c r="S469" s="783"/>
      <c r="T469" s="783"/>
      <c r="U469" s="783"/>
      <c r="V469" s="784"/>
      <c r="W469" s="37" t="s">
        <v>69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739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740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107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741</v>
      </c>
      <c r="B473" s="54" t="s">
        <v>742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76</v>
      </c>
      <c r="L473" s="32"/>
      <c r="M473" s="33" t="s">
        <v>111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69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743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71</v>
      </c>
      <c r="Q474" s="783"/>
      <c r="R474" s="783"/>
      <c r="S474" s="783"/>
      <c r="T474" s="783"/>
      <c r="U474" s="783"/>
      <c r="V474" s="784"/>
      <c r="W474" s="37" t="s">
        <v>72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71</v>
      </c>
      <c r="Q475" s="783"/>
      <c r="R475" s="783"/>
      <c r="S475" s="783"/>
      <c r="T475" s="783"/>
      <c r="U475" s="783"/>
      <c r="V475" s="784"/>
      <c r="W475" s="37" t="s">
        <v>69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64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744</v>
      </c>
      <c r="B477" s="54" t="s">
        <v>745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121</v>
      </c>
      <c r="L477" s="32"/>
      <c r="M477" s="33" t="s">
        <v>68</v>
      </c>
      <c r="N477" s="33"/>
      <c r="O477" s="32">
        <v>50</v>
      </c>
      <c r="P477" s="1029" t="s">
        <v>746</v>
      </c>
      <c r="Q477" s="774"/>
      <c r="R477" s="774"/>
      <c r="S477" s="774"/>
      <c r="T477" s="775"/>
      <c r="U477" s="34"/>
      <c r="V477" s="34"/>
      <c r="W477" s="35" t="s">
        <v>69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747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customHeight="1" x14ac:dyDescent="0.25">
      <c r="A478" s="54" t="s">
        <v>748</v>
      </c>
      <c r="B478" s="54" t="s">
        <v>749</v>
      </c>
      <c r="C478" s="31">
        <v>4301031382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121</v>
      </c>
      <c r="L478" s="32"/>
      <c r="M478" s="33" t="s">
        <v>68</v>
      </c>
      <c r="N478" s="33"/>
      <c r="O478" s="32">
        <v>50</v>
      </c>
      <c r="P478" s="1127" t="s">
        <v>750</v>
      </c>
      <c r="Q478" s="774"/>
      <c r="R478" s="774"/>
      <c r="S478" s="774"/>
      <c r="T478" s="775"/>
      <c r="U478" s="34"/>
      <c r="V478" s="34"/>
      <c r="W478" s="35" t="s">
        <v>69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751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748</v>
      </c>
      <c r="B479" s="54" t="s">
        <v>752</v>
      </c>
      <c r="C479" s="31">
        <v>4301031406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121</v>
      </c>
      <c r="L479" s="32"/>
      <c r="M479" s="33" t="s">
        <v>68</v>
      </c>
      <c r="N479" s="33"/>
      <c r="O479" s="32">
        <v>50</v>
      </c>
      <c r="P479" s="900" t="s">
        <v>750</v>
      </c>
      <c r="Q479" s="774"/>
      <c r="R479" s="774"/>
      <c r="S479" s="774"/>
      <c r="T479" s="775"/>
      <c r="U479" s="34"/>
      <c r="V479" s="34"/>
      <c r="W479" s="35" t="s">
        <v>69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753</v>
      </c>
      <c r="B480" s="54" t="s">
        <v>754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121</v>
      </c>
      <c r="L480" s="32"/>
      <c r="M480" s="33" t="s">
        <v>68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69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customHeight="1" x14ac:dyDescent="0.25">
      <c r="A481" s="54" t="s">
        <v>756</v>
      </c>
      <c r="B481" s="54" t="s">
        <v>757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69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747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756</v>
      </c>
      <c r="B482" s="54" t="s">
        <v>758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73" t="s">
        <v>759</v>
      </c>
      <c r="Q482" s="774"/>
      <c r="R482" s="774"/>
      <c r="S482" s="774"/>
      <c r="T482" s="775"/>
      <c r="U482" s="34"/>
      <c r="V482" s="34"/>
      <c r="W482" s="35" t="s">
        <v>69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747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760</v>
      </c>
      <c r="B483" s="54" t="s">
        <v>761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69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747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customHeight="1" x14ac:dyDescent="0.25">
      <c r="A484" s="54" t="s">
        <v>762</v>
      </c>
      <c r="B484" s="54" t="s">
        <v>763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69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764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762</v>
      </c>
      <c r="B485" s="54" t="s">
        <v>765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50" t="s">
        <v>766</v>
      </c>
      <c r="Q485" s="774"/>
      <c r="R485" s="774"/>
      <c r="S485" s="774"/>
      <c r="T485" s="775"/>
      <c r="U485" s="34"/>
      <c r="V485" s="34"/>
      <c r="W485" s="35" t="s">
        <v>69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764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767</v>
      </c>
      <c r="B486" s="54" t="s">
        <v>768</v>
      </c>
      <c r="C486" s="31">
        <v>4301031361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69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764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767</v>
      </c>
      <c r="B487" s="54" t="s">
        <v>769</v>
      </c>
      <c r="C487" s="31">
        <v>4301031331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69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764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770</v>
      </c>
      <c r="B488" s="54" t="s">
        <v>771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69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772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770</v>
      </c>
      <c r="B489" s="54" t="s">
        <v>773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5" t="s">
        <v>774</v>
      </c>
      <c r="Q489" s="774"/>
      <c r="R489" s="774"/>
      <c r="S489" s="774"/>
      <c r="T489" s="775"/>
      <c r="U489" s="34"/>
      <c r="V489" s="34"/>
      <c r="W489" s="35" t="s">
        <v>69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772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775</v>
      </c>
      <c r="B490" s="54" t="s">
        <v>776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69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777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775</v>
      </c>
      <c r="B491" s="54" t="s">
        <v>778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69</v>
      </c>
      <c r="X491" s="769">
        <v>42</v>
      </c>
      <c r="Y491" s="770">
        <f t="shared" si="97"/>
        <v>42</v>
      </c>
      <c r="Z491" s="36">
        <f t="shared" si="102"/>
        <v>0.1004</v>
      </c>
      <c r="AA491" s="56"/>
      <c r="AB491" s="57"/>
      <c r="AC491" s="575" t="s">
        <v>777</v>
      </c>
      <c r="AG491" s="64"/>
      <c r="AJ491" s="68"/>
      <c r="AK491" s="68">
        <v>0</v>
      </c>
      <c r="BB491" s="576" t="s">
        <v>1</v>
      </c>
      <c r="BM491" s="64">
        <f t="shared" si="98"/>
        <v>44.599999999999994</v>
      </c>
      <c r="BN491" s="64">
        <f t="shared" si="99"/>
        <v>44.599999999999994</v>
      </c>
      <c r="BO491" s="64">
        <f t="shared" si="100"/>
        <v>8.5470085470085472E-2</v>
      </c>
      <c r="BP491" s="64">
        <f t="shared" si="101"/>
        <v>8.5470085470085472E-2</v>
      </c>
    </row>
    <row r="492" spans="1:68" ht="37.5" customHeight="1" x14ac:dyDescent="0.25">
      <c r="A492" s="54" t="s">
        <v>779</v>
      </c>
      <c r="B492" s="54" t="s">
        <v>780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69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772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781</v>
      </c>
      <c r="B493" s="54" t="s">
        <v>782</v>
      </c>
      <c r="C493" s="31">
        <v>4301031255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74"/>
      <c r="R493" s="774"/>
      <c r="S493" s="774"/>
      <c r="T493" s="775"/>
      <c r="U493" s="34"/>
      <c r="V493" s="34"/>
      <c r="W493" s="35" t="s">
        <v>69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783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781</v>
      </c>
      <c r="B494" s="54" t="s">
        <v>784</v>
      </c>
      <c r="C494" s="31">
        <v>4301031368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7" t="s">
        <v>785</v>
      </c>
      <c r="Q494" s="774"/>
      <c r="R494" s="774"/>
      <c r="S494" s="774"/>
      <c r="T494" s="775"/>
      <c r="U494" s="34"/>
      <c r="V494" s="34"/>
      <c r="W494" s="35" t="s">
        <v>69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751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71</v>
      </c>
      <c r="Q495" s="783"/>
      <c r="R495" s="783"/>
      <c r="S495" s="783"/>
      <c r="T495" s="783"/>
      <c r="U495" s="783"/>
      <c r="V495" s="784"/>
      <c r="W495" s="37" t="s">
        <v>72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20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20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0.1004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71</v>
      </c>
      <c r="Q496" s="783"/>
      <c r="R496" s="783"/>
      <c r="S496" s="783"/>
      <c r="T496" s="783"/>
      <c r="U496" s="783"/>
      <c r="V496" s="784"/>
      <c r="W496" s="37" t="s">
        <v>69</v>
      </c>
      <c r="X496" s="771">
        <f>IFERROR(SUM(X477:X494),"0")</f>
        <v>42</v>
      </c>
      <c r="Y496" s="771">
        <f>IFERROR(SUM(Y477:Y494),"0")</f>
        <v>42</v>
      </c>
      <c r="Z496" s="37"/>
      <c r="AA496" s="772"/>
      <c r="AB496" s="772"/>
      <c r="AC496" s="772"/>
    </row>
    <row r="497" spans="1:68" ht="14.25" customHeight="1" x14ac:dyDescent="0.25">
      <c r="A497" s="795" t="s">
        <v>73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786</v>
      </c>
      <c r="B498" s="54" t="s">
        <v>787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121</v>
      </c>
      <c r="L498" s="32"/>
      <c r="M498" s="33" t="s">
        <v>114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69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788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789</v>
      </c>
      <c r="B499" s="54" t="s">
        <v>790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76</v>
      </c>
      <c r="L499" s="32"/>
      <c r="M499" s="33" t="s">
        <v>114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69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71</v>
      </c>
      <c r="Q500" s="783"/>
      <c r="R500" s="783"/>
      <c r="S500" s="783"/>
      <c r="T500" s="783"/>
      <c r="U500" s="783"/>
      <c r="V500" s="784"/>
      <c r="W500" s="37" t="s">
        <v>72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71</v>
      </c>
      <c r="Q501" s="783"/>
      <c r="R501" s="783"/>
      <c r="S501" s="783"/>
      <c r="T501" s="783"/>
      <c r="U501" s="783"/>
      <c r="V501" s="784"/>
      <c r="W501" s="37" t="s">
        <v>69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99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792</v>
      </c>
      <c r="B503" s="54" t="s">
        <v>793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794</v>
      </c>
      <c r="L503" s="32"/>
      <c r="M503" s="33" t="s">
        <v>795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69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796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71</v>
      </c>
      <c r="Q504" s="783"/>
      <c r="R504" s="783"/>
      <c r="S504" s="783"/>
      <c r="T504" s="783"/>
      <c r="U504" s="783"/>
      <c r="V504" s="784"/>
      <c r="W504" s="37" t="s">
        <v>72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71</v>
      </c>
      <c r="Q505" s="783"/>
      <c r="R505" s="783"/>
      <c r="S505" s="783"/>
      <c r="T505" s="783"/>
      <c r="U505" s="783"/>
      <c r="V505" s="784"/>
      <c r="W505" s="37" t="s">
        <v>69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customHeight="1" x14ac:dyDescent="0.25">
      <c r="A506" s="785" t="s">
        <v>797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155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798</v>
      </c>
      <c r="B508" s="54" t="s">
        <v>799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76</v>
      </c>
      <c r="L508" s="32"/>
      <c r="M508" s="33" t="s">
        <v>68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69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800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71</v>
      </c>
      <c r="Q509" s="783"/>
      <c r="R509" s="783"/>
      <c r="S509" s="783"/>
      <c r="T509" s="783"/>
      <c r="U509" s="783"/>
      <c r="V509" s="784"/>
      <c r="W509" s="37" t="s">
        <v>72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71</v>
      </c>
      <c r="Q510" s="783"/>
      <c r="R510" s="783"/>
      <c r="S510" s="783"/>
      <c r="T510" s="783"/>
      <c r="U510" s="783"/>
      <c r="V510" s="784"/>
      <c r="W510" s="37" t="s">
        <v>69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64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801</v>
      </c>
      <c r="B512" s="54" t="s">
        <v>802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121</v>
      </c>
      <c r="L512" s="32"/>
      <c r="M512" s="33" t="s">
        <v>111</v>
      </c>
      <c r="N512" s="33"/>
      <c r="O512" s="32">
        <v>50</v>
      </c>
      <c r="P512" s="1053" t="s">
        <v>803</v>
      </c>
      <c r="Q512" s="774"/>
      <c r="R512" s="774"/>
      <c r="S512" s="774"/>
      <c r="T512" s="775"/>
      <c r="U512" s="34"/>
      <c r="V512" s="34"/>
      <c r="W512" s="35" t="s">
        <v>69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804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805</v>
      </c>
      <c r="B513" s="54" t="s">
        <v>806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69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807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808</v>
      </c>
      <c r="B514" s="54" t="s">
        <v>809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93" t="s">
        <v>810</v>
      </c>
      <c r="Q514" s="774"/>
      <c r="R514" s="774"/>
      <c r="S514" s="774"/>
      <c r="T514" s="775"/>
      <c r="U514" s="34"/>
      <c r="V514" s="34"/>
      <c r="W514" s="35" t="s">
        <v>69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811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812</v>
      </c>
      <c r="B515" s="54" t="s">
        <v>813</v>
      </c>
      <c r="C515" s="31">
        <v>4301031359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69</v>
      </c>
      <c r="X515" s="769">
        <v>7</v>
      </c>
      <c r="Y515" s="770">
        <f>IFERROR(IF(X515="",0,CEILING((X515/$H515),1)*$H515),"")</f>
        <v>8.4</v>
      </c>
      <c r="Z515" s="36">
        <f>IFERROR(IF(Y515=0,"",ROUNDUP(Y515/H515,0)*0.00502),"")</f>
        <v>2.0080000000000001E-2</v>
      </c>
      <c r="AA515" s="56"/>
      <c r="AB515" s="57"/>
      <c r="AC515" s="597" t="s">
        <v>811</v>
      </c>
      <c r="AG515" s="64"/>
      <c r="AJ515" s="68"/>
      <c r="AK515" s="68">
        <v>0</v>
      </c>
      <c r="BB515" s="598" t="s">
        <v>1</v>
      </c>
      <c r="BM515" s="64">
        <f>IFERROR(X515*I515/H515,"0")</f>
        <v>7.4333333333333327</v>
      </c>
      <c r="BN515" s="64">
        <f>IFERROR(Y515*I515/H515,"0")</f>
        <v>8.92</v>
      </c>
      <c r="BO515" s="64">
        <f>IFERROR(1/J515*(X515/H515),"0")</f>
        <v>1.4245014245014245E-2</v>
      </c>
      <c r="BP515" s="64">
        <f>IFERROR(1/J515*(Y515/H515),"0")</f>
        <v>1.7094017094017096E-2</v>
      </c>
    </row>
    <row r="516" spans="1:68" ht="27" customHeight="1" x14ac:dyDescent="0.25">
      <c r="A516" s="54" t="s">
        <v>812</v>
      </c>
      <c r="B516" s="54" t="s">
        <v>814</v>
      </c>
      <c r="C516" s="31">
        <v>4301031327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69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71</v>
      </c>
      <c r="Q517" s="783"/>
      <c r="R517" s="783"/>
      <c r="S517" s="783"/>
      <c r="T517" s="783"/>
      <c r="U517" s="783"/>
      <c r="V517" s="784"/>
      <c r="W517" s="37" t="s">
        <v>72</v>
      </c>
      <c r="X517" s="771">
        <f>IFERROR(X512/H512,"0")+IFERROR(X513/H513,"0")+IFERROR(X514/H514,"0")+IFERROR(X515/H515,"0")+IFERROR(X516/H516,"0")</f>
        <v>3.333333333333333</v>
      </c>
      <c r="Y517" s="771">
        <f>IFERROR(Y512/H512,"0")+IFERROR(Y513/H513,"0")+IFERROR(Y514/H514,"0")+IFERROR(Y515/H515,"0")+IFERROR(Y516/H516,"0")</f>
        <v>4</v>
      </c>
      <c r="Z517" s="771">
        <f>IFERROR(IF(Z512="",0,Z512),"0")+IFERROR(IF(Z513="",0,Z513),"0")+IFERROR(IF(Z514="",0,Z514),"0")+IFERROR(IF(Z515="",0,Z515),"0")+IFERROR(IF(Z516="",0,Z516),"0")</f>
        <v>2.0080000000000001E-2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71</v>
      </c>
      <c r="Q518" s="783"/>
      <c r="R518" s="783"/>
      <c r="S518" s="783"/>
      <c r="T518" s="783"/>
      <c r="U518" s="783"/>
      <c r="V518" s="784"/>
      <c r="W518" s="37" t="s">
        <v>69</v>
      </c>
      <c r="X518" s="771">
        <f>IFERROR(SUM(X512:X516),"0")</f>
        <v>7</v>
      </c>
      <c r="Y518" s="771">
        <f>IFERROR(SUM(Y512:Y516),"0")</f>
        <v>8.4</v>
      </c>
      <c r="Z518" s="37"/>
      <c r="AA518" s="772"/>
      <c r="AB518" s="772"/>
      <c r="AC518" s="772"/>
    </row>
    <row r="519" spans="1:68" ht="16.5" customHeight="1" x14ac:dyDescent="0.25">
      <c r="A519" s="785" t="s">
        <v>815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816</v>
      </c>
      <c r="B521" s="54" t="s">
        <v>817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69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818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819</v>
      </c>
      <c r="B522" s="54" t="s">
        <v>820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69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818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821</v>
      </c>
      <c r="B523" s="54" t="s">
        <v>822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76</v>
      </c>
      <c r="L523" s="32"/>
      <c r="M523" s="33" t="s">
        <v>68</v>
      </c>
      <c r="N523" s="33"/>
      <c r="O523" s="32">
        <v>50</v>
      </c>
      <c r="P523" s="914" t="s">
        <v>823</v>
      </c>
      <c r="Q523" s="774"/>
      <c r="R523" s="774"/>
      <c r="S523" s="774"/>
      <c r="T523" s="775"/>
      <c r="U523" s="34"/>
      <c r="V523" s="34"/>
      <c r="W523" s="35" t="s">
        <v>69</v>
      </c>
      <c r="X523" s="769">
        <v>16</v>
      </c>
      <c r="Y523" s="770">
        <f>IFERROR(IF(X523="",0,CEILING((X523/$H523),1)*$H523),"")</f>
        <v>16.8</v>
      </c>
      <c r="Z523" s="36">
        <f>IFERROR(IF(Y523=0,"",ROUNDUP(Y523/H523,0)*0.00651),"")</f>
        <v>9.1139999999999999E-2</v>
      </c>
      <c r="AA523" s="56"/>
      <c r="AB523" s="57"/>
      <c r="AC523" s="605" t="s">
        <v>824</v>
      </c>
      <c r="AG523" s="64"/>
      <c r="AJ523" s="68"/>
      <c r="AK523" s="68">
        <v>0</v>
      </c>
      <c r="BB523" s="606" t="s">
        <v>1</v>
      </c>
      <c r="BM523" s="64">
        <f>IFERROR(X523*I523/H523,"0")</f>
        <v>28.000000000000004</v>
      </c>
      <c r="BN523" s="64">
        <f>IFERROR(Y523*I523/H523,"0")</f>
        <v>29.400000000000002</v>
      </c>
      <c r="BO523" s="64">
        <f>IFERROR(1/J523*(X523/H523),"0")</f>
        <v>7.3260073260073263E-2</v>
      </c>
      <c r="BP523" s="64">
        <f>IFERROR(1/J523*(Y523/H523),"0")</f>
        <v>7.6923076923076941E-2</v>
      </c>
    </row>
    <row r="524" spans="1:68" ht="27" customHeight="1" x14ac:dyDescent="0.25">
      <c r="A524" s="54" t="s">
        <v>825</v>
      </c>
      <c r="B524" s="54" t="s">
        <v>826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5" t="s">
        <v>827</v>
      </c>
      <c r="Q524" s="774"/>
      <c r="R524" s="774"/>
      <c r="S524" s="774"/>
      <c r="T524" s="775"/>
      <c r="U524" s="34"/>
      <c r="V524" s="34"/>
      <c r="W524" s="35" t="s">
        <v>69</v>
      </c>
      <c r="X524" s="769">
        <v>42.000000000000007</v>
      </c>
      <c r="Y524" s="770">
        <f>IFERROR(IF(X524="",0,CEILING((X524/$H524),1)*$H524),"")</f>
        <v>42</v>
      </c>
      <c r="Z524" s="36">
        <f>IFERROR(IF(Y524=0,"",ROUNDUP(Y524/H524,0)*0.00502),"")</f>
        <v>0.1255</v>
      </c>
      <c r="AA524" s="56"/>
      <c r="AB524" s="57"/>
      <c r="AC524" s="607" t="s">
        <v>828</v>
      </c>
      <c r="AG524" s="64"/>
      <c r="AJ524" s="68"/>
      <c r="AK524" s="68">
        <v>0</v>
      </c>
      <c r="BB524" s="608" t="s">
        <v>1</v>
      </c>
      <c r="BM524" s="64">
        <f>IFERROR(X524*I524/H524,"0")</f>
        <v>62.500000000000014</v>
      </c>
      <c r="BN524" s="64">
        <f>IFERROR(Y524*I524/H524,"0")</f>
        <v>62.5</v>
      </c>
      <c r="BO524" s="64">
        <f>IFERROR(1/J524*(X524/H524),"0")</f>
        <v>0.10683760683760686</v>
      </c>
      <c r="BP524" s="64">
        <f>IFERROR(1/J524*(Y524/H524),"0")</f>
        <v>0.10683760683760685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71</v>
      </c>
      <c r="Q525" s="783"/>
      <c r="R525" s="783"/>
      <c r="S525" s="783"/>
      <c r="T525" s="783"/>
      <c r="U525" s="783"/>
      <c r="V525" s="784"/>
      <c r="W525" s="37" t="s">
        <v>72</v>
      </c>
      <c r="X525" s="771">
        <f>IFERROR(X521/H521,"0")+IFERROR(X522/H522,"0")+IFERROR(X523/H523,"0")+IFERROR(X524/H524,"0")</f>
        <v>38.333333333333336</v>
      </c>
      <c r="Y525" s="771">
        <f>IFERROR(Y521/H521,"0")+IFERROR(Y522/H522,"0")+IFERROR(Y523/H523,"0")+IFERROR(Y524/H524,"0")</f>
        <v>39</v>
      </c>
      <c r="Z525" s="771">
        <f>IFERROR(IF(Z521="",0,Z521),"0")+IFERROR(IF(Z522="",0,Z522),"0")+IFERROR(IF(Z523="",0,Z523),"0")+IFERROR(IF(Z524="",0,Z524),"0")</f>
        <v>0.21664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71</v>
      </c>
      <c r="Q526" s="783"/>
      <c r="R526" s="783"/>
      <c r="S526" s="783"/>
      <c r="T526" s="783"/>
      <c r="U526" s="783"/>
      <c r="V526" s="784"/>
      <c r="W526" s="37" t="s">
        <v>69</v>
      </c>
      <c r="X526" s="771">
        <f>IFERROR(SUM(X521:X524),"0")</f>
        <v>58.000000000000007</v>
      </c>
      <c r="Y526" s="771">
        <f>IFERROR(SUM(Y521:Y524),"0")</f>
        <v>58.8</v>
      </c>
      <c r="Z526" s="37"/>
      <c r="AA526" s="772"/>
      <c r="AB526" s="772"/>
      <c r="AC526" s="772"/>
    </row>
    <row r="527" spans="1:68" ht="16.5" customHeight="1" x14ac:dyDescent="0.25">
      <c r="A527" s="785" t="s">
        <v>829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64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830</v>
      </c>
      <c r="B529" s="54" t="s">
        <v>831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69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832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71</v>
      </c>
      <c r="Q530" s="783"/>
      <c r="R530" s="783"/>
      <c r="S530" s="783"/>
      <c r="T530" s="783"/>
      <c r="U530" s="783"/>
      <c r="V530" s="784"/>
      <c r="W530" s="37" t="s">
        <v>72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71</v>
      </c>
      <c r="Q531" s="783"/>
      <c r="R531" s="783"/>
      <c r="S531" s="783"/>
      <c r="T531" s="783"/>
      <c r="U531" s="783"/>
      <c r="V531" s="784"/>
      <c r="W531" s="37" t="s">
        <v>69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196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833</v>
      </c>
      <c r="B533" s="54" t="s">
        <v>834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69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835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71</v>
      </c>
      <c r="Q534" s="783"/>
      <c r="R534" s="783"/>
      <c r="S534" s="783"/>
      <c r="T534" s="783"/>
      <c r="U534" s="783"/>
      <c r="V534" s="784"/>
      <c r="W534" s="37" t="s">
        <v>72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71</v>
      </c>
      <c r="Q535" s="783"/>
      <c r="R535" s="783"/>
      <c r="S535" s="783"/>
      <c r="T535" s="783"/>
      <c r="U535" s="783"/>
      <c r="V535" s="784"/>
      <c r="W535" s="37" t="s">
        <v>69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836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836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107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837</v>
      </c>
      <c r="B539" s="54" t="s">
        <v>838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110</v>
      </c>
      <c r="L539" s="32"/>
      <c r="M539" s="33" t="s">
        <v>111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69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115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customHeight="1" x14ac:dyDescent="0.25">
      <c r="A540" s="54" t="s">
        <v>839</v>
      </c>
      <c r="B540" s="54" t="s">
        <v>840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110</v>
      </c>
      <c r="L540" s="32"/>
      <c r="M540" s="33" t="s">
        <v>111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69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841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customHeight="1" x14ac:dyDescent="0.25">
      <c r="A541" s="54" t="s">
        <v>842</v>
      </c>
      <c r="B541" s="54" t="s">
        <v>843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110</v>
      </c>
      <c r="L541" s="32"/>
      <c r="M541" s="33" t="s">
        <v>111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69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844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845</v>
      </c>
      <c r="B542" s="54" t="s">
        <v>846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110</v>
      </c>
      <c r="L542" s="32"/>
      <c r="M542" s="33" t="s">
        <v>111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69</v>
      </c>
      <c r="X542" s="769">
        <v>0</v>
      </c>
      <c r="Y542" s="770">
        <f t="shared" si="103"/>
        <v>0</v>
      </c>
      <c r="Z542" s="36" t="str">
        <f t="shared" si="104"/>
        <v/>
      </c>
      <c r="AA542" s="56"/>
      <c r="AB542" s="57"/>
      <c r="AC542" s="619" t="s">
        <v>847</v>
      </c>
      <c r="AG542" s="64"/>
      <c r="AJ542" s="68"/>
      <c r="AK542" s="68">
        <v>0</v>
      </c>
      <c r="BB542" s="620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customHeight="1" x14ac:dyDescent="0.25">
      <c r="A543" s="54" t="s">
        <v>848</v>
      </c>
      <c r="B543" s="54" t="s">
        <v>849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110</v>
      </c>
      <c r="L543" s="32"/>
      <c r="M543" s="33" t="s">
        <v>114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69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850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851</v>
      </c>
      <c r="B544" s="54" t="s">
        <v>852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110</v>
      </c>
      <c r="L544" s="32"/>
      <c r="M544" s="33" t="s">
        <v>114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69</v>
      </c>
      <c r="X544" s="769">
        <v>50</v>
      </c>
      <c r="Y544" s="770">
        <f t="shared" si="103"/>
        <v>52.800000000000004</v>
      </c>
      <c r="Z544" s="36">
        <f t="shared" si="104"/>
        <v>0.1196</v>
      </c>
      <c r="AA544" s="56"/>
      <c r="AB544" s="57"/>
      <c r="AC544" s="623" t="s">
        <v>853</v>
      </c>
      <c r="AG544" s="64"/>
      <c r="AJ544" s="68"/>
      <c r="AK544" s="68">
        <v>0</v>
      </c>
      <c r="BB544" s="624" t="s">
        <v>1</v>
      </c>
      <c r="BM544" s="64">
        <f t="shared" si="105"/>
        <v>53.409090909090907</v>
      </c>
      <c r="BN544" s="64">
        <f t="shared" si="106"/>
        <v>56.400000000000006</v>
      </c>
      <c r="BO544" s="64">
        <f t="shared" si="107"/>
        <v>9.1054778554778545E-2</v>
      </c>
      <c r="BP544" s="64">
        <f t="shared" si="108"/>
        <v>9.6153846153846159E-2</v>
      </c>
    </row>
    <row r="545" spans="1:68" ht="27" customHeight="1" x14ac:dyDescent="0.25">
      <c r="A545" s="54" t="s">
        <v>854</v>
      </c>
      <c r="B545" s="54" t="s">
        <v>855</v>
      </c>
      <c r="C545" s="31">
        <v>4301012035</v>
      </c>
      <c r="D545" s="776">
        <v>4680115880603</v>
      </c>
      <c r="E545" s="777"/>
      <c r="F545" s="768">
        <v>0.6</v>
      </c>
      <c r="G545" s="32">
        <v>8</v>
      </c>
      <c r="H545" s="768">
        <v>4.8</v>
      </c>
      <c r="I545" s="768">
        <v>6.96</v>
      </c>
      <c r="J545" s="32">
        <v>120</v>
      </c>
      <c r="K545" s="32" t="s">
        <v>121</v>
      </c>
      <c r="L545" s="32"/>
      <c r="M545" s="33" t="s">
        <v>111</v>
      </c>
      <c r="N545" s="33"/>
      <c r="O545" s="32">
        <v>60</v>
      </c>
      <c r="P545" s="100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5" s="774"/>
      <c r="R545" s="774"/>
      <c r="S545" s="774"/>
      <c r="T545" s="775"/>
      <c r="U545" s="34"/>
      <c r="V545" s="34"/>
      <c r="W545" s="35" t="s">
        <v>69</v>
      </c>
      <c r="X545" s="769">
        <v>0</v>
      </c>
      <c r="Y545" s="770">
        <f t="shared" si="103"/>
        <v>0</v>
      </c>
      <c r="Z545" s="36" t="str">
        <f>IFERROR(IF(Y545=0,"",ROUNDUP(Y545/H545,0)*0.00937),"")</f>
        <v/>
      </c>
      <c r="AA545" s="56"/>
      <c r="AB545" s="57"/>
      <c r="AC545" s="625" t="s">
        <v>115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854</v>
      </c>
      <c r="B546" s="54" t="s">
        <v>856</v>
      </c>
      <c r="C546" s="31">
        <v>4301011778</v>
      </c>
      <c r="D546" s="776">
        <v>4680115880603</v>
      </c>
      <c r="E546" s="777"/>
      <c r="F546" s="768">
        <v>0.6</v>
      </c>
      <c r="G546" s="32">
        <v>6</v>
      </c>
      <c r="H546" s="768">
        <v>3.6</v>
      </c>
      <c r="I546" s="768">
        <v>3.81</v>
      </c>
      <c r="J546" s="32">
        <v>132</v>
      </c>
      <c r="K546" s="32" t="s">
        <v>121</v>
      </c>
      <c r="L546" s="32"/>
      <c r="M546" s="33" t="s">
        <v>111</v>
      </c>
      <c r="N546" s="33"/>
      <c r="O546" s="32">
        <v>60</v>
      </c>
      <c r="P546" s="90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6" s="774"/>
      <c r="R546" s="774"/>
      <c r="S546" s="774"/>
      <c r="T546" s="775"/>
      <c r="U546" s="34"/>
      <c r="V546" s="34"/>
      <c r="W546" s="35" t="s">
        <v>69</v>
      </c>
      <c r="X546" s="769">
        <v>108</v>
      </c>
      <c r="Y546" s="770">
        <f t="shared" si="103"/>
        <v>108</v>
      </c>
      <c r="Z546" s="36">
        <f>IFERROR(IF(Y546=0,"",ROUNDUP(Y546/H546,0)*0.00902),"")</f>
        <v>0.27060000000000001</v>
      </c>
      <c r="AA546" s="56"/>
      <c r="AB546" s="57"/>
      <c r="AC546" s="627" t="s">
        <v>115</v>
      </c>
      <c r="AG546" s="64"/>
      <c r="AJ546" s="68"/>
      <c r="AK546" s="68">
        <v>0</v>
      </c>
      <c r="BB546" s="628" t="s">
        <v>1</v>
      </c>
      <c r="BM546" s="64">
        <f t="shared" si="105"/>
        <v>114.3</v>
      </c>
      <c r="BN546" s="64">
        <f t="shared" si="106"/>
        <v>114.3</v>
      </c>
      <c r="BO546" s="64">
        <f t="shared" si="107"/>
        <v>0.22727272727272729</v>
      </c>
      <c r="BP546" s="64">
        <f t="shared" si="108"/>
        <v>0.22727272727272729</v>
      </c>
    </row>
    <row r="547" spans="1:68" ht="27" customHeight="1" x14ac:dyDescent="0.25">
      <c r="A547" s="54" t="s">
        <v>857</v>
      </c>
      <c r="B547" s="54" t="s">
        <v>858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121</v>
      </c>
      <c r="L547" s="32"/>
      <c r="M547" s="33" t="s">
        <v>111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69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841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859</v>
      </c>
      <c r="B548" s="54" t="s">
        <v>860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76</v>
      </c>
      <c r="L548" s="32"/>
      <c r="M548" s="33" t="s">
        <v>111</v>
      </c>
      <c r="N548" s="33"/>
      <c r="O548" s="32">
        <v>60</v>
      </c>
      <c r="P548" s="913" t="s">
        <v>861</v>
      </c>
      <c r="Q548" s="774"/>
      <c r="R548" s="774"/>
      <c r="S548" s="774"/>
      <c r="T548" s="775"/>
      <c r="U548" s="34"/>
      <c r="V548" s="34"/>
      <c r="W548" s="35" t="s">
        <v>69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863</v>
      </c>
      <c r="B549" s="54" t="s">
        <v>864</v>
      </c>
      <c r="C549" s="31">
        <v>4301012034</v>
      </c>
      <c r="D549" s="776">
        <v>4607091389982</v>
      </c>
      <c r="E549" s="777"/>
      <c r="F549" s="768">
        <v>0.6</v>
      </c>
      <c r="G549" s="32">
        <v>8</v>
      </c>
      <c r="H549" s="768">
        <v>4.8</v>
      </c>
      <c r="I549" s="768">
        <v>6.96</v>
      </c>
      <c r="J549" s="32">
        <v>120</v>
      </c>
      <c r="K549" s="32" t="s">
        <v>121</v>
      </c>
      <c r="L549" s="32"/>
      <c r="M549" s="33" t="s">
        <v>111</v>
      </c>
      <c r="N549" s="33"/>
      <c r="O549" s="32">
        <v>60</v>
      </c>
      <c r="P549" s="81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69</v>
      </c>
      <c r="X549" s="769">
        <v>0</v>
      </c>
      <c r="Y549" s="770">
        <f t="shared" si="103"/>
        <v>0</v>
      </c>
      <c r="Z549" s="36" t="str">
        <f>IFERROR(IF(Y549=0,"",ROUNDUP(Y549/H549,0)*0.00937),"")</f>
        <v/>
      </c>
      <c r="AA549" s="56"/>
      <c r="AB549" s="57"/>
      <c r="AC549" s="633" t="s">
        <v>847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865</v>
      </c>
      <c r="C550" s="31">
        <v>4301011784</v>
      </c>
      <c r="D550" s="776">
        <v>4607091389982</v>
      </c>
      <c r="E550" s="777"/>
      <c r="F550" s="768">
        <v>0.6</v>
      </c>
      <c r="G550" s="32">
        <v>6</v>
      </c>
      <c r="H550" s="768">
        <v>3.6</v>
      </c>
      <c r="I550" s="768">
        <v>3.81</v>
      </c>
      <c r="J550" s="32">
        <v>132</v>
      </c>
      <c r="K550" s="32" t="s">
        <v>121</v>
      </c>
      <c r="L550" s="32"/>
      <c r="M550" s="33" t="s">
        <v>111</v>
      </c>
      <c r="N550" s="33"/>
      <c r="O550" s="32">
        <v>60</v>
      </c>
      <c r="P550" s="8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69</v>
      </c>
      <c r="X550" s="769">
        <v>36</v>
      </c>
      <c r="Y550" s="770">
        <f t="shared" si="103"/>
        <v>36</v>
      </c>
      <c r="Z550" s="36">
        <f>IFERROR(IF(Y550=0,"",ROUNDUP(Y550/H550,0)*0.00902),"")</f>
        <v>9.0200000000000002E-2</v>
      </c>
      <c r="AA550" s="56"/>
      <c r="AB550" s="57"/>
      <c r="AC550" s="635" t="s">
        <v>847</v>
      </c>
      <c r="AG550" s="64"/>
      <c r="AJ550" s="68"/>
      <c r="AK550" s="68">
        <v>0</v>
      </c>
      <c r="BB550" s="636" t="s">
        <v>1</v>
      </c>
      <c r="BM550" s="64">
        <f t="shared" si="105"/>
        <v>38.1</v>
      </c>
      <c r="BN550" s="64">
        <f t="shared" si="106"/>
        <v>38.1</v>
      </c>
      <c r="BO550" s="64">
        <f t="shared" si="107"/>
        <v>7.575757575757576E-2</v>
      </c>
      <c r="BP550" s="64">
        <f t="shared" si="108"/>
        <v>7.575757575757576E-2</v>
      </c>
    </row>
    <row r="551" spans="1:68" ht="27" customHeight="1" x14ac:dyDescent="0.25">
      <c r="A551" s="54" t="s">
        <v>866</v>
      </c>
      <c r="B551" s="54" t="s">
        <v>867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121</v>
      </c>
      <c r="L551" s="32"/>
      <c r="M551" s="33" t="s">
        <v>111</v>
      </c>
      <c r="N551" s="33"/>
      <c r="O551" s="32">
        <v>60</v>
      </c>
      <c r="P551" s="1097" t="s">
        <v>868</v>
      </c>
      <c r="Q551" s="774"/>
      <c r="R551" s="774"/>
      <c r="S551" s="774"/>
      <c r="T551" s="775"/>
      <c r="U551" s="34"/>
      <c r="V551" s="34"/>
      <c r="W551" s="35" t="s">
        <v>69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844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869</v>
      </c>
      <c r="B552" s="54" t="s">
        <v>870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121</v>
      </c>
      <c r="L552" s="32"/>
      <c r="M552" s="33" t="s">
        <v>111</v>
      </c>
      <c r="N552" s="33"/>
      <c r="O552" s="32">
        <v>60</v>
      </c>
      <c r="P552" s="831" t="s">
        <v>871</v>
      </c>
      <c r="Q552" s="774"/>
      <c r="R552" s="774"/>
      <c r="S552" s="774"/>
      <c r="T552" s="775"/>
      <c r="U552" s="34"/>
      <c r="V552" s="34"/>
      <c r="W552" s="35" t="s">
        <v>69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850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872</v>
      </c>
      <c r="B553" s="54" t="s">
        <v>873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121</v>
      </c>
      <c r="L553" s="32"/>
      <c r="M553" s="33" t="s">
        <v>111</v>
      </c>
      <c r="N553" s="33"/>
      <c r="O553" s="32">
        <v>60</v>
      </c>
      <c r="P553" s="866" t="s">
        <v>874</v>
      </c>
      <c r="Q553" s="774"/>
      <c r="R553" s="774"/>
      <c r="S553" s="774"/>
      <c r="T553" s="775"/>
      <c r="U553" s="34"/>
      <c r="V553" s="34"/>
      <c r="W553" s="35" t="s">
        <v>69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853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71</v>
      </c>
      <c r="Q554" s="783"/>
      <c r="R554" s="783"/>
      <c r="S554" s="783"/>
      <c r="T554" s="783"/>
      <c r="U554" s="783"/>
      <c r="V554" s="784"/>
      <c r="W554" s="37" t="s">
        <v>72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49.469696969696969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50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0.48039999999999999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71</v>
      </c>
      <c r="Q555" s="783"/>
      <c r="R555" s="783"/>
      <c r="S555" s="783"/>
      <c r="T555" s="783"/>
      <c r="U555" s="783"/>
      <c r="V555" s="784"/>
      <c r="W555" s="37" t="s">
        <v>69</v>
      </c>
      <c r="X555" s="771">
        <f>IFERROR(SUM(X539:X553),"0")</f>
        <v>194</v>
      </c>
      <c r="Y555" s="771">
        <f>IFERROR(SUM(Y539:Y553),"0")</f>
        <v>196.8</v>
      </c>
      <c r="Z555" s="37"/>
      <c r="AA555" s="772"/>
      <c r="AB555" s="772"/>
      <c r="AC555" s="772"/>
    </row>
    <row r="556" spans="1:68" ht="14.25" customHeight="1" x14ac:dyDescent="0.25">
      <c r="A556" s="795" t="s">
        <v>155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875</v>
      </c>
      <c r="B557" s="54" t="s">
        <v>876</v>
      </c>
      <c r="C557" s="31">
        <v>4301020222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110</v>
      </c>
      <c r="L557" s="32"/>
      <c r="M557" s="33" t="s">
        <v>111</v>
      </c>
      <c r="N557" s="33"/>
      <c r="O557" s="32">
        <v>55</v>
      </c>
      <c r="P557" s="11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7" s="774"/>
      <c r="R557" s="774"/>
      <c r="S557" s="774"/>
      <c r="T557" s="775"/>
      <c r="U557" s="34"/>
      <c r="V557" s="34"/>
      <c r="W557" s="35" t="s">
        <v>69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877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875</v>
      </c>
      <c r="B558" s="54" t="s">
        <v>878</v>
      </c>
      <c r="C558" s="31">
        <v>4301020334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110</v>
      </c>
      <c r="L558" s="32"/>
      <c r="M558" s="33" t="s">
        <v>114</v>
      </c>
      <c r="N558" s="33"/>
      <c r="O558" s="32">
        <v>70</v>
      </c>
      <c r="P558" s="1005" t="s">
        <v>879</v>
      </c>
      <c r="Q558" s="774"/>
      <c r="R558" s="774"/>
      <c r="S558" s="774"/>
      <c r="T558" s="775"/>
      <c r="U558" s="34"/>
      <c r="V558" s="34"/>
      <c r="W558" s="35" t="s">
        <v>69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880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customHeight="1" x14ac:dyDescent="0.25">
      <c r="A559" s="54" t="s">
        <v>881</v>
      </c>
      <c r="B559" s="54" t="s">
        <v>882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121</v>
      </c>
      <c r="L559" s="32"/>
      <c r="M559" s="33" t="s">
        <v>111</v>
      </c>
      <c r="N559" s="33"/>
      <c r="O559" s="32">
        <v>70</v>
      </c>
      <c r="P559" s="1038" t="s">
        <v>883</v>
      </c>
      <c r="Q559" s="774"/>
      <c r="R559" s="774"/>
      <c r="S559" s="774"/>
      <c r="T559" s="775"/>
      <c r="U559" s="34"/>
      <c r="V559" s="34"/>
      <c r="W559" s="35" t="s">
        <v>69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880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71</v>
      </c>
      <c r="Q560" s="783"/>
      <c r="R560" s="783"/>
      <c r="S560" s="783"/>
      <c r="T560" s="783"/>
      <c r="U560" s="783"/>
      <c r="V560" s="784"/>
      <c r="W560" s="37" t="s">
        <v>72</v>
      </c>
      <c r="X560" s="771">
        <f>IFERROR(X557/H557,"0")+IFERROR(X558/H558,"0")+IFERROR(X559/H559,"0")</f>
        <v>0</v>
      </c>
      <c r="Y560" s="771">
        <f>IFERROR(Y557/H557,"0")+IFERROR(Y558/H558,"0")+IFERROR(Y559/H559,"0")</f>
        <v>0</v>
      </c>
      <c r="Z560" s="771">
        <f>IFERROR(IF(Z557="",0,Z557),"0")+IFERROR(IF(Z558="",0,Z558),"0")+IFERROR(IF(Z559="",0,Z559),"0")</f>
        <v>0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71</v>
      </c>
      <c r="Q561" s="783"/>
      <c r="R561" s="783"/>
      <c r="S561" s="783"/>
      <c r="T561" s="783"/>
      <c r="U561" s="783"/>
      <c r="V561" s="784"/>
      <c r="W561" s="37" t="s">
        <v>69</v>
      </c>
      <c r="X561" s="771">
        <f>IFERROR(SUM(X557:X559),"0")</f>
        <v>0</v>
      </c>
      <c r="Y561" s="771">
        <f>IFERROR(SUM(Y557:Y559),"0")</f>
        <v>0</v>
      </c>
      <c r="Z561" s="37"/>
      <c r="AA561" s="772"/>
      <c r="AB561" s="772"/>
      <c r="AC561" s="772"/>
    </row>
    <row r="562" spans="1:68" ht="14.25" customHeight="1" x14ac:dyDescent="0.25">
      <c r="A562" s="795" t="s">
        <v>64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884</v>
      </c>
      <c r="B563" s="54" t="s">
        <v>885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110</v>
      </c>
      <c r="L563" s="32"/>
      <c r="M563" s="33" t="s">
        <v>111</v>
      </c>
      <c r="N563" s="33"/>
      <c r="O563" s="32">
        <v>70</v>
      </c>
      <c r="P563" s="847" t="s">
        <v>886</v>
      </c>
      <c r="Q563" s="774"/>
      <c r="R563" s="774"/>
      <c r="S563" s="774"/>
      <c r="T563" s="775"/>
      <c r="U563" s="34"/>
      <c r="V563" s="34"/>
      <c r="W563" s="35" t="s">
        <v>69</v>
      </c>
      <c r="X563" s="769">
        <v>30</v>
      </c>
      <c r="Y563" s="770">
        <f t="shared" ref="Y563:Y576" si="109">IFERROR(IF(X563="",0,CEILING((X563/$H563),1)*$H563),"")</f>
        <v>31.68</v>
      </c>
      <c r="Z563" s="36">
        <f>IFERROR(IF(Y563=0,"",ROUNDUP(Y563/H563,0)*0.01196),"")</f>
        <v>7.1760000000000004E-2</v>
      </c>
      <c r="AA563" s="56"/>
      <c r="AB563" s="57"/>
      <c r="AC563" s="649" t="s">
        <v>887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32.04545454545454</v>
      </c>
      <c r="BN563" s="64">
        <f t="shared" ref="BN563:BN576" si="111">IFERROR(Y563*I563/H563,"0")</f>
        <v>33.839999999999996</v>
      </c>
      <c r="BO563" s="64">
        <f t="shared" ref="BO563:BO576" si="112">IFERROR(1/J563*(X563/H563),"0")</f>
        <v>5.4632867132867136E-2</v>
      </c>
      <c r="BP563" s="64">
        <f t="shared" ref="BP563:BP576" si="113">IFERROR(1/J563*(Y563/H563),"0")</f>
        <v>5.7692307692307696E-2</v>
      </c>
    </row>
    <row r="564" spans="1:68" ht="27" customHeight="1" x14ac:dyDescent="0.25">
      <c r="A564" s="54" t="s">
        <v>888</v>
      </c>
      <c r="B564" s="54" t="s">
        <v>889</v>
      </c>
      <c r="C564" s="31">
        <v>4301031248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110</v>
      </c>
      <c r="L564" s="32"/>
      <c r="M564" s="33" t="s">
        <v>68</v>
      </c>
      <c r="N564" s="33"/>
      <c r="O564" s="32">
        <v>60</v>
      </c>
      <c r="P564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74"/>
      <c r="R564" s="774"/>
      <c r="S564" s="774"/>
      <c r="T564" s="775"/>
      <c r="U564" s="34"/>
      <c r="V564" s="34"/>
      <c r="W564" s="35" t="s">
        <v>69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890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888</v>
      </c>
      <c r="B565" s="54" t="s">
        <v>891</v>
      </c>
      <c r="C565" s="31">
        <v>4301031350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110</v>
      </c>
      <c r="L565" s="32"/>
      <c r="M565" s="33" t="s">
        <v>68</v>
      </c>
      <c r="N565" s="33"/>
      <c r="O565" s="32">
        <v>70</v>
      </c>
      <c r="P565" s="860" t="s">
        <v>892</v>
      </c>
      <c r="Q565" s="774"/>
      <c r="R565" s="774"/>
      <c r="S565" s="774"/>
      <c r="T565" s="775"/>
      <c r="U565" s="34"/>
      <c r="V565" s="34"/>
      <c r="W565" s="35" t="s">
        <v>69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893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894</v>
      </c>
      <c r="B566" s="54" t="s">
        <v>895</v>
      </c>
      <c r="C566" s="31">
        <v>4301031250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110</v>
      </c>
      <c r="L566" s="32"/>
      <c r="M566" s="33" t="s">
        <v>68</v>
      </c>
      <c r="N566" s="33"/>
      <c r="O566" s="32">
        <v>60</v>
      </c>
      <c r="P566" s="10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74"/>
      <c r="R566" s="774"/>
      <c r="S566" s="774"/>
      <c r="T566" s="775"/>
      <c r="U566" s="34"/>
      <c r="V566" s="34"/>
      <c r="W566" s="35" t="s">
        <v>69</v>
      </c>
      <c r="X566" s="769">
        <v>120</v>
      </c>
      <c r="Y566" s="770">
        <f t="shared" si="109"/>
        <v>121.44000000000001</v>
      </c>
      <c r="Z566" s="36">
        <f>IFERROR(IF(Y566=0,"",ROUNDUP(Y566/H566,0)*0.01196),"")</f>
        <v>0.27507999999999999</v>
      </c>
      <c r="AA566" s="56"/>
      <c r="AB566" s="57"/>
      <c r="AC566" s="655" t="s">
        <v>896</v>
      </c>
      <c r="AG566" s="64"/>
      <c r="AJ566" s="68"/>
      <c r="AK566" s="68">
        <v>0</v>
      </c>
      <c r="BB566" s="656" t="s">
        <v>1</v>
      </c>
      <c r="BM566" s="64">
        <f t="shared" si="110"/>
        <v>128.18181818181816</v>
      </c>
      <c r="BN566" s="64">
        <f t="shared" si="111"/>
        <v>129.72</v>
      </c>
      <c r="BO566" s="64">
        <f t="shared" si="112"/>
        <v>0.21853146853146854</v>
      </c>
      <c r="BP566" s="64">
        <f t="shared" si="113"/>
        <v>0.22115384615384617</v>
      </c>
    </row>
    <row r="567" spans="1:68" ht="27" customHeight="1" x14ac:dyDescent="0.25">
      <c r="A567" s="54" t="s">
        <v>894</v>
      </c>
      <c r="B567" s="54" t="s">
        <v>897</v>
      </c>
      <c r="C567" s="31">
        <v>4301031353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110</v>
      </c>
      <c r="L567" s="32"/>
      <c r="M567" s="33" t="s">
        <v>68</v>
      </c>
      <c r="N567" s="33"/>
      <c r="O567" s="32">
        <v>70</v>
      </c>
      <c r="P567" s="1077" t="s">
        <v>898</v>
      </c>
      <c r="Q567" s="774"/>
      <c r="R567" s="774"/>
      <c r="S567" s="774"/>
      <c r="T567" s="775"/>
      <c r="U567" s="34"/>
      <c r="V567" s="34"/>
      <c r="W567" s="35" t="s">
        <v>69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899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900</v>
      </c>
      <c r="B568" s="54" t="s">
        <v>901</v>
      </c>
      <c r="C568" s="31">
        <v>4301031383</v>
      </c>
      <c r="D568" s="776">
        <v>4680115882072</v>
      </c>
      <c r="E568" s="777"/>
      <c r="F568" s="768">
        <v>0.6</v>
      </c>
      <c r="G568" s="32">
        <v>8</v>
      </c>
      <c r="H568" s="768">
        <v>4.8</v>
      </c>
      <c r="I568" s="768">
        <v>6.96</v>
      </c>
      <c r="J568" s="32">
        <v>120</v>
      </c>
      <c r="K568" s="32" t="s">
        <v>121</v>
      </c>
      <c r="L568" s="32"/>
      <c r="M568" s="33" t="s">
        <v>111</v>
      </c>
      <c r="N568" s="33"/>
      <c r="O568" s="32">
        <v>60</v>
      </c>
      <c r="P568" s="117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74"/>
      <c r="R568" s="774"/>
      <c r="S568" s="774"/>
      <c r="T568" s="775"/>
      <c r="U568" s="34"/>
      <c r="V568" s="34"/>
      <c r="W568" s="35" t="s">
        <v>69</v>
      </c>
      <c r="X568" s="769">
        <v>0</v>
      </c>
      <c r="Y568" s="770">
        <f t="shared" si="109"/>
        <v>0</v>
      </c>
      <c r="Z568" s="36" t="str">
        <f>IFERROR(IF(Y568=0,"",ROUNDUP(Y568/H568,0)*0.00937),"")</f>
        <v/>
      </c>
      <c r="AA568" s="56"/>
      <c r="AB568" s="57"/>
      <c r="AC568" s="659" t="s">
        <v>902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900</v>
      </c>
      <c r="B569" s="54" t="s">
        <v>903</v>
      </c>
      <c r="C569" s="31">
        <v>4301031419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6.93</v>
      </c>
      <c r="J569" s="32">
        <v>132</v>
      </c>
      <c r="K569" s="32" t="s">
        <v>121</v>
      </c>
      <c r="L569" s="32"/>
      <c r="M569" s="33" t="s">
        <v>111</v>
      </c>
      <c r="N569" s="33"/>
      <c r="O569" s="32">
        <v>70</v>
      </c>
      <c r="P569" s="1086" t="s">
        <v>904</v>
      </c>
      <c r="Q569" s="774"/>
      <c r="R569" s="774"/>
      <c r="S569" s="774"/>
      <c r="T569" s="775"/>
      <c r="U569" s="34"/>
      <c r="V569" s="34"/>
      <c r="W569" s="35" t="s">
        <v>69</v>
      </c>
      <c r="X569" s="769">
        <v>90</v>
      </c>
      <c r="Y569" s="770">
        <f t="shared" si="109"/>
        <v>91.2</v>
      </c>
      <c r="Z569" s="36">
        <f>IFERROR(IF(Y569=0,"",ROUNDUP(Y569/H569,0)*0.00902),"")</f>
        <v>0.17138</v>
      </c>
      <c r="AA569" s="56"/>
      <c r="AB569" s="57"/>
      <c r="AC569" s="661" t="s">
        <v>887</v>
      </c>
      <c r="AG569" s="64"/>
      <c r="AJ569" s="68"/>
      <c r="AK569" s="68">
        <v>0</v>
      </c>
      <c r="BB569" s="662" t="s">
        <v>1</v>
      </c>
      <c r="BM569" s="64">
        <f t="shared" si="110"/>
        <v>129.9375</v>
      </c>
      <c r="BN569" s="64">
        <f t="shared" si="111"/>
        <v>131.66999999999999</v>
      </c>
      <c r="BO569" s="64">
        <f t="shared" si="112"/>
        <v>0.14204545454545456</v>
      </c>
      <c r="BP569" s="64">
        <f t="shared" si="113"/>
        <v>0.14393939393939395</v>
      </c>
    </row>
    <row r="570" spans="1:68" ht="27" customHeight="1" x14ac:dyDescent="0.25">
      <c r="A570" s="54" t="s">
        <v>900</v>
      </c>
      <c r="B570" s="54" t="s">
        <v>905</v>
      </c>
      <c r="C570" s="31">
        <v>4301031351</v>
      </c>
      <c r="D570" s="776">
        <v>4680115882072</v>
      </c>
      <c r="E570" s="777"/>
      <c r="F570" s="768">
        <v>0.6</v>
      </c>
      <c r="G570" s="32">
        <v>6</v>
      </c>
      <c r="H570" s="768">
        <v>3.6</v>
      </c>
      <c r="I570" s="768">
        <v>3.81</v>
      </c>
      <c r="J570" s="32">
        <v>132</v>
      </c>
      <c r="K570" s="32" t="s">
        <v>121</v>
      </c>
      <c r="L570" s="32"/>
      <c r="M570" s="33" t="s">
        <v>111</v>
      </c>
      <c r="N570" s="33"/>
      <c r="O570" s="32">
        <v>70</v>
      </c>
      <c r="P570" s="842" t="s">
        <v>906</v>
      </c>
      <c r="Q570" s="774"/>
      <c r="R570" s="774"/>
      <c r="S570" s="774"/>
      <c r="T570" s="775"/>
      <c r="U570" s="34"/>
      <c r="V570" s="34"/>
      <c r="W570" s="35" t="s">
        <v>69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887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907</v>
      </c>
      <c r="B571" s="54" t="s">
        <v>908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121</v>
      </c>
      <c r="L571" s="32"/>
      <c r="M571" s="33" t="s">
        <v>68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69</v>
      </c>
      <c r="X571" s="769">
        <v>36</v>
      </c>
      <c r="Y571" s="770">
        <f t="shared" si="109"/>
        <v>36</v>
      </c>
      <c r="Z571" s="36">
        <f>IFERROR(IF(Y571=0,"",ROUNDUP(Y571/H571,0)*0.00902),"")</f>
        <v>9.0200000000000002E-2</v>
      </c>
      <c r="AA571" s="56"/>
      <c r="AB571" s="57"/>
      <c r="AC571" s="665" t="s">
        <v>890</v>
      </c>
      <c r="AG571" s="64"/>
      <c r="AJ571" s="68"/>
      <c r="AK571" s="68">
        <v>0</v>
      </c>
      <c r="BB571" s="666" t="s">
        <v>1</v>
      </c>
      <c r="BM571" s="64">
        <f t="shared" si="110"/>
        <v>38.1</v>
      </c>
      <c r="BN571" s="64">
        <f t="shared" si="111"/>
        <v>38.1</v>
      </c>
      <c r="BO571" s="64">
        <f t="shared" si="112"/>
        <v>7.575757575757576E-2</v>
      </c>
      <c r="BP571" s="64">
        <f t="shared" si="113"/>
        <v>7.575757575757576E-2</v>
      </c>
    </row>
    <row r="572" spans="1:68" ht="27" customHeight="1" x14ac:dyDescent="0.25">
      <c r="A572" s="54" t="s">
        <v>907</v>
      </c>
      <c r="B572" s="54" t="s">
        <v>909</v>
      </c>
      <c r="C572" s="31">
        <v>4301031385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121</v>
      </c>
      <c r="L572" s="32"/>
      <c r="M572" s="33" t="s">
        <v>68</v>
      </c>
      <c r="N572" s="33"/>
      <c r="O572" s="32">
        <v>60</v>
      </c>
      <c r="P572" s="8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74"/>
      <c r="R572" s="774"/>
      <c r="S572" s="774"/>
      <c r="T572" s="775"/>
      <c r="U572" s="34"/>
      <c r="V572" s="34"/>
      <c r="W572" s="35" t="s">
        <v>69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893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907</v>
      </c>
      <c r="B573" s="54" t="s">
        <v>910</v>
      </c>
      <c r="C573" s="31">
        <v>4301031418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121</v>
      </c>
      <c r="L573" s="32"/>
      <c r="M573" s="33" t="s">
        <v>68</v>
      </c>
      <c r="N573" s="33"/>
      <c r="O573" s="32">
        <v>70</v>
      </c>
      <c r="P573" s="879" t="s">
        <v>911</v>
      </c>
      <c r="Q573" s="774"/>
      <c r="R573" s="774"/>
      <c r="S573" s="774"/>
      <c r="T573" s="775"/>
      <c r="U573" s="34"/>
      <c r="V573" s="34"/>
      <c r="W573" s="35" t="s">
        <v>69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893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912</v>
      </c>
      <c r="B574" s="54" t="s">
        <v>913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121</v>
      </c>
      <c r="L574" s="32"/>
      <c r="M574" s="33" t="s">
        <v>68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69</v>
      </c>
      <c r="X574" s="769">
        <v>48</v>
      </c>
      <c r="Y574" s="770">
        <f t="shared" si="109"/>
        <v>50.4</v>
      </c>
      <c r="Z574" s="36">
        <f>IFERROR(IF(Y574=0,"",ROUNDUP(Y574/H574,0)*0.00902),"")</f>
        <v>0.12628</v>
      </c>
      <c r="AA574" s="56"/>
      <c r="AB574" s="57"/>
      <c r="AC574" s="671" t="s">
        <v>896</v>
      </c>
      <c r="AG574" s="64"/>
      <c r="AJ574" s="68"/>
      <c r="AK574" s="68">
        <v>0</v>
      </c>
      <c r="BB574" s="672" t="s">
        <v>1</v>
      </c>
      <c r="BM574" s="64">
        <f t="shared" si="110"/>
        <v>50.8</v>
      </c>
      <c r="BN574" s="64">
        <f t="shared" si="111"/>
        <v>53.339999999999996</v>
      </c>
      <c r="BO574" s="64">
        <f t="shared" si="112"/>
        <v>0.10101010101010101</v>
      </c>
      <c r="BP574" s="64">
        <f t="shared" si="113"/>
        <v>0.10606060606060606</v>
      </c>
    </row>
    <row r="575" spans="1:68" ht="27" customHeight="1" x14ac:dyDescent="0.25">
      <c r="A575" s="54" t="s">
        <v>912</v>
      </c>
      <c r="B575" s="54" t="s">
        <v>914</v>
      </c>
      <c r="C575" s="31">
        <v>4301031384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121</v>
      </c>
      <c r="L575" s="32"/>
      <c r="M575" s="33" t="s">
        <v>68</v>
      </c>
      <c r="N575" s="33"/>
      <c r="O575" s="32">
        <v>60</v>
      </c>
      <c r="P575" s="11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74"/>
      <c r="R575" s="774"/>
      <c r="S575" s="774"/>
      <c r="T575" s="775"/>
      <c r="U575" s="34"/>
      <c r="V575" s="34"/>
      <c r="W575" s="35" t="s">
        <v>69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899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912</v>
      </c>
      <c r="B576" s="54" t="s">
        <v>915</v>
      </c>
      <c r="C576" s="31">
        <v>4301031417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121</v>
      </c>
      <c r="L576" s="32"/>
      <c r="M576" s="33" t="s">
        <v>68</v>
      </c>
      <c r="N576" s="33"/>
      <c r="O576" s="32">
        <v>70</v>
      </c>
      <c r="P576" s="1129" t="s">
        <v>916</v>
      </c>
      <c r="Q576" s="774"/>
      <c r="R576" s="774"/>
      <c r="S576" s="774"/>
      <c r="T576" s="775"/>
      <c r="U576" s="34"/>
      <c r="V576" s="34"/>
      <c r="W576" s="35" t="s">
        <v>69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899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71</v>
      </c>
      <c r="Q577" s="783"/>
      <c r="R577" s="783"/>
      <c r="S577" s="783"/>
      <c r="T577" s="783"/>
      <c r="U577" s="783"/>
      <c r="V577" s="784"/>
      <c r="W577" s="37" t="s">
        <v>72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70.492424242424235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72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0.73469999999999991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71</v>
      </c>
      <c r="Q578" s="783"/>
      <c r="R578" s="783"/>
      <c r="S578" s="783"/>
      <c r="T578" s="783"/>
      <c r="U578" s="783"/>
      <c r="V578" s="784"/>
      <c r="W578" s="37" t="s">
        <v>69</v>
      </c>
      <c r="X578" s="771">
        <f>IFERROR(SUM(X563:X576),"0")</f>
        <v>324</v>
      </c>
      <c r="Y578" s="771">
        <f>IFERROR(SUM(Y563:Y576),"0")</f>
        <v>330.71999999999997</v>
      </c>
      <c r="Z578" s="37"/>
      <c r="AA578" s="772"/>
      <c r="AB578" s="772"/>
      <c r="AC578" s="772"/>
    </row>
    <row r="579" spans="1:68" ht="14.25" customHeight="1" x14ac:dyDescent="0.25">
      <c r="A579" s="795" t="s">
        <v>73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917</v>
      </c>
      <c r="B580" s="54" t="s">
        <v>918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110</v>
      </c>
      <c r="L580" s="32"/>
      <c r="M580" s="33" t="s">
        <v>68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69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919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920</v>
      </c>
      <c r="B581" s="54" t="s">
        <v>921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110</v>
      </c>
      <c r="L581" s="32"/>
      <c r="M581" s="33" t="s">
        <v>68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69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922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923</v>
      </c>
      <c r="B582" s="54" t="s">
        <v>924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76</v>
      </c>
      <c r="L582" s="32"/>
      <c r="M582" s="33" t="s">
        <v>68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69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925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196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926</v>
      </c>
      <c r="B586" s="54" t="s">
        <v>927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110</v>
      </c>
      <c r="L586" s="32"/>
      <c r="M586" s="33" t="s">
        <v>68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69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928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929</v>
      </c>
      <c r="B587" s="54" t="s">
        <v>930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110</v>
      </c>
      <c r="L587" s="32"/>
      <c r="M587" s="33" t="s">
        <v>68</v>
      </c>
      <c r="N587" s="33"/>
      <c r="O587" s="32">
        <v>35</v>
      </c>
      <c r="P587" s="952" t="s">
        <v>931</v>
      </c>
      <c r="Q587" s="774"/>
      <c r="R587" s="774"/>
      <c r="S587" s="774"/>
      <c r="T587" s="775"/>
      <c r="U587" s="34"/>
      <c r="V587" s="34"/>
      <c r="W587" s="35" t="s">
        <v>69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928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71</v>
      </c>
      <c r="Q588" s="783"/>
      <c r="R588" s="783"/>
      <c r="S588" s="783"/>
      <c r="T588" s="783"/>
      <c r="U588" s="783"/>
      <c r="V588" s="784"/>
      <c r="W588" s="37" t="s">
        <v>72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71</v>
      </c>
      <c r="Q589" s="783"/>
      <c r="R589" s="783"/>
      <c r="S589" s="783"/>
      <c r="T589" s="783"/>
      <c r="U589" s="783"/>
      <c r="V589" s="784"/>
      <c r="W589" s="37" t="s">
        <v>69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7" t="s">
        <v>932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932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107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933</v>
      </c>
      <c r="B593" s="54" t="s">
        <v>934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110</v>
      </c>
      <c r="L593" s="32"/>
      <c r="M593" s="33" t="s">
        <v>270</v>
      </c>
      <c r="N593" s="33"/>
      <c r="O593" s="32">
        <v>90</v>
      </c>
      <c r="P593" s="950" t="s">
        <v>935</v>
      </c>
      <c r="Q593" s="774"/>
      <c r="R593" s="774"/>
      <c r="S593" s="774"/>
      <c r="T593" s="775"/>
      <c r="U593" s="34"/>
      <c r="V593" s="34"/>
      <c r="W593" s="35" t="s">
        <v>69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271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64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936</v>
      </c>
      <c r="B597" s="54" t="s">
        <v>937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121</v>
      </c>
      <c r="L597" s="32"/>
      <c r="M597" s="33" t="s">
        <v>270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69</v>
      </c>
      <c r="X597" s="769">
        <v>30</v>
      </c>
      <c r="Y597" s="770">
        <f>IFERROR(IF(X597="",0,CEILING((X597/$H597),1)*$H597),"")</f>
        <v>33.6</v>
      </c>
      <c r="Z597" s="36">
        <f>IFERROR(IF(Y597=0,"",ROUNDUP(Y597/H597,0)*0.00937),"")</f>
        <v>7.4959999999999999E-2</v>
      </c>
      <c r="AA597" s="56"/>
      <c r="AB597" s="57"/>
      <c r="AC597" s="689" t="s">
        <v>938</v>
      </c>
      <c r="AG597" s="64"/>
      <c r="AJ597" s="68"/>
      <c r="AK597" s="68">
        <v>0</v>
      </c>
      <c r="BB597" s="690" t="s">
        <v>1</v>
      </c>
      <c r="BM597" s="64">
        <f>IFERROR(X597*I597/H597,"0")</f>
        <v>31.5</v>
      </c>
      <c r="BN597" s="64">
        <f>IFERROR(Y597*I597/H597,"0")</f>
        <v>35.28</v>
      </c>
      <c r="BO597" s="64">
        <f>IFERROR(1/J597*(X597/H597),"0")</f>
        <v>5.9523809523809521E-2</v>
      </c>
      <c r="BP597" s="64">
        <f>IFERROR(1/J597*(Y597/H597),"0")</f>
        <v>6.6666666666666666E-2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71</v>
      </c>
      <c r="Q598" s="783"/>
      <c r="R598" s="783"/>
      <c r="S598" s="783"/>
      <c r="T598" s="783"/>
      <c r="U598" s="783"/>
      <c r="V598" s="784"/>
      <c r="W598" s="37" t="s">
        <v>72</v>
      </c>
      <c r="X598" s="771">
        <f>IFERROR(X597/H597,"0")</f>
        <v>7.1428571428571423</v>
      </c>
      <c r="Y598" s="771">
        <f>IFERROR(Y597/H597,"0")</f>
        <v>8</v>
      </c>
      <c r="Z598" s="771">
        <f>IFERROR(IF(Z597="",0,Z597),"0")</f>
        <v>7.4959999999999999E-2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71</v>
      </c>
      <c r="Q599" s="783"/>
      <c r="R599" s="783"/>
      <c r="S599" s="783"/>
      <c r="T599" s="783"/>
      <c r="U599" s="783"/>
      <c r="V599" s="784"/>
      <c r="W599" s="37" t="s">
        <v>69</v>
      </c>
      <c r="X599" s="771">
        <f>IFERROR(SUM(X597:X597),"0")</f>
        <v>30</v>
      </c>
      <c r="Y599" s="771">
        <f>IFERROR(SUM(Y597:Y597),"0")</f>
        <v>33.6</v>
      </c>
      <c r="Z599" s="37"/>
      <c r="AA599" s="772"/>
      <c r="AB599" s="772"/>
      <c r="AC599" s="772"/>
    </row>
    <row r="600" spans="1:68" ht="27.75" customHeight="1" x14ac:dyDescent="0.2">
      <c r="A600" s="887" t="s">
        <v>939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939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107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940</v>
      </c>
      <c r="B603" s="54" t="s">
        <v>941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110</v>
      </c>
      <c r="L603" s="32"/>
      <c r="M603" s="33" t="s">
        <v>114</v>
      </c>
      <c r="N603" s="33"/>
      <c r="O603" s="32">
        <v>55</v>
      </c>
      <c r="P603" s="1158" t="s">
        <v>942</v>
      </c>
      <c r="Q603" s="774"/>
      <c r="R603" s="774"/>
      <c r="S603" s="774"/>
      <c r="T603" s="775"/>
      <c r="U603" s="34"/>
      <c r="V603" s="34"/>
      <c r="W603" s="35" t="s">
        <v>69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943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944</v>
      </c>
      <c r="B604" s="54" t="s">
        <v>945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110</v>
      </c>
      <c r="L604" s="32"/>
      <c r="M604" s="33" t="s">
        <v>111</v>
      </c>
      <c r="N604" s="33"/>
      <c r="O604" s="32">
        <v>50</v>
      </c>
      <c r="P604" s="1031" t="s">
        <v>946</v>
      </c>
      <c r="Q604" s="774"/>
      <c r="R604" s="774"/>
      <c r="S604" s="774"/>
      <c r="T604" s="775"/>
      <c r="U604" s="34"/>
      <c r="V604" s="34"/>
      <c r="W604" s="35" t="s">
        <v>69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947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948</v>
      </c>
      <c r="B605" s="54" t="s">
        <v>949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110</v>
      </c>
      <c r="L605" s="32"/>
      <c r="M605" s="33" t="s">
        <v>111</v>
      </c>
      <c r="N605" s="33"/>
      <c r="O605" s="32">
        <v>50</v>
      </c>
      <c r="P605" s="1070" t="s">
        <v>950</v>
      </c>
      <c r="Q605" s="774"/>
      <c r="R605" s="774"/>
      <c r="S605" s="774"/>
      <c r="T605" s="775"/>
      <c r="U605" s="34"/>
      <c r="V605" s="34"/>
      <c r="W605" s="35" t="s">
        <v>69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951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customHeight="1" x14ac:dyDescent="0.25">
      <c r="A606" s="54" t="s">
        <v>952</v>
      </c>
      <c r="B606" s="54" t="s">
        <v>953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110</v>
      </c>
      <c r="L606" s="32"/>
      <c r="M606" s="33" t="s">
        <v>111</v>
      </c>
      <c r="N606" s="33"/>
      <c r="O606" s="32">
        <v>55</v>
      </c>
      <c r="P606" s="966" t="s">
        <v>954</v>
      </c>
      <c r="Q606" s="774"/>
      <c r="R606" s="774"/>
      <c r="S606" s="774"/>
      <c r="T606" s="775"/>
      <c r="U606" s="34"/>
      <c r="V606" s="34"/>
      <c r="W606" s="35" t="s">
        <v>69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955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121</v>
      </c>
      <c r="L607" s="32"/>
      <c r="M607" s="33" t="s">
        <v>114</v>
      </c>
      <c r="N607" s="33"/>
      <c r="O607" s="32">
        <v>55</v>
      </c>
      <c r="P607" s="1075" t="s">
        <v>958</v>
      </c>
      <c r="Q607" s="774"/>
      <c r="R607" s="774"/>
      <c r="S607" s="774"/>
      <c r="T607" s="775"/>
      <c r="U607" s="34"/>
      <c r="V607" s="34"/>
      <c r="W607" s="35" t="s">
        <v>69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943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959</v>
      </c>
      <c r="B608" s="54" t="s">
        <v>960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121</v>
      </c>
      <c r="L608" s="32"/>
      <c r="M608" s="33" t="s">
        <v>111</v>
      </c>
      <c r="N608" s="33"/>
      <c r="O608" s="32">
        <v>50</v>
      </c>
      <c r="P608" s="975" t="s">
        <v>961</v>
      </c>
      <c r="Q608" s="774"/>
      <c r="R608" s="774"/>
      <c r="S608" s="774"/>
      <c r="T608" s="775"/>
      <c r="U608" s="34"/>
      <c r="V608" s="34"/>
      <c r="W608" s="35" t="s">
        <v>69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951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962</v>
      </c>
      <c r="B609" s="54" t="s">
        <v>963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121</v>
      </c>
      <c r="L609" s="32"/>
      <c r="M609" s="33" t="s">
        <v>111</v>
      </c>
      <c r="N609" s="33"/>
      <c r="O609" s="32">
        <v>55</v>
      </c>
      <c r="P609" s="1011" t="s">
        <v>964</v>
      </c>
      <c r="Q609" s="774"/>
      <c r="R609" s="774"/>
      <c r="S609" s="774"/>
      <c r="T609" s="775"/>
      <c r="U609" s="34"/>
      <c r="V609" s="34"/>
      <c r="W609" s="35" t="s">
        <v>69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955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71</v>
      </c>
      <c r="Q610" s="783"/>
      <c r="R610" s="783"/>
      <c r="S610" s="783"/>
      <c r="T610" s="783"/>
      <c r="U610" s="783"/>
      <c r="V610" s="784"/>
      <c r="W610" s="37" t="s">
        <v>72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71</v>
      </c>
      <c r="Q611" s="783"/>
      <c r="R611" s="783"/>
      <c r="S611" s="783"/>
      <c r="T611" s="783"/>
      <c r="U611" s="783"/>
      <c r="V611" s="784"/>
      <c r="W611" s="37" t="s">
        <v>69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customHeight="1" x14ac:dyDescent="0.25">
      <c r="A612" s="795" t="s">
        <v>155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965</v>
      </c>
      <c r="B613" s="54" t="s">
        <v>966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110</v>
      </c>
      <c r="L613" s="32"/>
      <c r="M613" s="33" t="s">
        <v>114</v>
      </c>
      <c r="N613" s="33"/>
      <c r="O613" s="32">
        <v>50</v>
      </c>
      <c r="P613" s="780" t="s">
        <v>967</v>
      </c>
      <c r="Q613" s="774"/>
      <c r="R613" s="774"/>
      <c r="S613" s="774"/>
      <c r="T613" s="775"/>
      <c r="U613" s="34"/>
      <c r="V613" s="34"/>
      <c r="W613" s="35" t="s">
        <v>69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968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969</v>
      </c>
      <c r="B614" s="54" t="s">
        <v>970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110</v>
      </c>
      <c r="L614" s="32"/>
      <c r="M614" s="33" t="s">
        <v>111</v>
      </c>
      <c r="N614" s="33"/>
      <c r="O614" s="32">
        <v>50</v>
      </c>
      <c r="P614" s="1000" t="s">
        <v>971</v>
      </c>
      <c r="Q614" s="774"/>
      <c r="R614" s="774"/>
      <c r="S614" s="774"/>
      <c r="T614" s="775"/>
      <c r="U614" s="34"/>
      <c r="V614" s="34"/>
      <c r="W614" s="35" t="s">
        <v>69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968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972</v>
      </c>
      <c r="B615" s="54" t="s">
        <v>973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110</v>
      </c>
      <c r="L615" s="32"/>
      <c r="M615" s="33" t="s">
        <v>111</v>
      </c>
      <c r="N615" s="33"/>
      <c r="O615" s="32">
        <v>50</v>
      </c>
      <c r="P615" s="824" t="s">
        <v>974</v>
      </c>
      <c r="Q615" s="774"/>
      <c r="R615" s="774"/>
      <c r="S615" s="774"/>
      <c r="T615" s="775"/>
      <c r="U615" s="34"/>
      <c r="V615" s="34"/>
      <c r="W615" s="35" t="s">
        <v>69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975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976</v>
      </c>
      <c r="B616" s="54" t="s">
        <v>977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121</v>
      </c>
      <c r="L616" s="32"/>
      <c r="M616" s="33" t="s">
        <v>111</v>
      </c>
      <c r="N616" s="33"/>
      <c r="O616" s="32">
        <v>50</v>
      </c>
      <c r="P616" s="834" t="s">
        <v>978</v>
      </c>
      <c r="Q616" s="774"/>
      <c r="R616" s="774"/>
      <c r="S616" s="774"/>
      <c r="T616" s="775"/>
      <c r="U616" s="34"/>
      <c r="V616" s="34"/>
      <c r="W616" s="35" t="s">
        <v>69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975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71</v>
      </c>
      <c r="Q617" s="783"/>
      <c r="R617" s="783"/>
      <c r="S617" s="783"/>
      <c r="T617" s="783"/>
      <c r="U617" s="783"/>
      <c r="V617" s="784"/>
      <c r="W617" s="37" t="s">
        <v>72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71</v>
      </c>
      <c r="Q618" s="783"/>
      <c r="R618" s="783"/>
      <c r="S618" s="783"/>
      <c r="T618" s="783"/>
      <c r="U618" s="783"/>
      <c r="V618" s="784"/>
      <c r="W618" s="37" t="s">
        <v>69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64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979</v>
      </c>
      <c r="B620" s="54" t="s">
        <v>980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121</v>
      </c>
      <c r="L620" s="32"/>
      <c r="M620" s="33" t="s">
        <v>68</v>
      </c>
      <c r="N620" s="33"/>
      <c r="O620" s="32">
        <v>40</v>
      </c>
      <c r="P620" s="1074" t="s">
        <v>981</v>
      </c>
      <c r="Q620" s="774"/>
      <c r="R620" s="774"/>
      <c r="S620" s="774"/>
      <c r="T620" s="775"/>
      <c r="U620" s="34"/>
      <c r="V620" s="34"/>
      <c r="W620" s="35" t="s">
        <v>69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982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983</v>
      </c>
      <c r="B621" s="54" t="s">
        <v>984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121</v>
      </c>
      <c r="L621" s="32"/>
      <c r="M621" s="33" t="s">
        <v>68</v>
      </c>
      <c r="N621" s="33"/>
      <c r="O621" s="32">
        <v>40</v>
      </c>
      <c r="P621" s="823" t="s">
        <v>985</v>
      </c>
      <c r="Q621" s="774"/>
      <c r="R621" s="774"/>
      <c r="S621" s="774"/>
      <c r="T621" s="775"/>
      <c r="U621" s="34"/>
      <c r="V621" s="34"/>
      <c r="W621" s="35" t="s">
        <v>69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986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987</v>
      </c>
      <c r="B622" s="54" t="s">
        <v>988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121</v>
      </c>
      <c r="L622" s="32"/>
      <c r="M622" s="33" t="s">
        <v>68</v>
      </c>
      <c r="N622" s="33"/>
      <c r="O622" s="32">
        <v>45</v>
      </c>
      <c r="P622" s="1010" t="s">
        <v>989</v>
      </c>
      <c r="Q622" s="774"/>
      <c r="R622" s="774"/>
      <c r="S622" s="774"/>
      <c r="T622" s="775"/>
      <c r="U622" s="34"/>
      <c r="V622" s="34"/>
      <c r="W622" s="35" t="s">
        <v>69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990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991</v>
      </c>
      <c r="B623" s="54" t="s">
        <v>992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121</v>
      </c>
      <c r="L623" s="32"/>
      <c r="M623" s="33" t="s">
        <v>68</v>
      </c>
      <c r="N623" s="33"/>
      <c r="O623" s="32">
        <v>45</v>
      </c>
      <c r="P623" s="994" t="s">
        <v>993</v>
      </c>
      <c r="Q623" s="774"/>
      <c r="R623" s="774"/>
      <c r="S623" s="774"/>
      <c r="T623" s="775"/>
      <c r="U623" s="34"/>
      <c r="V623" s="34"/>
      <c r="W623" s="35" t="s">
        <v>69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994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995</v>
      </c>
      <c r="B624" s="54" t="s">
        <v>996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121</v>
      </c>
      <c r="L624" s="32"/>
      <c r="M624" s="33" t="s">
        <v>68</v>
      </c>
      <c r="N624" s="33"/>
      <c r="O624" s="32">
        <v>45</v>
      </c>
      <c r="P624" s="868" t="s">
        <v>997</v>
      </c>
      <c r="Q624" s="774"/>
      <c r="R624" s="774"/>
      <c r="S624" s="774"/>
      <c r="T624" s="775"/>
      <c r="U624" s="34"/>
      <c r="V624" s="34"/>
      <c r="W624" s="35" t="s">
        <v>69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998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999</v>
      </c>
      <c r="B625" s="54" t="s">
        <v>1000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195" t="s">
        <v>1001</v>
      </c>
      <c r="Q625" s="774"/>
      <c r="R625" s="774"/>
      <c r="S625" s="774"/>
      <c r="T625" s="775"/>
      <c r="U625" s="34"/>
      <c r="V625" s="34"/>
      <c r="W625" s="35" t="s">
        <v>69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982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1002</v>
      </c>
      <c r="B626" s="54" t="s">
        <v>1003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04" t="s">
        <v>1004</v>
      </c>
      <c r="Q626" s="774"/>
      <c r="R626" s="774"/>
      <c r="S626" s="774"/>
      <c r="T626" s="775"/>
      <c r="U626" s="34"/>
      <c r="V626" s="34"/>
      <c r="W626" s="35" t="s">
        <v>69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986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71</v>
      </c>
      <c r="Q627" s="783"/>
      <c r="R627" s="783"/>
      <c r="S627" s="783"/>
      <c r="T627" s="783"/>
      <c r="U627" s="783"/>
      <c r="V627" s="784"/>
      <c r="W627" s="37" t="s">
        <v>72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71</v>
      </c>
      <c r="Q628" s="783"/>
      <c r="R628" s="783"/>
      <c r="S628" s="783"/>
      <c r="T628" s="783"/>
      <c r="U628" s="783"/>
      <c r="V628" s="784"/>
      <c r="W628" s="37" t="s">
        <v>69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customHeight="1" x14ac:dyDescent="0.25">
      <c r="A629" s="795" t="s">
        <v>73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1005</v>
      </c>
      <c r="B630" s="54" t="s">
        <v>1006</v>
      </c>
      <c r="C630" s="31">
        <v>4301051887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110</v>
      </c>
      <c r="L630" s="32"/>
      <c r="M630" s="33" t="s">
        <v>114</v>
      </c>
      <c r="N630" s="33"/>
      <c r="O630" s="32">
        <v>45</v>
      </c>
      <c r="P630" s="1039" t="s">
        <v>1007</v>
      </c>
      <c r="Q630" s="774"/>
      <c r="R630" s="774"/>
      <c r="S630" s="774"/>
      <c r="T630" s="775"/>
      <c r="U630" s="34"/>
      <c r="V630" s="34"/>
      <c r="W630" s="35" t="s">
        <v>69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1008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4301051746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110</v>
      </c>
      <c r="L631" s="32"/>
      <c r="M631" s="33" t="s">
        <v>114</v>
      </c>
      <c r="N631" s="33"/>
      <c r="O631" s="32">
        <v>40</v>
      </c>
      <c r="P631" s="1084" t="s">
        <v>1010</v>
      </c>
      <c r="Q631" s="774"/>
      <c r="R631" s="774"/>
      <c r="S631" s="774"/>
      <c r="T631" s="775"/>
      <c r="U631" s="34"/>
      <c r="V631" s="34"/>
      <c r="W631" s="35" t="s">
        <v>69</v>
      </c>
      <c r="X631" s="769">
        <v>400</v>
      </c>
      <c r="Y631" s="770">
        <f t="shared" si="124"/>
        <v>405.59999999999997</v>
      </c>
      <c r="Z631" s="36">
        <f>IFERROR(IF(Y631=0,"",ROUNDUP(Y631/H631,0)*0.01898),"")</f>
        <v>0.98696000000000006</v>
      </c>
      <c r="AA631" s="56"/>
      <c r="AB631" s="57"/>
      <c r="AC631" s="729" t="s">
        <v>1008</v>
      </c>
      <c r="AG631" s="64"/>
      <c r="AJ631" s="68"/>
      <c r="AK631" s="68">
        <v>0</v>
      </c>
      <c r="BB631" s="730" t="s">
        <v>1</v>
      </c>
      <c r="BM631" s="64">
        <f t="shared" si="125"/>
        <v>426.6153846153847</v>
      </c>
      <c r="BN631" s="64">
        <f t="shared" si="126"/>
        <v>432.58800000000002</v>
      </c>
      <c r="BO631" s="64">
        <f t="shared" si="127"/>
        <v>0.80128205128205132</v>
      </c>
      <c r="BP631" s="64">
        <f t="shared" si="128"/>
        <v>0.8125</v>
      </c>
    </row>
    <row r="632" spans="1:68" ht="27" customHeight="1" x14ac:dyDescent="0.25">
      <c r="A632" s="54" t="s">
        <v>1011</v>
      </c>
      <c r="B632" s="54" t="s">
        <v>1012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110</v>
      </c>
      <c r="L632" s="32"/>
      <c r="M632" s="33" t="s">
        <v>68</v>
      </c>
      <c r="N632" s="33"/>
      <c r="O632" s="32">
        <v>30</v>
      </c>
      <c r="P632" s="1044" t="s">
        <v>1013</v>
      </c>
      <c r="Q632" s="774"/>
      <c r="R632" s="774"/>
      <c r="S632" s="774"/>
      <c r="T632" s="775"/>
      <c r="U632" s="34"/>
      <c r="V632" s="34"/>
      <c r="W632" s="35" t="s">
        <v>69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1014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1011</v>
      </c>
      <c r="B633" s="54" t="s">
        <v>1015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110</v>
      </c>
      <c r="L633" s="32"/>
      <c r="M633" s="33" t="s">
        <v>114</v>
      </c>
      <c r="N633" s="33"/>
      <c r="O633" s="32">
        <v>45</v>
      </c>
      <c r="P633" s="1094" t="s">
        <v>1016</v>
      </c>
      <c r="Q633" s="774"/>
      <c r="R633" s="774"/>
      <c r="S633" s="774"/>
      <c r="T633" s="775"/>
      <c r="U633" s="34"/>
      <c r="V633" s="34"/>
      <c r="W633" s="35" t="s">
        <v>69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1014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1017</v>
      </c>
      <c r="B634" s="54" t="s">
        <v>1018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1" t="s">
        <v>1019</v>
      </c>
      <c r="Q634" s="774"/>
      <c r="R634" s="774"/>
      <c r="S634" s="774"/>
      <c r="T634" s="775"/>
      <c r="U634" s="34"/>
      <c r="V634" s="34"/>
      <c r="W634" s="35" t="s">
        <v>69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1008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1017</v>
      </c>
      <c r="B635" s="54" t="s">
        <v>1020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76</v>
      </c>
      <c r="L635" s="32"/>
      <c r="M635" s="33" t="s">
        <v>151</v>
      </c>
      <c r="N635" s="33"/>
      <c r="O635" s="32">
        <v>45</v>
      </c>
      <c r="P635" s="878" t="s">
        <v>1021</v>
      </c>
      <c r="Q635" s="774"/>
      <c r="R635" s="774"/>
      <c r="S635" s="774"/>
      <c r="T635" s="775"/>
      <c r="U635" s="34"/>
      <c r="V635" s="34"/>
      <c r="W635" s="35" t="s">
        <v>69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1008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1022</v>
      </c>
      <c r="B636" s="54" t="s">
        <v>1023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31" t="s">
        <v>1024</v>
      </c>
      <c r="Q636" s="774"/>
      <c r="R636" s="774"/>
      <c r="S636" s="774"/>
      <c r="T636" s="775"/>
      <c r="U636" s="34"/>
      <c r="V636" s="34"/>
      <c r="W636" s="35" t="s">
        <v>69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1014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1022</v>
      </c>
      <c r="B637" s="54" t="s">
        <v>1025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76</v>
      </c>
      <c r="L637" s="32"/>
      <c r="M637" s="33" t="s">
        <v>151</v>
      </c>
      <c r="N637" s="33"/>
      <c r="O637" s="32">
        <v>45</v>
      </c>
      <c r="P637" s="883" t="s">
        <v>1026</v>
      </c>
      <c r="Q637" s="774"/>
      <c r="R637" s="774"/>
      <c r="S637" s="774"/>
      <c r="T637" s="775"/>
      <c r="U637" s="34"/>
      <c r="V637" s="34"/>
      <c r="W637" s="35" t="s">
        <v>69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1014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71</v>
      </c>
      <c r="Q638" s="783"/>
      <c r="R638" s="783"/>
      <c r="S638" s="783"/>
      <c r="T638" s="783"/>
      <c r="U638" s="783"/>
      <c r="V638" s="784"/>
      <c r="W638" s="37" t="s">
        <v>72</v>
      </c>
      <c r="X638" s="771">
        <f>IFERROR(X630/H630,"0")+IFERROR(X631/H631,"0")+IFERROR(X632/H632,"0")+IFERROR(X633/H633,"0")+IFERROR(X634/H634,"0")+IFERROR(X635/H635,"0")+IFERROR(X636/H636,"0")+IFERROR(X637/H637,"0")</f>
        <v>51.282051282051285</v>
      </c>
      <c r="Y638" s="771">
        <f>IFERROR(Y630/H630,"0")+IFERROR(Y631/H631,"0")+IFERROR(Y632/H632,"0")+IFERROR(Y633/H633,"0")+IFERROR(Y634/H634,"0")+IFERROR(Y635/H635,"0")+IFERROR(Y636/H636,"0")+IFERROR(Y637/H637,"0")</f>
        <v>52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0.98696000000000006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71</v>
      </c>
      <c r="Q639" s="783"/>
      <c r="R639" s="783"/>
      <c r="S639" s="783"/>
      <c r="T639" s="783"/>
      <c r="U639" s="783"/>
      <c r="V639" s="784"/>
      <c r="W639" s="37" t="s">
        <v>69</v>
      </c>
      <c r="X639" s="771">
        <f>IFERROR(SUM(X630:X637),"0")</f>
        <v>400</v>
      </c>
      <c r="Y639" s="771">
        <f>IFERROR(SUM(Y630:Y637),"0")</f>
        <v>405.59999999999997</v>
      </c>
      <c r="Z639" s="37"/>
      <c r="AA639" s="772"/>
      <c r="AB639" s="772"/>
      <c r="AC639" s="772"/>
    </row>
    <row r="640" spans="1:68" ht="14.25" customHeight="1" x14ac:dyDescent="0.25">
      <c r="A640" s="795" t="s">
        <v>196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1027</v>
      </c>
      <c r="B641" s="54" t="s">
        <v>1028</v>
      </c>
      <c r="C641" s="31">
        <v>4301060354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110</v>
      </c>
      <c r="L641" s="32"/>
      <c r="M641" s="33" t="s">
        <v>68</v>
      </c>
      <c r="N641" s="33"/>
      <c r="O641" s="32">
        <v>40</v>
      </c>
      <c r="P641" s="1132" t="s">
        <v>1029</v>
      </c>
      <c r="Q641" s="774"/>
      <c r="R641" s="774"/>
      <c r="S641" s="774"/>
      <c r="T641" s="775"/>
      <c r="U641" s="34"/>
      <c r="V641" s="34"/>
      <c r="W641" s="35" t="s">
        <v>69</v>
      </c>
      <c r="X641" s="769">
        <v>60</v>
      </c>
      <c r="Y641" s="770">
        <f>IFERROR(IF(X641="",0,CEILING((X641/$H641),1)*$H641),"")</f>
        <v>62.4</v>
      </c>
      <c r="Z641" s="36">
        <f>IFERROR(IF(Y641=0,"",ROUNDUP(Y641/H641,0)*0.01898),"")</f>
        <v>0.15184</v>
      </c>
      <c r="AA641" s="56"/>
      <c r="AB641" s="57"/>
      <c r="AC641" s="743" t="s">
        <v>1030</v>
      </c>
      <c r="AG641" s="64"/>
      <c r="AJ641" s="68"/>
      <c r="AK641" s="68">
        <v>0</v>
      </c>
      <c r="BB641" s="744" t="s">
        <v>1</v>
      </c>
      <c r="BM641" s="64">
        <f>IFERROR(X641*I641/H641,"0")</f>
        <v>63.346153846153847</v>
      </c>
      <c r="BN641" s="64">
        <f>IFERROR(Y641*I641/H641,"0")</f>
        <v>65.88</v>
      </c>
      <c r="BO641" s="64">
        <f>IFERROR(1/J641*(X641/H641),"0")</f>
        <v>0.1201923076923077</v>
      </c>
      <c r="BP641" s="64">
        <f>IFERROR(1/J641*(Y641/H641),"0")</f>
        <v>0.125</v>
      </c>
    </row>
    <row r="642" spans="1:68" ht="27" customHeight="1" x14ac:dyDescent="0.25">
      <c r="A642" s="54" t="s">
        <v>1027</v>
      </c>
      <c r="B642" s="54" t="s">
        <v>1031</v>
      </c>
      <c r="C642" s="31">
        <v>4301060408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110</v>
      </c>
      <c r="L642" s="32"/>
      <c r="M642" s="33" t="s">
        <v>68</v>
      </c>
      <c r="N642" s="33"/>
      <c r="O642" s="32">
        <v>40</v>
      </c>
      <c r="P642" s="1164" t="s">
        <v>1032</v>
      </c>
      <c r="Q642" s="774"/>
      <c r="R642" s="774"/>
      <c r="S642" s="774"/>
      <c r="T642" s="775"/>
      <c r="U642" s="34"/>
      <c r="V642" s="34"/>
      <c r="W642" s="35" t="s">
        <v>69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1030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1033</v>
      </c>
      <c r="B643" s="54" t="s">
        <v>1034</v>
      </c>
      <c r="C643" s="31">
        <v>4301060355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110</v>
      </c>
      <c r="L643" s="32"/>
      <c r="M643" s="33" t="s">
        <v>68</v>
      </c>
      <c r="N643" s="33"/>
      <c r="O643" s="32">
        <v>40</v>
      </c>
      <c r="P643" s="919" t="s">
        <v>1035</v>
      </c>
      <c r="Q643" s="774"/>
      <c r="R643" s="774"/>
      <c r="S643" s="774"/>
      <c r="T643" s="775"/>
      <c r="U643" s="34"/>
      <c r="V643" s="34"/>
      <c r="W643" s="35" t="s">
        <v>69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1036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1033</v>
      </c>
      <c r="B644" s="54" t="s">
        <v>1037</v>
      </c>
      <c r="C644" s="31">
        <v>4301060407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110</v>
      </c>
      <c r="L644" s="32"/>
      <c r="M644" s="33" t="s">
        <v>68</v>
      </c>
      <c r="N644" s="33"/>
      <c r="O644" s="32">
        <v>40</v>
      </c>
      <c r="P644" s="1169" t="s">
        <v>1038</v>
      </c>
      <c r="Q644" s="774"/>
      <c r="R644" s="774"/>
      <c r="S644" s="774"/>
      <c r="T644" s="775"/>
      <c r="U644" s="34"/>
      <c r="V644" s="34"/>
      <c r="W644" s="35" t="s">
        <v>69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1036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71</v>
      </c>
      <c r="Q645" s="783"/>
      <c r="R645" s="783"/>
      <c r="S645" s="783"/>
      <c r="T645" s="783"/>
      <c r="U645" s="783"/>
      <c r="V645" s="784"/>
      <c r="W645" s="37" t="s">
        <v>72</v>
      </c>
      <c r="X645" s="771">
        <f>IFERROR(X641/H641,"0")+IFERROR(X642/H642,"0")+IFERROR(X643/H643,"0")+IFERROR(X644/H644,"0")</f>
        <v>7.6923076923076925</v>
      </c>
      <c r="Y645" s="771">
        <f>IFERROR(Y641/H641,"0")+IFERROR(Y642/H642,"0")+IFERROR(Y643/H643,"0")+IFERROR(Y644/H644,"0")</f>
        <v>8</v>
      </c>
      <c r="Z645" s="771">
        <f>IFERROR(IF(Z641="",0,Z641),"0")+IFERROR(IF(Z642="",0,Z642),"0")+IFERROR(IF(Z643="",0,Z643),"0")+IFERROR(IF(Z644="",0,Z644),"0")</f>
        <v>0.15184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71</v>
      </c>
      <c r="Q646" s="783"/>
      <c r="R646" s="783"/>
      <c r="S646" s="783"/>
      <c r="T646" s="783"/>
      <c r="U646" s="783"/>
      <c r="V646" s="784"/>
      <c r="W646" s="37" t="s">
        <v>69</v>
      </c>
      <c r="X646" s="771">
        <f>IFERROR(SUM(X641:X644),"0")</f>
        <v>60</v>
      </c>
      <c r="Y646" s="771">
        <f>IFERROR(SUM(Y641:Y644),"0")</f>
        <v>62.4</v>
      </c>
      <c r="Z646" s="37"/>
      <c r="AA646" s="772"/>
      <c r="AB646" s="772"/>
      <c r="AC646" s="772"/>
    </row>
    <row r="647" spans="1:68" ht="16.5" customHeight="1" x14ac:dyDescent="0.25">
      <c r="A647" s="785" t="s">
        <v>1039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107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1040</v>
      </c>
      <c r="B649" s="54" t="s">
        <v>1041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110</v>
      </c>
      <c r="L649" s="32"/>
      <c r="M649" s="33" t="s">
        <v>111</v>
      </c>
      <c r="N649" s="33"/>
      <c r="O649" s="32">
        <v>55</v>
      </c>
      <c r="P649" s="1012" t="s">
        <v>1042</v>
      </c>
      <c r="Q649" s="774"/>
      <c r="R649" s="774"/>
      <c r="S649" s="774"/>
      <c r="T649" s="775"/>
      <c r="U649" s="34"/>
      <c r="V649" s="34"/>
      <c r="W649" s="35" t="s">
        <v>69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1043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1044</v>
      </c>
      <c r="B650" s="54" t="s">
        <v>1045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110</v>
      </c>
      <c r="L650" s="32"/>
      <c r="M650" s="33" t="s">
        <v>111</v>
      </c>
      <c r="N650" s="33"/>
      <c r="O650" s="32">
        <v>55</v>
      </c>
      <c r="P650" s="1194" t="s">
        <v>1046</v>
      </c>
      <c r="Q650" s="774"/>
      <c r="R650" s="774"/>
      <c r="S650" s="774"/>
      <c r="T650" s="775"/>
      <c r="U650" s="34"/>
      <c r="V650" s="34"/>
      <c r="W650" s="35" t="s">
        <v>69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1047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155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1048</v>
      </c>
      <c r="B654" s="54" t="s">
        <v>1049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110</v>
      </c>
      <c r="L654" s="32"/>
      <c r="M654" s="33" t="s">
        <v>111</v>
      </c>
      <c r="N654" s="33"/>
      <c r="O654" s="32">
        <v>50</v>
      </c>
      <c r="P654" s="1143" t="s">
        <v>1050</v>
      </c>
      <c r="Q654" s="774"/>
      <c r="R654" s="774"/>
      <c r="S654" s="774"/>
      <c r="T654" s="775"/>
      <c r="U654" s="34"/>
      <c r="V654" s="34"/>
      <c r="W654" s="35" t="s">
        <v>69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1051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64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1052</v>
      </c>
      <c r="B658" s="54" t="s">
        <v>1053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121</v>
      </c>
      <c r="L658" s="32"/>
      <c r="M658" s="33" t="s">
        <v>68</v>
      </c>
      <c r="N658" s="33"/>
      <c r="O658" s="32">
        <v>40</v>
      </c>
      <c r="P658" s="953" t="s">
        <v>1054</v>
      </c>
      <c r="Q658" s="774"/>
      <c r="R658" s="774"/>
      <c r="S658" s="774"/>
      <c r="T658" s="775"/>
      <c r="U658" s="34"/>
      <c r="V658" s="34"/>
      <c r="W658" s="35" t="s">
        <v>69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1055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73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1056</v>
      </c>
      <c r="B662" s="54" t="s">
        <v>1057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110</v>
      </c>
      <c r="L662" s="32"/>
      <c r="M662" s="33" t="s">
        <v>68</v>
      </c>
      <c r="N662" s="33"/>
      <c r="O662" s="32">
        <v>45</v>
      </c>
      <c r="P662" s="1025" t="s">
        <v>1058</v>
      </c>
      <c r="Q662" s="774"/>
      <c r="R662" s="774"/>
      <c r="S662" s="774"/>
      <c r="T662" s="775"/>
      <c r="U662" s="34"/>
      <c r="V662" s="34"/>
      <c r="W662" s="35" t="s">
        <v>69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1059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71</v>
      </c>
      <c r="Q663" s="783"/>
      <c r="R663" s="783"/>
      <c r="S663" s="783"/>
      <c r="T663" s="783"/>
      <c r="U663" s="783"/>
      <c r="V663" s="784"/>
      <c r="W663" s="37" t="s">
        <v>72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71</v>
      </c>
      <c r="Q664" s="783"/>
      <c r="R664" s="783"/>
      <c r="S664" s="783"/>
      <c r="T664" s="783"/>
      <c r="U664" s="783"/>
      <c r="V664" s="784"/>
      <c r="W664" s="37" t="s">
        <v>69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1060</v>
      </c>
      <c r="Q665" s="924"/>
      <c r="R665" s="924"/>
      <c r="S665" s="924"/>
      <c r="T665" s="924"/>
      <c r="U665" s="924"/>
      <c r="V665" s="925"/>
      <c r="W665" s="37" t="s">
        <v>69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11516.9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11652.899999999998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1061</v>
      </c>
      <c r="Q666" s="924"/>
      <c r="R666" s="924"/>
      <c r="S666" s="924"/>
      <c r="T666" s="924"/>
      <c r="U666" s="924"/>
      <c r="V666" s="925"/>
      <c r="W666" s="37" t="s">
        <v>69</v>
      </c>
      <c r="X666" s="771">
        <f>IFERROR(SUM(BM22:BM662),"0")</f>
        <v>12204.175434517583</v>
      </c>
      <c r="Y666" s="771">
        <f>IFERROR(SUM(BN22:BN662),"0")</f>
        <v>12348.905999999995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1062</v>
      </c>
      <c r="Q667" s="924"/>
      <c r="R667" s="924"/>
      <c r="S667" s="924"/>
      <c r="T667" s="924"/>
      <c r="U667" s="924"/>
      <c r="V667" s="925"/>
      <c r="W667" s="37" t="s">
        <v>1063</v>
      </c>
      <c r="X667" s="38">
        <f>ROUNDUP(SUM(BO22:BO662),0)</f>
        <v>20</v>
      </c>
      <c r="Y667" s="38">
        <f>ROUNDUP(SUM(BP22:BP662),0)</f>
        <v>21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1064</v>
      </c>
      <c r="Q668" s="924"/>
      <c r="R668" s="924"/>
      <c r="S668" s="924"/>
      <c r="T668" s="924"/>
      <c r="U668" s="924"/>
      <c r="V668" s="925"/>
      <c r="W668" s="37" t="s">
        <v>69</v>
      </c>
      <c r="X668" s="771">
        <f>GrossWeightTotal+PalletQtyTotal*25</f>
        <v>12704.175434517583</v>
      </c>
      <c r="Y668" s="771">
        <f>GrossWeightTotalR+PalletQtyTotalR*25</f>
        <v>12873.905999999995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1065</v>
      </c>
      <c r="Q669" s="924"/>
      <c r="R669" s="924"/>
      <c r="S669" s="924"/>
      <c r="T669" s="924"/>
      <c r="U669" s="924"/>
      <c r="V669" s="925"/>
      <c r="W669" s="37" t="s">
        <v>1063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2226.5531665014419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2249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1066</v>
      </c>
      <c r="Q670" s="924"/>
      <c r="R670" s="924"/>
      <c r="S670" s="924"/>
      <c r="T670" s="924"/>
      <c r="U670" s="924"/>
      <c r="V670" s="925"/>
      <c r="W670" s="39" t="s">
        <v>1067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23.20337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66" t="s">
        <v>63</v>
      </c>
      <c r="C672" s="789" t="s">
        <v>105</v>
      </c>
      <c r="D672" s="790"/>
      <c r="E672" s="790"/>
      <c r="F672" s="790"/>
      <c r="G672" s="790"/>
      <c r="H672" s="791"/>
      <c r="I672" s="789" t="s">
        <v>308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653</v>
      </c>
      <c r="Y672" s="791"/>
      <c r="Z672" s="789" t="s">
        <v>739</v>
      </c>
      <c r="AA672" s="790"/>
      <c r="AB672" s="790"/>
      <c r="AC672" s="791"/>
      <c r="AD672" s="766" t="s">
        <v>836</v>
      </c>
      <c r="AE672" s="766" t="s">
        <v>932</v>
      </c>
      <c r="AF672" s="789" t="s">
        <v>939</v>
      </c>
      <c r="AG672" s="791"/>
    </row>
    <row r="673" spans="1:33" ht="14.25" customHeight="1" thickTop="1" x14ac:dyDescent="0.2">
      <c r="A673" s="1091" t="s">
        <v>1069</v>
      </c>
      <c r="B673" s="789" t="s">
        <v>63</v>
      </c>
      <c r="C673" s="789" t="s">
        <v>106</v>
      </c>
      <c r="D673" s="789" t="s">
        <v>134</v>
      </c>
      <c r="E673" s="789" t="s">
        <v>204</v>
      </c>
      <c r="F673" s="789" t="s">
        <v>226</v>
      </c>
      <c r="G673" s="789" t="s">
        <v>267</v>
      </c>
      <c r="H673" s="789" t="s">
        <v>105</v>
      </c>
      <c r="I673" s="789" t="s">
        <v>309</v>
      </c>
      <c r="J673" s="789" t="s">
        <v>333</v>
      </c>
      <c r="K673" s="789" t="s">
        <v>410</v>
      </c>
      <c r="L673" s="789" t="s">
        <v>430</v>
      </c>
      <c r="M673" s="789" t="s">
        <v>455</v>
      </c>
      <c r="N673" s="767"/>
      <c r="O673" s="789" t="s">
        <v>482</v>
      </c>
      <c r="P673" s="789" t="s">
        <v>485</v>
      </c>
      <c r="Q673" s="789" t="s">
        <v>494</v>
      </c>
      <c r="R673" s="789" t="s">
        <v>510</v>
      </c>
      <c r="S673" s="789" t="s">
        <v>523</v>
      </c>
      <c r="T673" s="789" t="s">
        <v>536</v>
      </c>
      <c r="U673" s="789" t="s">
        <v>549</v>
      </c>
      <c r="V673" s="789" t="s">
        <v>553</v>
      </c>
      <c r="W673" s="789" t="s">
        <v>640</v>
      </c>
      <c r="X673" s="789" t="s">
        <v>654</v>
      </c>
      <c r="Y673" s="789" t="s">
        <v>695</v>
      </c>
      <c r="Z673" s="789" t="s">
        <v>740</v>
      </c>
      <c r="AA673" s="789" t="s">
        <v>797</v>
      </c>
      <c r="AB673" s="789" t="s">
        <v>815</v>
      </c>
      <c r="AC673" s="789" t="s">
        <v>829</v>
      </c>
      <c r="AD673" s="789" t="s">
        <v>836</v>
      </c>
      <c r="AE673" s="789" t="s">
        <v>932</v>
      </c>
      <c r="AF673" s="789" t="s">
        <v>939</v>
      </c>
      <c r="AG673" s="789" t="s">
        <v>1039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339.20000000000005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1001.4000000000001</v>
      </c>
      <c r="E675" s="46">
        <f>IFERROR(Y99*1,"0")+IFERROR(Y100*1,"0")+IFERROR(Y101*1,"0")+IFERROR(Y105*1,"0")+IFERROR(Y106*1,"0")+IFERROR(Y107*1,"0")+IFERROR(Y108*1,"0")+IFERROR(Y109*1,"0")+IFERROR(Y110*1,"0")</f>
        <v>531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699.12</v>
      </c>
      <c r="G675" s="46">
        <f>IFERROR(Y145*1,"0")+IFERROR(Y146*1,"0")+IFERROR(Y147*1,"0")+IFERROR(Y151*1,"0")+IFERROR(Y152*1,"0")+IFERROR(Y156*1,"0")+IFERROR(Y157*1,"0")+IFERROR(Y158*1,"0")</f>
        <v>230.56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260.39999999999998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1419.9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40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201.6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423.40000000000003</v>
      </c>
      <c r="W675" s="46">
        <f>IFERROR(Y403*1,"0")+IFERROR(Y407*1,"0")+IFERROR(Y408*1,"0")+IFERROR(Y409*1,"0")</f>
        <v>945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4360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63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42</v>
      </c>
      <c r="AA675" s="46">
        <f>IFERROR(Y508*1,"0")+IFERROR(Y512*1,"0")+IFERROR(Y513*1,"0")+IFERROR(Y514*1,"0")+IFERROR(Y515*1,"0")+IFERROR(Y516*1,"0")</f>
        <v>8.4</v>
      </c>
      <c r="AB675" s="46">
        <f>IFERROR(Y521*1,"0")+IFERROR(Y522*1,"0")+IFERROR(Y523*1,"0")+IFERROR(Y524*1,"0")</f>
        <v>58.8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527.52</v>
      </c>
      <c r="AE675" s="46">
        <f>IFERROR(Y593*1,"0")+IFERROR(Y597*1,"0")</f>
        <v>33.6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467.99999999999994</v>
      </c>
      <c r="AG675" s="46">
        <f>IFERROR(Y649*1,"0")+IFERROR(Y650*1,"0")+IFERROR(Y654*1,"0")+IFERROR(Y658*1,"0")+IFERROR(Y662*1,"0")</f>
        <v>0</v>
      </c>
    </row>
  </sheetData>
  <sheetProtection algorithmName="SHA-512" hashValue="ewc0/Z7Pkbd1PTJBMLKp/+jXIGrGFOwG8uWEoGmzEzMSXspYGCy0oblUxV/3Vgg5/XoOvP20flHwN2J5OUZkTw==" saltValue="5XO3UO/8M7cU1B7yjpcQt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5 X58 X63 X70 X101 X107 X133 X301 X415 X417 X420 X428" xr:uid="{00000000-0002-0000-0000-000011000000}">
      <formula1>IF(AK45&gt;0,OR(X45=0,AND(IF(X45-AK45&gt;=0,TRUE,FALSE),X45&gt;0,IF(X45/(H45*J45)=ROUND(X45/(H45*J45),0),TRUE,FALSE))),FALSE)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6" xr:uid="{00000000-0002-0000-0000-000012000000}">
      <formula1>IF(AK356&gt;0,OR(X356=0,AND(IF(X356-AK356&gt;=0,TRUE,FALSE),X356&gt;0,IF(X356/(H356*K356)=ROUND(X356/(H356*K356),0),TRUE,FALSE))),FALSE)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NxzDral2jKoT8EH21E7HOjcU4pDDbzoBGRb66fCvePyk2KB+vBXw+8YmOrGlwXVmXEKUF80PirymJX9RpsB4kA==" saltValue="xblNZZ6MEZ7fMMuqWHEs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2025-02-19T08:01:35Z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