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5 Симф мульт\"/>
    </mc:Choice>
  </mc:AlternateContent>
  <xr:revisionPtr revIDLastSave="0" documentId="13_ncr:1_{FD809235-1518-417D-9A9A-6792E37E70A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A8" i="1" l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67" i="1"/>
  <c r="U69" i="1"/>
  <c r="U70" i="1"/>
  <c r="U71" i="1"/>
  <c r="U72" i="1"/>
  <c r="U73" i="1"/>
  <c r="U74" i="1"/>
  <c r="U7" i="1"/>
  <c r="P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C36" i="1"/>
  <c r="AB8" i="1"/>
  <c r="AB14" i="1"/>
  <c r="AB15" i="1"/>
  <c r="AB16" i="1"/>
  <c r="AB18" i="1"/>
  <c r="AB20" i="1"/>
  <c r="AB22" i="1"/>
  <c r="AB27" i="1"/>
  <c r="AB29" i="1"/>
  <c r="AB32" i="1"/>
  <c r="AB33" i="1"/>
  <c r="AB34" i="1"/>
  <c r="AB37" i="1"/>
  <c r="AB38" i="1"/>
  <c r="AB42" i="1"/>
  <c r="AB44" i="1"/>
  <c r="AB46" i="1"/>
  <c r="AB48" i="1"/>
  <c r="AB49" i="1"/>
  <c r="AB50" i="1"/>
  <c r="AB51" i="1"/>
  <c r="AB52" i="1"/>
  <c r="AB53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70" i="1"/>
  <c r="AB74" i="1"/>
  <c r="AB7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O8" i="1"/>
  <c r="R8" i="1" s="1"/>
  <c r="O9" i="1"/>
  <c r="R9" i="1" s="1"/>
  <c r="O10" i="1"/>
  <c r="R10" i="1" s="1"/>
  <c r="O11" i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Q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7" i="1"/>
  <c r="R37" i="1" s="1"/>
  <c r="O38" i="1"/>
  <c r="O39" i="1"/>
  <c r="R39" i="1" s="1"/>
  <c r="O40" i="1"/>
  <c r="O41" i="1"/>
  <c r="R41" i="1" s="1"/>
  <c r="O42" i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" i="1"/>
  <c r="R7" i="1" s="1"/>
  <c r="V11" i="1"/>
  <c r="V12" i="1"/>
  <c r="O12" i="1" s="1"/>
  <c r="R12" i="1" s="1"/>
  <c r="V35" i="1"/>
  <c r="V43" i="1"/>
  <c r="O43" i="1" s="1"/>
  <c r="R43" i="1" s="1"/>
  <c r="V45" i="1"/>
  <c r="V63" i="1"/>
  <c r="O63" i="1" s="1"/>
  <c r="R63" i="1" s="1"/>
  <c r="V71" i="1"/>
  <c r="V6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K8" i="1"/>
  <c r="Q8" i="1" s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" i="1"/>
  <c r="Q7" i="1" s="1"/>
  <c r="J64" i="1"/>
  <c r="J65" i="1"/>
  <c r="J7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I6" i="1" l="1"/>
  <c r="J7" i="1"/>
  <c r="J6" i="1" s="1"/>
  <c r="Q63" i="1"/>
  <c r="Q43" i="1"/>
  <c r="Q12" i="1"/>
  <c r="Z73" i="1"/>
  <c r="AE73" i="1" s="1"/>
  <c r="Z71" i="1"/>
  <c r="AE71" i="1" s="1"/>
  <c r="Z66" i="1"/>
  <c r="AE66" i="1" s="1"/>
  <c r="Z64" i="1"/>
  <c r="AE64" i="1" s="1"/>
  <c r="Z62" i="1"/>
  <c r="AE62" i="1" s="1"/>
  <c r="Z60" i="1"/>
  <c r="AE60" i="1" s="1"/>
  <c r="Z56" i="1"/>
  <c r="AE56" i="1" s="1"/>
  <c r="Z54" i="1"/>
  <c r="AE54" i="1" s="1"/>
  <c r="Z52" i="1"/>
  <c r="AE52" i="1" s="1"/>
  <c r="Z50" i="1"/>
  <c r="AE50" i="1" s="1"/>
  <c r="Z48" i="1"/>
  <c r="AE48" i="1" s="1"/>
  <c r="Z44" i="1"/>
  <c r="AE44" i="1" s="1"/>
  <c r="Z42" i="1"/>
  <c r="AE42" i="1" s="1"/>
  <c r="Z40" i="1"/>
  <c r="AE40" i="1" s="1"/>
  <c r="Z38" i="1"/>
  <c r="AE38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8" i="1"/>
  <c r="AE18" i="1" s="1"/>
  <c r="Z16" i="1"/>
  <c r="AE16" i="1" s="1"/>
  <c r="Z14" i="1"/>
  <c r="AE14" i="1" s="1"/>
  <c r="Z12" i="1"/>
  <c r="AE12" i="1" s="1"/>
  <c r="Z10" i="1"/>
  <c r="AE10" i="1" s="1"/>
  <c r="Z36" i="1"/>
  <c r="AE36" i="1" s="1"/>
  <c r="R25" i="1"/>
  <c r="Z74" i="1"/>
  <c r="AE74" i="1" s="1"/>
  <c r="Z72" i="1"/>
  <c r="AE72" i="1" s="1"/>
  <c r="Z70" i="1"/>
  <c r="AE70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5" i="1"/>
  <c r="AE45" i="1" s="1"/>
  <c r="Z43" i="1"/>
  <c r="AE43" i="1" s="1"/>
  <c r="Z41" i="1"/>
  <c r="AE41" i="1" s="1"/>
  <c r="Z39" i="1"/>
  <c r="AE39" i="1" s="1"/>
  <c r="Z37" i="1"/>
  <c r="AE37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7" i="1"/>
  <c r="AE17" i="1" s="1"/>
  <c r="Z15" i="1"/>
  <c r="AE15" i="1" s="1"/>
  <c r="Z13" i="1"/>
  <c r="AE13" i="1" s="1"/>
  <c r="Z11" i="1"/>
  <c r="AE11" i="1" s="1"/>
  <c r="Z9" i="1"/>
  <c r="AE9" i="1" s="1"/>
  <c r="AA6" i="1"/>
  <c r="AE6" i="1"/>
  <c r="O6" i="1"/>
  <c r="R11" i="1"/>
  <c r="T6" i="1"/>
  <c r="S6" i="1"/>
  <c r="K6" i="1"/>
</calcChain>
</file>

<file path=xl/sharedStrings.xml><?xml version="1.0" encoding="utf-8"?>
<sst xmlns="http://schemas.openxmlformats.org/spreadsheetml/2006/main" count="179" uniqueCount="106">
  <si>
    <t>Период: 12.02.2025 - 19.02.2025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</si>
  <si>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</si>
  <si>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</si>
  <si>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</si>
  <si>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</si>
  <si>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</si>
  <si>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</si>
  <si>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</si>
  <si>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</si>
  <si>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</si>
  <si>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</si>
  <si>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</si>
  <si>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</si>
  <si>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</si>
  <si>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</si>
  <si>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</si>
  <si>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</si>
  <si>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</si>
  <si>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</si>
  <si>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</si>
  <si>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</si>
  <si>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</si>
  <si>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</si>
  <si>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</si>
  <si>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</si>
  <si>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</si>
  <si>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</si>
  <si>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</si>
  <si>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</si>
  <si>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</si>
  <si>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</si>
  <si>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</si>
  <si>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</si>
  <si>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</si>
  <si>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</si>
  <si>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</si>
  <si>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</si>
  <si>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</si>
  <si>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</si>
  <si>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</si>
  <si>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</si>
  <si>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</si>
  <si>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</si>
  <si>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</si>
  <si>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</si>
  <si>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</si>
  <si>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</si>
  <si>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</si>
  <si>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</si>
  <si>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</si>
  <si>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</si>
  <si>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</si>
  <si>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</si>
  <si>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</si>
  <si>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</si>
  <si>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</si>
  <si>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</si>
  <si>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</si>
  <si>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</si>
  <si>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</si>
  <si>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</si>
  <si>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</si>
  <si>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</si>
  <si>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</si>
  <si>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</si>
  <si>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</si>
  <si>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</si>
  <si>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</si>
  <si>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</si>
  <si>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</si>
  <si>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</si>
  <si>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</si>
  <si>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</si>
  <si>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</si>
  <si>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</si>
  <si>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</si>
  <si>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</si>
  <si>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</si>
  <si>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</si>
  <si>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</si>
  <si>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</si>
  <si>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</si>
  <si>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</si>
  <si>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</si>
  <si>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</si>
  <si>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</si>
  <si>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</si>
  <si>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</si>
  <si>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</si>
  <si>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</si>
  <si>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</si>
  <si>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</si>
  <si>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</si>
  <si>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</si>
  <si>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</si>
  <si>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</si>
  <si>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</si>
  <si>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</si>
  <si>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19,02,</t>
  </si>
  <si>
    <t>24,02,</t>
  </si>
  <si>
    <t>06,02,</t>
  </si>
  <si>
    <t>13,02,</t>
  </si>
  <si>
    <t>увел</t>
  </si>
  <si>
    <t>лист</t>
  </si>
  <si>
    <t>20,02,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</si>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</sst>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4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5" fillId="4" borderId="1" xfId="0" applyFont="1" applyFill="1" applyBorder="1" applyAlignment="1">
      <alignment horizontal="left" vertical="top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2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06.02.2025 - 13.02.2025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17,02,</v>
          </cell>
          <cell r="P5" t="str">
            <v>19,02,</v>
          </cell>
          <cell r="S5" t="str">
            <v>29,01,</v>
          </cell>
          <cell r="T5" t="str">
            <v>06,02,</v>
          </cell>
          <cell r="U5" t="str">
            <v>13,02,</v>
          </cell>
        </row>
        <row r="6">
          <cell r="E6">
            <v>55879.239999999991</v>
          </cell>
          <cell r="F6">
            <v>42503.577999999994</v>
          </cell>
          <cell r="I6">
            <v>56809.202999999994</v>
          </cell>
          <cell r="J6">
            <v>-929.96299999999997</v>
          </cell>
          <cell r="K6">
            <v>23850</v>
          </cell>
          <cell r="L6">
            <v>0</v>
          </cell>
          <cell r="M6">
            <v>0</v>
          </cell>
          <cell r="N6">
            <v>0</v>
          </cell>
          <cell r="O6">
            <v>8737.8480000000036</v>
          </cell>
          <cell r="P6">
            <v>20117</v>
          </cell>
          <cell r="S6">
            <v>8194.7644000000037</v>
          </cell>
          <cell r="T6">
            <v>8338.3361999999997</v>
          </cell>
          <cell r="U6">
            <v>7243.1</v>
          </cell>
          <cell r="V6">
            <v>12190</v>
          </cell>
          <cell r="AA6">
            <v>20117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-453</v>
          </cell>
          <cell r="D7">
            <v>27</v>
          </cell>
          <cell r="E7">
            <v>769</v>
          </cell>
          <cell r="F7">
            <v>-1212</v>
          </cell>
          <cell r="G7">
            <v>0</v>
          </cell>
          <cell r="H7" t="e">
            <v>#N/A</v>
          </cell>
          <cell r="I7">
            <v>832</v>
          </cell>
          <cell r="J7">
            <v>-63</v>
          </cell>
          <cell r="K7">
            <v>0</v>
          </cell>
          <cell r="O7">
            <v>153.80000000000001</v>
          </cell>
          <cell r="Q7">
            <v>-7.8803641092327696</v>
          </cell>
          <cell r="R7">
            <v>-7.8803641092327696</v>
          </cell>
          <cell r="S7">
            <v>0</v>
          </cell>
          <cell r="T7">
            <v>52.8</v>
          </cell>
          <cell r="U7">
            <v>199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-351</v>
          </cell>
          <cell r="D8">
            <v>446</v>
          </cell>
          <cell r="E8">
            <v>534</v>
          </cell>
          <cell r="F8">
            <v>-464</v>
          </cell>
          <cell r="G8">
            <v>0</v>
          </cell>
          <cell r="H8" t="e">
            <v>#N/A</v>
          </cell>
          <cell r="I8">
            <v>595</v>
          </cell>
          <cell r="J8">
            <v>-61</v>
          </cell>
          <cell r="K8">
            <v>0</v>
          </cell>
          <cell r="O8">
            <v>106.8</v>
          </cell>
          <cell r="Q8">
            <v>-4.3445692883895131</v>
          </cell>
          <cell r="R8">
            <v>-4.3445692883895131</v>
          </cell>
          <cell r="S8">
            <v>0</v>
          </cell>
          <cell r="T8">
            <v>45.6</v>
          </cell>
          <cell r="U8">
            <v>131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506</v>
          </cell>
          <cell r="D9">
            <v>188</v>
          </cell>
          <cell r="E9">
            <v>253</v>
          </cell>
          <cell r="F9">
            <v>411</v>
          </cell>
          <cell r="G9" t="str">
            <v>нов</v>
          </cell>
          <cell r="H9" t="e">
            <v>#N/A</v>
          </cell>
          <cell r="I9">
            <v>290</v>
          </cell>
          <cell r="J9">
            <v>-37</v>
          </cell>
          <cell r="K9">
            <v>0</v>
          </cell>
          <cell r="O9">
            <v>50.6</v>
          </cell>
          <cell r="P9">
            <v>120</v>
          </cell>
          <cell r="Q9">
            <v>10.494071146245059</v>
          </cell>
          <cell r="R9">
            <v>8.1225296442687753</v>
          </cell>
          <cell r="S9">
            <v>20.399999999999999</v>
          </cell>
          <cell r="T9">
            <v>36.4</v>
          </cell>
          <cell r="U9">
            <v>57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 t="str">
            <v>Паша пз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587</v>
          </cell>
          <cell r="D10">
            <v>348</v>
          </cell>
          <cell r="E10">
            <v>469</v>
          </cell>
          <cell r="F10">
            <v>442</v>
          </cell>
          <cell r="G10">
            <v>1</v>
          </cell>
          <cell r="H10">
            <v>180</v>
          </cell>
          <cell r="I10">
            <v>510</v>
          </cell>
          <cell r="J10">
            <v>-41</v>
          </cell>
          <cell r="K10">
            <v>240</v>
          </cell>
          <cell r="O10">
            <v>93.8</v>
          </cell>
          <cell r="P10">
            <v>260</v>
          </cell>
          <cell r="Q10">
            <v>10.042643923240938</v>
          </cell>
          <cell r="R10">
            <v>4.7121535181236673</v>
          </cell>
          <cell r="S10">
            <v>87.4</v>
          </cell>
          <cell r="T10">
            <v>85.2</v>
          </cell>
          <cell r="U10">
            <v>96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260</v>
          </cell>
          <cell r="AB10" t="str">
            <v>склад</v>
          </cell>
          <cell r="AC10">
            <v>21.666666666666668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2595</v>
          </cell>
          <cell r="D11">
            <v>4093</v>
          </cell>
          <cell r="E11">
            <v>4496</v>
          </cell>
          <cell r="F11">
            <v>1692</v>
          </cell>
          <cell r="G11" t="str">
            <v>пуд,яб</v>
          </cell>
          <cell r="H11">
            <v>180</v>
          </cell>
          <cell r="I11">
            <v>3788</v>
          </cell>
          <cell r="J11">
            <v>708</v>
          </cell>
          <cell r="K11">
            <v>1500</v>
          </cell>
          <cell r="O11">
            <v>424</v>
          </cell>
          <cell r="P11">
            <v>960</v>
          </cell>
          <cell r="Q11">
            <v>9.7924528301886795</v>
          </cell>
          <cell r="R11">
            <v>3.9905660377358489</v>
          </cell>
          <cell r="S11">
            <v>353.2</v>
          </cell>
          <cell r="T11">
            <v>382.4</v>
          </cell>
          <cell r="U11">
            <v>222</v>
          </cell>
          <cell r="V11">
            <v>2376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 t="str">
            <v>бонус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1976</v>
          </cell>
          <cell r="D12">
            <v>2258</v>
          </cell>
          <cell r="E12">
            <v>2924</v>
          </cell>
          <cell r="F12">
            <v>1238</v>
          </cell>
          <cell r="G12" t="str">
            <v>пуд</v>
          </cell>
          <cell r="H12">
            <v>180</v>
          </cell>
          <cell r="I12">
            <v>3020</v>
          </cell>
          <cell r="J12">
            <v>-96</v>
          </cell>
          <cell r="K12">
            <v>960</v>
          </cell>
          <cell r="O12">
            <v>280</v>
          </cell>
          <cell r="P12">
            <v>720</v>
          </cell>
          <cell r="Q12">
            <v>10.421428571428571</v>
          </cell>
          <cell r="R12">
            <v>4.4214285714285717</v>
          </cell>
          <cell r="S12">
            <v>380.4</v>
          </cell>
          <cell r="T12">
            <v>266</v>
          </cell>
          <cell r="U12">
            <v>324</v>
          </cell>
          <cell r="V12">
            <v>1524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 t="str">
            <v>склад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897</v>
          </cell>
          <cell r="D13">
            <v>13</v>
          </cell>
          <cell r="E13">
            <v>349</v>
          </cell>
          <cell r="F13">
            <v>537</v>
          </cell>
          <cell r="G13">
            <v>1</v>
          </cell>
          <cell r="H13">
            <v>180</v>
          </cell>
          <cell r="I13">
            <v>431</v>
          </cell>
          <cell r="J13">
            <v>-82</v>
          </cell>
          <cell r="K13">
            <v>0</v>
          </cell>
          <cell r="O13">
            <v>69.8</v>
          </cell>
          <cell r="P13">
            <v>240</v>
          </cell>
          <cell r="Q13">
            <v>11.131805157593124</v>
          </cell>
          <cell r="R13">
            <v>7.6934097421203438</v>
          </cell>
          <cell r="S13">
            <v>81.599999999999994</v>
          </cell>
          <cell r="T13">
            <v>56.4</v>
          </cell>
          <cell r="U13">
            <v>73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 t="str">
            <v>не дают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226</v>
          </cell>
          <cell r="D14">
            <v>361</v>
          </cell>
          <cell r="E14">
            <v>249</v>
          </cell>
          <cell r="F14">
            <v>311</v>
          </cell>
          <cell r="G14" t="str">
            <v>нов</v>
          </cell>
          <cell r="H14" t="e">
            <v>#N/A</v>
          </cell>
          <cell r="I14">
            <v>404</v>
          </cell>
          <cell r="J14">
            <v>-155</v>
          </cell>
          <cell r="K14">
            <v>240</v>
          </cell>
          <cell r="O14">
            <v>49.8</v>
          </cell>
          <cell r="P14">
            <v>120</v>
          </cell>
          <cell r="Q14">
            <v>13.473895582329318</v>
          </cell>
          <cell r="R14">
            <v>6.2449799196787152</v>
          </cell>
          <cell r="S14">
            <v>7</v>
          </cell>
          <cell r="T14">
            <v>26.4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str">
            <v>яблоко</v>
          </cell>
          <cell r="AC14">
            <v>10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502</v>
          </cell>
          <cell r="D15">
            <v>1021</v>
          </cell>
          <cell r="E15">
            <v>538</v>
          </cell>
          <cell r="F15">
            <v>975</v>
          </cell>
          <cell r="G15" t="str">
            <v>нов</v>
          </cell>
          <cell r="H15" t="e">
            <v>#N/A</v>
          </cell>
          <cell r="I15">
            <v>536</v>
          </cell>
          <cell r="J15">
            <v>2</v>
          </cell>
          <cell r="K15">
            <v>0</v>
          </cell>
          <cell r="O15">
            <v>107.6</v>
          </cell>
          <cell r="P15">
            <v>120</v>
          </cell>
          <cell r="Q15">
            <v>10.176579925650557</v>
          </cell>
          <cell r="R15">
            <v>9.0613382899628263</v>
          </cell>
          <cell r="S15">
            <v>64.2</v>
          </cell>
          <cell r="T15">
            <v>138.19999999999999</v>
          </cell>
          <cell r="U15">
            <v>84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146</v>
          </cell>
          <cell r="D16">
            <v>348</v>
          </cell>
          <cell r="E16">
            <v>227</v>
          </cell>
          <cell r="F16">
            <v>255</v>
          </cell>
          <cell r="G16" t="str">
            <v>ноа</v>
          </cell>
          <cell r="H16" t="e">
            <v>#N/A</v>
          </cell>
          <cell r="I16">
            <v>283</v>
          </cell>
          <cell r="J16">
            <v>-56</v>
          </cell>
          <cell r="K16">
            <v>160</v>
          </cell>
          <cell r="O16">
            <v>45.4</v>
          </cell>
          <cell r="P16">
            <v>120</v>
          </cell>
          <cell r="Q16">
            <v>11.784140969162996</v>
          </cell>
          <cell r="R16">
            <v>5.6167400881057272</v>
          </cell>
          <cell r="S16">
            <v>4</v>
          </cell>
          <cell r="T16">
            <v>13.6</v>
          </cell>
          <cell r="U16">
            <v>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str">
            <v>яблоко</v>
          </cell>
          <cell r="AC16">
            <v>10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802</v>
          </cell>
          <cell r="D17">
            <v>192</v>
          </cell>
          <cell r="E17">
            <v>597</v>
          </cell>
          <cell r="F17">
            <v>369</v>
          </cell>
          <cell r="G17">
            <v>1</v>
          </cell>
          <cell r="H17">
            <v>180</v>
          </cell>
          <cell r="I17">
            <v>618</v>
          </cell>
          <cell r="J17">
            <v>-21</v>
          </cell>
          <cell r="K17">
            <v>480</v>
          </cell>
          <cell r="O17">
            <v>119.4</v>
          </cell>
          <cell r="P17">
            <v>360</v>
          </cell>
          <cell r="Q17">
            <v>10.125628140703517</v>
          </cell>
          <cell r="R17">
            <v>3.0904522613065324</v>
          </cell>
          <cell r="S17">
            <v>133.4</v>
          </cell>
          <cell r="T17">
            <v>105.8</v>
          </cell>
          <cell r="U17">
            <v>147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360</v>
          </cell>
          <cell r="AB17" t="str">
            <v>склад</v>
          </cell>
          <cell r="AC17">
            <v>30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841</v>
          </cell>
          <cell r="D18">
            <v>2201</v>
          </cell>
          <cell r="E18">
            <v>2281</v>
          </cell>
          <cell r="F18">
            <v>725</v>
          </cell>
          <cell r="G18" t="str">
            <v>пуд</v>
          </cell>
          <cell r="H18">
            <v>180</v>
          </cell>
          <cell r="I18">
            <v>2301</v>
          </cell>
          <cell r="J18">
            <v>-20</v>
          </cell>
          <cell r="K18">
            <v>960</v>
          </cell>
          <cell r="O18">
            <v>228.2</v>
          </cell>
          <cell r="P18">
            <v>660</v>
          </cell>
          <cell r="Q18">
            <v>10.276073619631902</v>
          </cell>
          <cell r="R18">
            <v>3.1770376862401406</v>
          </cell>
          <cell r="S18">
            <v>187.2</v>
          </cell>
          <cell r="T18">
            <v>195.2</v>
          </cell>
          <cell r="U18">
            <v>135</v>
          </cell>
          <cell r="V18">
            <v>1140</v>
          </cell>
          <cell r="W18">
            <v>70</v>
          </cell>
          <cell r="X18">
            <v>14</v>
          </cell>
          <cell r="Y18">
            <v>12</v>
          </cell>
          <cell r="Z18">
            <v>56</v>
          </cell>
          <cell r="AA18">
            <v>660</v>
          </cell>
          <cell r="AB18" t="str">
            <v>апр яб</v>
          </cell>
          <cell r="AC18">
            <v>55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49</v>
          </cell>
          <cell r="D19">
            <v>1</v>
          </cell>
          <cell r="E19">
            <v>12</v>
          </cell>
          <cell r="F19">
            <v>38</v>
          </cell>
          <cell r="G19" t="str">
            <v>хз</v>
          </cell>
          <cell r="H19" t="e">
            <v>#N/A</v>
          </cell>
          <cell r="I19">
            <v>12</v>
          </cell>
          <cell r="J19">
            <v>0</v>
          </cell>
          <cell r="K19">
            <v>0</v>
          </cell>
          <cell r="O19">
            <v>2.4</v>
          </cell>
          <cell r="Q19">
            <v>15.833333333333334</v>
          </cell>
          <cell r="R19">
            <v>15.833333333333334</v>
          </cell>
          <cell r="S19">
            <v>4.2</v>
          </cell>
          <cell r="T19">
            <v>2.6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292.29899999999998</v>
          </cell>
          <cell r="D20">
            <v>107.3</v>
          </cell>
          <cell r="E20">
            <v>220</v>
          </cell>
          <cell r="F20">
            <v>172.19900000000001</v>
          </cell>
          <cell r="G20" t="str">
            <v>рот2</v>
          </cell>
          <cell r="H20" t="e">
            <v>#N/A</v>
          </cell>
          <cell r="I20">
            <v>218.20099999999999</v>
          </cell>
          <cell r="J20">
            <v>1.7990000000000066</v>
          </cell>
          <cell r="K20">
            <v>50</v>
          </cell>
          <cell r="O20">
            <v>44</v>
          </cell>
          <cell r="P20">
            <v>200</v>
          </cell>
          <cell r="Q20">
            <v>9.5954318181818188</v>
          </cell>
          <cell r="R20">
            <v>3.9136136363636367</v>
          </cell>
          <cell r="S20">
            <v>46.620199999999997</v>
          </cell>
          <cell r="T20">
            <v>41.44</v>
          </cell>
          <cell r="U20">
            <v>88.8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56</v>
          </cell>
          <cell r="AA20">
            <v>200</v>
          </cell>
          <cell r="AB20" t="e">
            <v>#N/A</v>
          </cell>
          <cell r="AC20">
            <v>54.054054054054049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242.5</v>
          </cell>
          <cell r="E21">
            <v>44</v>
          </cell>
          <cell r="F21">
            <v>198.5</v>
          </cell>
          <cell r="G21" t="str">
            <v>рот1</v>
          </cell>
          <cell r="H21" t="e">
            <v>#N/A</v>
          </cell>
          <cell r="I21">
            <v>44</v>
          </cell>
          <cell r="J21">
            <v>0</v>
          </cell>
          <cell r="K21">
            <v>0</v>
          </cell>
          <cell r="O21">
            <v>8.8000000000000007</v>
          </cell>
          <cell r="Q21">
            <v>22.55681818181818</v>
          </cell>
          <cell r="R21">
            <v>22.55681818181818</v>
          </cell>
          <cell r="S21">
            <v>29.7</v>
          </cell>
          <cell r="T21">
            <v>17.5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184</v>
          </cell>
          <cell r="D22">
            <v>12</v>
          </cell>
          <cell r="E22">
            <v>150</v>
          </cell>
          <cell r="F22">
            <v>43</v>
          </cell>
          <cell r="G22">
            <v>0</v>
          </cell>
          <cell r="H22" t="e">
            <v>#N/A</v>
          </cell>
          <cell r="I22">
            <v>157.4</v>
          </cell>
          <cell r="J22">
            <v>-7.4000000000000057</v>
          </cell>
          <cell r="K22">
            <v>120</v>
          </cell>
          <cell r="O22">
            <v>30</v>
          </cell>
          <cell r="P22">
            <v>130</v>
          </cell>
          <cell r="Q22">
            <v>9.7666666666666675</v>
          </cell>
          <cell r="R22">
            <v>1.4333333333333333</v>
          </cell>
          <cell r="S22">
            <v>30.6</v>
          </cell>
          <cell r="T22">
            <v>20.8</v>
          </cell>
          <cell r="U22">
            <v>69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42</v>
          </cell>
          <cell r="AA22">
            <v>130</v>
          </cell>
          <cell r="AB22" t="e">
            <v>#N/A</v>
          </cell>
          <cell r="AC22">
            <v>43.333333333333336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135</v>
          </cell>
          <cell r="E23">
            <v>29</v>
          </cell>
          <cell r="F23">
            <v>106</v>
          </cell>
          <cell r="G23" t="str">
            <v>нов</v>
          </cell>
          <cell r="H23">
            <v>365</v>
          </cell>
          <cell r="I23">
            <v>29</v>
          </cell>
          <cell r="J23">
            <v>0</v>
          </cell>
          <cell r="K23">
            <v>0</v>
          </cell>
          <cell r="O23">
            <v>5.8</v>
          </cell>
          <cell r="Q23">
            <v>18.27586206896552</v>
          </cell>
          <cell r="R23">
            <v>18.27586206896552</v>
          </cell>
          <cell r="S23">
            <v>0</v>
          </cell>
          <cell r="T23">
            <v>2.8</v>
          </cell>
          <cell r="U23">
            <v>12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str">
            <v>увел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2946</v>
          </cell>
          <cell r="D24">
            <v>3140</v>
          </cell>
          <cell r="E24">
            <v>2638</v>
          </cell>
          <cell r="F24">
            <v>3338</v>
          </cell>
          <cell r="G24" t="str">
            <v>пуд</v>
          </cell>
          <cell r="H24">
            <v>180</v>
          </cell>
          <cell r="I24">
            <v>2707</v>
          </cell>
          <cell r="J24">
            <v>-69</v>
          </cell>
          <cell r="K24">
            <v>960</v>
          </cell>
          <cell r="O24">
            <v>527.6</v>
          </cell>
          <cell r="P24">
            <v>960</v>
          </cell>
          <cell r="Q24">
            <v>9.9658832448824857</v>
          </cell>
          <cell r="R24">
            <v>6.326762699014405</v>
          </cell>
          <cell r="S24">
            <v>617</v>
          </cell>
          <cell r="T24">
            <v>588.4</v>
          </cell>
          <cell r="U24">
            <v>329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склад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1472</v>
          </cell>
          <cell r="D25">
            <v>1643</v>
          </cell>
          <cell r="E25">
            <v>1615</v>
          </cell>
          <cell r="F25">
            <v>1457</v>
          </cell>
          <cell r="G25" t="str">
            <v>яб</v>
          </cell>
          <cell r="H25">
            <v>180</v>
          </cell>
          <cell r="I25">
            <v>1836</v>
          </cell>
          <cell r="J25">
            <v>-221</v>
          </cell>
          <cell r="K25">
            <v>1200</v>
          </cell>
          <cell r="O25">
            <v>323</v>
          </cell>
          <cell r="P25">
            <v>660</v>
          </cell>
          <cell r="Q25">
            <v>10.269349845201239</v>
          </cell>
          <cell r="R25">
            <v>4.5108359133126932</v>
          </cell>
          <cell r="S25">
            <v>312.60000000000002</v>
          </cell>
          <cell r="T25">
            <v>300.60000000000002</v>
          </cell>
          <cell r="U25">
            <v>246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112</v>
          </cell>
          <cell r="AA25">
            <v>660</v>
          </cell>
          <cell r="AB25" t="str">
            <v>склад</v>
          </cell>
          <cell r="AC25">
            <v>110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2592</v>
          </cell>
          <cell r="D26">
            <v>1867</v>
          </cell>
          <cell r="E26">
            <v>2503</v>
          </cell>
          <cell r="F26">
            <v>1928</v>
          </cell>
          <cell r="G26">
            <v>1</v>
          </cell>
          <cell r="H26">
            <v>180</v>
          </cell>
          <cell r="I26">
            <v>2391</v>
          </cell>
          <cell r="J26">
            <v>112</v>
          </cell>
          <cell r="K26">
            <v>2100</v>
          </cell>
          <cell r="O26">
            <v>500.6</v>
          </cell>
          <cell r="P26">
            <v>960</v>
          </cell>
          <cell r="Q26">
            <v>9.9640431482221334</v>
          </cell>
          <cell r="R26">
            <v>3.8513783459848181</v>
          </cell>
          <cell r="S26">
            <v>523.20000000000005</v>
          </cell>
          <cell r="T26">
            <v>454.6</v>
          </cell>
          <cell r="U26">
            <v>291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 t="str">
            <v>склад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1287</v>
          </cell>
          <cell r="D27">
            <v>1213</v>
          </cell>
          <cell r="E27">
            <v>1337</v>
          </cell>
          <cell r="F27">
            <v>1126</v>
          </cell>
          <cell r="G27">
            <v>1</v>
          </cell>
          <cell r="H27" t="e">
            <v>#N/A</v>
          </cell>
          <cell r="I27">
            <v>1373</v>
          </cell>
          <cell r="J27">
            <v>-36</v>
          </cell>
          <cell r="K27">
            <v>1200</v>
          </cell>
          <cell r="O27">
            <v>267.39999999999998</v>
          </cell>
          <cell r="P27">
            <v>360</v>
          </cell>
          <cell r="Q27">
            <v>10.044876589379209</v>
          </cell>
          <cell r="R27">
            <v>4.2109199700822737</v>
          </cell>
          <cell r="S27">
            <v>152.19999999999999</v>
          </cell>
          <cell r="T27">
            <v>209.6</v>
          </cell>
          <cell r="U27">
            <v>183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 t="str">
            <v>яблоко</v>
          </cell>
          <cell r="AC27">
            <v>30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195</v>
          </cell>
          <cell r="D28">
            <v>13</v>
          </cell>
          <cell r="E28">
            <v>114</v>
          </cell>
          <cell r="F28">
            <v>82</v>
          </cell>
          <cell r="G28" t="str">
            <v>нов</v>
          </cell>
          <cell r="H28" t="e">
            <v>#N/A</v>
          </cell>
          <cell r="I28">
            <v>128</v>
          </cell>
          <cell r="J28">
            <v>-14</v>
          </cell>
          <cell r="K28">
            <v>140</v>
          </cell>
          <cell r="O28">
            <v>22.8</v>
          </cell>
          <cell r="Q28">
            <v>9.7368421052631575</v>
          </cell>
          <cell r="R28">
            <v>3.5964912280701755</v>
          </cell>
          <cell r="S28">
            <v>26.4</v>
          </cell>
          <cell r="T28">
            <v>19.2</v>
          </cell>
          <cell r="U28">
            <v>17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Паша пз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908</v>
          </cell>
          <cell r="D29">
            <v>384</v>
          </cell>
          <cell r="E29">
            <v>672</v>
          </cell>
          <cell r="F29">
            <v>596</v>
          </cell>
          <cell r="G29">
            <v>1</v>
          </cell>
          <cell r="H29" t="e">
            <v>#N/A</v>
          </cell>
          <cell r="I29">
            <v>713.5</v>
          </cell>
          <cell r="J29">
            <v>-41.5</v>
          </cell>
          <cell r="K29">
            <v>300</v>
          </cell>
          <cell r="O29">
            <v>134.4</v>
          </cell>
          <cell r="P29">
            <v>440</v>
          </cell>
          <cell r="Q29">
            <v>9.9404761904761898</v>
          </cell>
          <cell r="R29">
            <v>4.4345238095238093</v>
          </cell>
          <cell r="S29">
            <v>142.80000000000001</v>
          </cell>
          <cell r="T29">
            <v>125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440</v>
          </cell>
          <cell r="AB29" t="e">
            <v>#N/A</v>
          </cell>
          <cell r="AC29">
            <v>73.333333333333329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494</v>
          </cell>
          <cell r="D30">
            <v>42</v>
          </cell>
          <cell r="E30">
            <v>250</v>
          </cell>
          <cell r="F30">
            <v>264</v>
          </cell>
          <cell r="G30" t="str">
            <v>нов</v>
          </cell>
          <cell r="H30" t="e">
            <v>#N/A</v>
          </cell>
          <cell r="I30">
            <v>303</v>
          </cell>
          <cell r="J30">
            <v>-53</v>
          </cell>
          <cell r="K30">
            <v>120</v>
          </cell>
          <cell r="O30">
            <v>50</v>
          </cell>
          <cell r="P30">
            <v>120</v>
          </cell>
          <cell r="Q30">
            <v>10.08</v>
          </cell>
          <cell r="R30">
            <v>5.28</v>
          </cell>
          <cell r="S30">
            <v>16.8</v>
          </cell>
          <cell r="T30">
            <v>41</v>
          </cell>
          <cell r="U30">
            <v>63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 t="str">
            <v>Паша пз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348</v>
          </cell>
          <cell r="D31">
            <v>524</v>
          </cell>
          <cell r="E31">
            <v>455</v>
          </cell>
          <cell r="F31">
            <v>374</v>
          </cell>
          <cell r="G31" t="str">
            <v>рот0502</v>
          </cell>
          <cell r="H31" t="e">
            <v>#N/A</v>
          </cell>
          <cell r="I31">
            <v>478</v>
          </cell>
          <cell r="J31">
            <v>-23</v>
          </cell>
          <cell r="K31">
            <v>400</v>
          </cell>
          <cell r="O31">
            <v>91</v>
          </cell>
          <cell r="P31">
            <v>120</v>
          </cell>
          <cell r="Q31">
            <v>9.8241758241758248</v>
          </cell>
          <cell r="R31">
            <v>4.1098901098901095</v>
          </cell>
          <cell r="S31">
            <v>0</v>
          </cell>
          <cell r="T31">
            <v>6.2</v>
          </cell>
          <cell r="U31">
            <v>11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e">
            <v>#N/A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408</v>
          </cell>
          <cell r="D32">
            <v>294</v>
          </cell>
          <cell r="E32">
            <v>73</v>
          </cell>
          <cell r="F32">
            <v>385</v>
          </cell>
          <cell r="G32" t="str">
            <v>4рот</v>
          </cell>
          <cell r="H32" t="e">
            <v>#N/A</v>
          </cell>
          <cell r="I32">
            <v>80</v>
          </cell>
          <cell r="J32">
            <v>-7</v>
          </cell>
          <cell r="K32">
            <v>0</v>
          </cell>
          <cell r="O32">
            <v>14.6</v>
          </cell>
          <cell r="Q32">
            <v>26.36986301369863</v>
          </cell>
          <cell r="R32">
            <v>26.36986301369863</v>
          </cell>
          <cell r="S32">
            <v>8.4</v>
          </cell>
          <cell r="T32">
            <v>11.2</v>
          </cell>
          <cell r="U32">
            <v>16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1164</v>
          </cell>
          <cell r="D33">
            <v>775</v>
          </cell>
          <cell r="E33">
            <v>419</v>
          </cell>
          <cell r="F33">
            <v>755</v>
          </cell>
          <cell r="G33" t="str">
            <v>4рот</v>
          </cell>
          <cell r="H33" t="e">
            <v>#N/A</v>
          </cell>
          <cell r="I33">
            <v>422</v>
          </cell>
          <cell r="J33">
            <v>-3</v>
          </cell>
          <cell r="K33">
            <v>0</v>
          </cell>
          <cell r="O33">
            <v>83.8</v>
          </cell>
          <cell r="P33">
            <v>120</v>
          </cell>
          <cell r="Q33">
            <v>10.441527446300716</v>
          </cell>
          <cell r="R33">
            <v>9.0095465393794747</v>
          </cell>
          <cell r="S33">
            <v>146</v>
          </cell>
          <cell r="T33">
            <v>103.6</v>
          </cell>
          <cell r="U33">
            <v>67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120</v>
          </cell>
          <cell r="AB33" t="e">
            <v>#N/A</v>
          </cell>
          <cell r="AC33">
            <v>12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261</v>
          </cell>
          <cell r="D34">
            <v>209</v>
          </cell>
          <cell r="E34">
            <v>114</v>
          </cell>
          <cell r="F34">
            <v>160</v>
          </cell>
          <cell r="G34" t="str">
            <v>4рот</v>
          </cell>
          <cell r="H34" t="e">
            <v>#N/A</v>
          </cell>
          <cell r="I34">
            <v>116</v>
          </cell>
          <cell r="J34">
            <v>-2</v>
          </cell>
          <cell r="K34">
            <v>0</v>
          </cell>
          <cell r="O34">
            <v>22.8</v>
          </cell>
          <cell r="P34">
            <v>120</v>
          </cell>
          <cell r="Q34">
            <v>12.280701754385964</v>
          </cell>
          <cell r="R34">
            <v>7.0175438596491224</v>
          </cell>
          <cell r="S34">
            <v>18.399999999999999</v>
          </cell>
          <cell r="T34">
            <v>25.6</v>
          </cell>
          <cell r="U34">
            <v>37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12</v>
          </cell>
          <cell r="AA34">
            <v>120</v>
          </cell>
          <cell r="AB34" t="e">
            <v>#N/A</v>
          </cell>
          <cell r="AC34">
            <v>7.5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481</v>
          </cell>
          <cell r="D35">
            <v>2159</v>
          </cell>
          <cell r="E35">
            <v>786</v>
          </cell>
          <cell r="F35">
            <v>666</v>
          </cell>
          <cell r="G35" t="str">
            <v>4рот</v>
          </cell>
          <cell r="H35" t="e">
            <v>#N/A</v>
          </cell>
          <cell r="I35">
            <v>802</v>
          </cell>
          <cell r="J35">
            <v>-16</v>
          </cell>
          <cell r="K35">
            <v>480</v>
          </cell>
          <cell r="O35">
            <v>149.19999999999999</v>
          </cell>
          <cell r="P35">
            <v>360</v>
          </cell>
          <cell r="Q35">
            <v>10.093833780160859</v>
          </cell>
          <cell r="R35">
            <v>4.4638069705093839</v>
          </cell>
          <cell r="S35">
            <v>102.4</v>
          </cell>
          <cell r="T35">
            <v>127.4</v>
          </cell>
          <cell r="U35">
            <v>67</v>
          </cell>
          <cell r="V35">
            <v>40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360</v>
          </cell>
          <cell r="AB35">
            <v>1600</v>
          </cell>
          <cell r="AC35">
            <v>36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144</v>
          </cell>
          <cell r="D36">
            <v>58</v>
          </cell>
          <cell r="E36">
            <v>54</v>
          </cell>
          <cell r="F36">
            <v>88</v>
          </cell>
          <cell r="G36">
            <v>0</v>
          </cell>
          <cell r="H36" t="e">
            <v>#N/A</v>
          </cell>
          <cell r="I36">
            <v>58</v>
          </cell>
          <cell r="J36">
            <v>-4</v>
          </cell>
          <cell r="K36">
            <v>0</v>
          </cell>
          <cell r="O36">
            <v>10.8</v>
          </cell>
          <cell r="Q36">
            <v>8.148148148148147</v>
          </cell>
          <cell r="R36">
            <v>8.148148148148147</v>
          </cell>
          <cell r="S36">
            <v>9</v>
          </cell>
          <cell r="T36">
            <v>7.6</v>
          </cell>
          <cell r="U36">
            <v>12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247</v>
          </cell>
          <cell r="D37">
            <v>184</v>
          </cell>
          <cell r="E37">
            <v>95</v>
          </cell>
          <cell r="F37">
            <v>171</v>
          </cell>
          <cell r="G37" t="str">
            <v>4рот</v>
          </cell>
          <cell r="H37" t="e">
            <v>#N/A</v>
          </cell>
          <cell r="I37">
            <v>98</v>
          </cell>
          <cell r="J37">
            <v>-3</v>
          </cell>
          <cell r="K37">
            <v>0</v>
          </cell>
          <cell r="O37">
            <v>19</v>
          </cell>
          <cell r="Q37">
            <v>9</v>
          </cell>
          <cell r="R37">
            <v>9</v>
          </cell>
          <cell r="S37">
            <v>16.8</v>
          </cell>
          <cell r="T37">
            <v>18.399999999999999</v>
          </cell>
          <cell r="U37">
            <v>32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679</v>
          </cell>
          <cell r="D38">
            <v>2413</v>
          </cell>
          <cell r="E38">
            <v>1063</v>
          </cell>
          <cell r="F38">
            <v>729</v>
          </cell>
          <cell r="G38" t="str">
            <v>4рот</v>
          </cell>
          <cell r="H38" t="e">
            <v>#N/A</v>
          </cell>
          <cell r="I38">
            <v>1079</v>
          </cell>
          <cell r="J38">
            <v>-16</v>
          </cell>
          <cell r="K38">
            <v>960</v>
          </cell>
          <cell r="O38">
            <v>212.6</v>
          </cell>
          <cell r="P38">
            <v>480</v>
          </cell>
          <cell r="Q38">
            <v>10.202257761053621</v>
          </cell>
          <cell r="R38">
            <v>3.4289746001881469</v>
          </cell>
          <cell r="S38">
            <v>104.8</v>
          </cell>
          <cell r="T38">
            <v>161.19999999999999</v>
          </cell>
          <cell r="U38">
            <v>66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480</v>
          </cell>
          <cell r="AB38" t="e">
            <v>#N/A</v>
          </cell>
          <cell r="AC38">
            <v>48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627</v>
          </cell>
          <cell r="D39">
            <v>2059</v>
          </cell>
          <cell r="E39">
            <v>868</v>
          </cell>
          <cell r="F39">
            <v>726</v>
          </cell>
          <cell r="G39">
            <v>1</v>
          </cell>
          <cell r="H39" t="e">
            <v>#N/A</v>
          </cell>
          <cell r="I39">
            <v>869</v>
          </cell>
          <cell r="J39">
            <v>-1</v>
          </cell>
          <cell r="K39">
            <v>720</v>
          </cell>
          <cell r="O39">
            <v>173.6</v>
          </cell>
          <cell r="P39">
            <v>400</v>
          </cell>
          <cell r="Q39">
            <v>10.633640552995391</v>
          </cell>
          <cell r="R39">
            <v>4.1820276497695854</v>
          </cell>
          <cell r="S39">
            <v>111.4</v>
          </cell>
          <cell r="T39">
            <v>128.19999999999999</v>
          </cell>
          <cell r="U39">
            <v>30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 t="str">
            <v>увел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230.29900000000001</v>
          </cell>
          <cell r="D40">
            <v>232.2</v>
          </cell>
          <cell r="E40">
            <v>123.4</v>
          </cell>
          <cell r="F40">
            <v>164.7</v>
          </cell>
          <cell r="G40">
            <v>0</v>
          </cell>
          <cell r="H40" t="e">
            <v>#N/A</v>
          </cell>
          <cell r="I40">
            <v>137.80000000000001</v>
          </cell>
          <cell r="J40">
            <v>-14.400000000000006</v>
          </cell>
          <cell r="K40">
            <v>50</v>
          </cell>
          <cell r="O40">
            <v>24.68</v>
          </cell>
          <cell r="P40">
            <v>40</v>
          </cell>
          <cell r="Q40">
            <v>10.320097244732576</v>
          </cell>
          <cell r="R40">
            <v>6.673419773095624</v>
          </cell>
          <cell r="S40">
            <v>35.64</v>
          </cell>
          <cell r="T40">
            <v>26.920200000000001</v>
          </cell>
          <cell r="U40">
            <v>16.2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40</v>
          </cell>
          <cell r="AB40" t="str">
            <v>увел</v>
          </cell>
          <cell r="AC40">
            <v>14.814814814814813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1043.5999999999999</v>
          </cell>
          <cell r="D41">
            <v>1816.4</v>
          </cell>
          <cell r="E41">
            <v>1015</v>
          </cell>
          <cell r="F41">
            <v>700</v>
          </cell>
          <cell r="G41">
            <v>0</v>
          </cell>
          <cell r="H41" t="e">
            <v>#N/A</v>
          </cell>
          <cell r="I41">
            <v>1046</v>
          </cell>
          <cell r="J41">
            <v>-31</v>
          </cell>
          <cell r="K41">
            <v>750</v>
          </cell>
          <cell r="O41">
            <v>203</v>
          </cell>
          <cell r="P41">
            <v>700</v>
          </cell>
          <cell r="Q41">
            <v>10.591133004926109</v>
          </cell>
          <cell r="R41">
            <v>3.4482758620689653</v>
          </cell>
          <cell r="S41">
            <v>219</v>
          </cell>
          <cell r="T41">
            <v>213.08</v>
          </cell>
          <cell r="U41">
            <v>220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144</v>
          </cell>
          <cell r="AA41">
            <v>700</v>
          </cell>
          <cell r="AB41" t="str">
            <v>склад</v>
          </cell>
          <cell r="AC41">
            <v>140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873</v>
          </cell>
          <cell r="D42">
            <v>2644</v>
          </cell>
          <cell r="E42">
            <v>817</v>
          </cell>
          <cell r="F42">
            <v>908</v>
          </cell>
          <cell r="G42" t="str">
            <v>4рот</v>
          </cell>
          <cell r="H42" t="e">
            <v>#N/A</v>
          </cell>
          <cell r="I42">
            <v>882</v>
          </cell>
          <cell r="J42">
            <v>-65</v>
          </cell>
          <cell r="K42">
            <v>240</v>
          </cell>
          <cell r="O42">
            <v>163.4</v>
          </cell>
          <cell r="P42">
            <v>480</v>
          </cell>
          <cell r="Q42">
            <v>9.9632802937576503</v>
          </cell>
          <cell r="R42">
            <v>5.5569155446756424</v>
          </cell>
          <cell r="S42">
            <v>173.2</v>
          </cell>
          <cell r="T42">
            <v>180</v>
          </cell>
          <cell r="U42">
            <v>227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480</v>
          </cell>
          <cell r="AB42" t="e">
            <v>#N/A</v>
          </cell>
          <cell r="AC42">
            <v>30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2581</v>
          </cell>
          <cell r="D43">
            <v>5826</v>
          </cell>
          <cell r="E43">
            <v>2242</v>
          </cell>
          <cell r="F43">
            <v>1947</v>
          </cell>
          <cell r="G43" t="str">
            <v>4рот</v>
          </cell>
          <cell r="H43" t="e">
            <v>#N/A</v>
          </cell>
          <cell r="I43">
            <v>2335</v>
          </cell>
          <cell r="J43">
            <v>-93</v>
          </cell>
          <cell r="K43">
            <v>1200</v>
          </cell>
          <cell r="O43">
            <v>432.4</v>
          </cell>
          <cell r="P43">
            <v>1200</v>
          </cell>
          <cell r="Q43">
            <v>10.053191489361703</v>
          </cell>
          <cell r="R43">
            <v>4.5027752081406112</v>
          </cell>
          <cell r="S43">
            <v>432.8</v>
          </cell>
          <cell r="T43">
            <v>389.6</v>
          </cell>
          <cell r="U43">
            <v>369</v>
          </cell>
          <cell r="V43">
            <v>80</v>
          </cell>
          <cell r="W43">
            <v>84</v>
          </cell>
          <cell r="X43">
            <v>12</v>
          </cell>
          <cell r="Y43">
            <v>10</v>
          </cell>
          <cell r="Z43">
            <v>120</v>
          </cell>
          <cell r="AA43">
            <v>1200</v>
          </cell>
          <cell r="AB43">
            <v>1600</v>
          </cell>
          <cell r="AC43">
            <v>120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1414</v>
          </cell>
          <cell r="D44">
            <v>2899</v>
          </cell>
          <cell r="E44">
            <v>1200</v>
          </cell>
          <cell r="F44">
            <v>1043</v>
          </cell>
          <cell r="G44" t="str">
            <v>4рот</v>
          </cell>
          <cell r="H44" t="e">
            <v>#N/A</v>
          </cell>
          <cell r="I44">
            <v>1259</v>
          </cell>
          <cell r="J44">
            <v>-59</v>
          </cell>
          <cell r="K44">
            <v>600</v>
          </cell>
          <cell r="O44">
            <v>240</v>
          </cell>
          <cell r="P44">
            <v>760</v>
          </cell>
          <cell r="Q44">
            <v>10.012499999999999</v>
          </cell>
          <cell r="R44">
            <v>4.3458333333333332</v>
          </cell>
          <cell r="S44">
            <v>214.2</v>
          </cell>
          <cell r="T44">
            <v>216.2</v>
          </cell>
          <cell r="U44">
            <v>294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760</v>
          </cell>
          <cell r="AB44" t="e">
            <v>#N/A</v>
          </cell>
          <cell r="AC44">
            <v>47.5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3914</v>
          </cell>
          <cell r="D45">
            <v>1763</v>
          </cell>
          <cell r="E45">
            <v>2655</v>
          </cell>
          <cell r="F45">
            <v>2951</v>
          </cell>
          <cell r="G45" t="str">
            <v>4рот</v>
          </cell>
          <cell r="H45" t="e">
            <v>#N/A</v>
          </cell>
          <cell r="I45">
            <v>2748</v>
          </cell>
          <cell r="J45">
            <v>-93</v>
          </cell>
          <cell r="K45">
            <v>1000</v>
          </cell>
          <cell r="O45">
            <v>505</v>
          </cell>
          <cell r="P45">
            <v>1200</v>
          </cell>
          <cell r="Q45">
            <v>10.199999999999999</v>
          </cell>
          <cell r="R45">
            <v>5.8435643564356434</v>
          </cell>
          <cell r="S45">
            <v>602.4</v>
          </cell>
          <cell r="T45">
            <v>550.20000000000005</v>
          </cell>
          <cell r="U45">
            <v>329</v>
          </cell>
          <cell r="V45">
            <v>130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>
            <v>1600</v>
          </cell>
          <cell r="AC45">
            <v>120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96</v>
          </cell>
          <cell r="E46">
            <v>8</v>
          </cell>
          <cell r="F46">
            <v>88</v>
          </cell>
          <cell r="G46" t="str">
            <v>выв2301</v>
          </cell>
          <cell r="H46" t="e">
            <v>#N/A</v>
          </cell>
          <cell r="I46">
            <v>8</v>
          </cell>
          <cell r="J46">
            <v>0</v>
          </cell>
          <cell r="K46">
            <v>0</v>
          </cell>
          <cell r="O46">
            <v>1.6</v>
          </cell>
          <cell r="Q46">
            <v>55</v>
          </cell>
          <cell r="R46">
            <v>55</v>
          </cell>
          <cell r="S46">
            <v>2.2000000000000002</v>
          </cell>
          <cell r="T46">
            <v>2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34</v>
          </cell>
          <cell r="D47">
            <v>12</v>
          </cell>
          <cell r="E47">
            <v>13</v>
          </cell>
          <cell r="F47">
            <v>27</v>
          </cell>
          <cell r="G47" t="str">
            <v>выв2301</v>
          </cell>
          <cell r="H47" t="e">
            <v>#N/A</v>
          </cell>
          <cell r="I47">
            <v>22</v>
          </cell>
          <cell r="J47">
            <v>-9</v>
          </cell>
          <cell r="K47">
            <v>0</v>
          </cell>
          <cell r="O47">
            <v>2.6</v>
          </cell>
          <cell r="Q47">
            <v>10.384615384615385</v>
          </cell>
          <cell r="R47">
            <v>10.384615384615385</v>
          </cell>
          <cell r="S47">
            <v>4.2</v>
          </cell>
          <cell r="T47">
            <v>3.6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370</v>
          </cell>
          <cell r="D48">
            <v>1237</v>
          </cell>
          <cell r="E48">
            <v>318</v>
          </cell>
          <cell r="F48">
            <v>933</v>
          </cell>
          <cell r="G48">
            <v>1</v>
          </cell>
          <cell r="H48" t="e">
            <v>#N/A</v>
          </cell>
          <cell r="I48">
            <v>338</v>
          </cell>
          <cell r="J48">
            <v>-20</v>
          </cell>
          <cell r="K48">
            <v>0</v>
          </cell>
          <cell r="O48">
            <v>63.6</v>
          </cell>
          <cell r="Q48">
            <v>14.669811320754716</v>
          </cell>
          <cell r="R48">
            <v>14.669811320754716</v>
          </cell>
          <cell r="S48">
            <v>33</v>
          </cell>
          <cell r="T48">
            <v>63.8</v>
          </cell>
          <cell r="U48">
            <v>41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655</v>
          </cell>
          <cell r="D49">
            <v>1566</v>
          </cell>
          <cell r="E49">
            <v>403</v>
          </cell>
          <cell r="F49">
            <v>1129</v>
          </cell>
          <cell r="G49">
            <v>1</v>
          </cell>
          <cell r="H49" t="e">
            <v>#N/A</v>
          </cell>
          <cell r="I49">
            <v>424</v>
          </cell>
          <cell r="J49">
            <v>-21</v>
          </cell>
          <cell r="K49">
            <v>0</v>
          </cell>
          <cell r="O49">
            <v>80.599999999999994</v>
          </cell>
          <cell r="Q49">
            <v>14.007444168734493</v>
          </cell>
          <cell r="R49">
            <v>14.007444168734493</v>
          </cell>
          <cell r="S49">
            <v>62.6</v>
          </cell>
          <cell r="T49">
            <v>98</v>
          </cell>
          <cell r="U49">
            <v>66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144</v>
          </cell>
          <cell r="D50">
            <v>111</v>
          </cell>
          <cell r="E50">
            <v>70</v>
          </cell>
          <cell r="F50">
            <v>88</v>
          </cell>
          <cell r="G50">
            <v>1</v>
          </cell>
          <cell r="H50" t="e">
            <v>#N/A</v>
          </cell>
          <cell r="I50">
            <v>76</v>
          </cell>
          <cell r="J50">
            <v>-6</v>
          </cell>
          <cell r="K50">
            <v>0</v>
          </cell>
          <cell r="O50">
            <v>14</v>
          </cell>
          <cell r="P50">
            <v>90</v>
          </cell>
          <cell r="Q50">
            <v>12.714285714285714</v>
          </cell>
          <cell r="R50">
            <v>6.2857142857142856</v>
          </cell>
          <cell r="S50">
            <v>20</v>
          </cell>
          <cell r="T50">
            <v>16.600000000000001</v>
          </cell>
          <cell r="U50">
            <v>22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90</v>
          </cell>
          <cell r="AB50">
            <v>0</v>
          </cell>
          <cell r="AC50">
            <v>11.25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1679</v>
          </cell>
          <cell r="D51">
            <v>2797</v>
          </cell>
          <cell r="E51">
            <v>1368</v>
          </cell>
          <cell r="F51">
            <v>1388</v>
          </cell>
          <cell r="G51">
            <v>1</v>
          </cell>
          <cell r="H51" t="e">
            <v>#N/A</v>
          </cell>
          <cell r="I51">
            <v>1384</v>
          </cell>
          <cell r="J51">
            <v>-16</v>
          </cell>
          <cell r="K51">
            <v>840</v>
          </cell>
          <cell r="O51">
            <v>273.60000000000002</v>
          </cell>
          <cell r="P51">
            <v>480</v>
          </cell>
          <cell r="Q51">
            <v>9.8976608187134492</v>
          </cell>
          <cell r="R51">
            <v>5.0730994152046778</v>
          </cell>
          <cell r="S51">
            <v>300.8</v>
          </cell>
          <cell r="T51">
            <v>252.4</v>
          </cell>
          <cell r="U51">
            <v>250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60</v>
          </cell>
          <cell r="AA51">
            <v>480</v>
          </cell>
          <cell r="AB51">
            <v>0</v>
          </cell>
          <cell r="AC51">
            <v>60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808</v>
          </cell>
          <cell r="D52">
            <v>1032</v>
          </cell>
          <cell r="E52">
            <v>730</v>
          </cell>
          <cell r="F52">
            <v>543</v>
          </cell>
          <cell r="G52" t="str">
            <v>ак</v>
          </cell>
          <cell r="H52">
            <v>180</v>
          </cell>
          <cell r="I52">
            <v>195</v>
          </cell>
          <cell r="J52">
            <v>535</v>
          </cell>
          <cell r="K52">
            <v>480</v>
          </cell>
          <cell r="O52">
            <v>146</v>
          </cell>
          <cell r="P52">
            <v>480</v>
          </cell>
          <cell r="Q52">
            <v>10.294520547945206</v>
          </cell>
          <cell r="R52">
            <v>3.7191780821917808</v>
          </cell>
          <cell r="S52">
            <v>63</v>
          </cell>
          <cell r="T52">
            <v>94.8</v>
          </cell>
          <cell r="U52">
            <v>56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60</v>
          </cell>
          <cell r="AA52">
            <v>480</v>
          </cell>
          <cell r="AB52" t="str">
            <v>бонус</v>
          </cell>
          <cell r="AC52">
            <v>60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400</v>
          </cell>
          <cell r="D53">
            <v>590</v>
          </cell>
          <cell r="E53">
            <v>305</v>
          </cell>
          <cell r="F53">
            <v>360</v>
          </cell>
          <cell r="G53">
            <v>1</v>
          </cell>
          <cell r="H53">
            <v>90</v>
          </cell>
          <cell r="I53">
            <v>355</v>
          </cell>
          <cell r="J53">
            <v>-50</v>
          </cell>
          <cell r="K53">
            <v>60</v>
          </cell>
          <cell r="O53">
            <v>61</v>
          </cell>
          <cell r="P53">
            <v>200</v>
          </cell>
          <cell r="Q53">
            <v>10.163934426229508</v>
          </cell>
          <cell r="R53">
            <v>5.9016393442622954</v>
          </cell>
          <cell r="S53">
            <v>71</v>
          </cell>
          <cell r="T53">
            <v>66</v>
          </cell>
          <cell r="U53">
            <v>75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526</v>
          </cell>
          <cell r="D54">
            <v>532</v>
          </cell>
          <cell r="E54">
            <v>585</v>
          </cell>
          <cell r="F54">
            <v>332</v>
          </cell>
          <cell r="G54">
            <v>1</v>
          </cell>
          <cell r="H54">
            <v>120</v>
          </cell>
          <cell r="I54">
            <v>624</v>
          </cell>
          <cell r="J54">
            <v>-39</v>
          </cell>
          <cell r="K54">
            <v>400</v>
          </cell>
          <cell r="O54">
            <v>117</v>
          </cell>
          <cell r="P54">
            <v>440</v>
          </cell>
          <cell r="Q54">
            <v>10.017094017094017</v>
          </cell>
          <cell r="R54">
            <v>2.8376068376068377</v>
          </cell>
          <cell r="S54">
            <v>98.8</v>
          </cell>
          <cell r="T54">
            <v>101.6</v>
          </cell>
          <cell r="U54">
            <v>166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84</v>
          </cell>
          <cell r="AA54">
            <v>440</v>
          </cell>
          <cell r="AB54" t="str">
            <v>склад</v>
          </cell>
          <cell r="AC54">
            <v>88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230</v>
          </cell>
          <cell r="D55">
            <v>281</v>
          </cell>
          <cell r="E55">
            <v>185</v>
          </cell>
          <cell r="F55">
            <v>234</v>
          </cell>
          <cell r="G55">
            <v>1</v>
          </cell>
          <cell r="H55" t="e">
            <v>#N/A</v>
          </cell>
          <cell r="I55">
            <v>180</v>
          </cell>
          <cell r="J55">
            <v>5</v>
          </cell>
          <cell r="K55">
            <v>0</v>
          </cell>
          <cell r="O55">
            <v>37</v>
          </cell>
          <cell r="P55">
            <v>120</v>
          </cell>
          <cell r="Q55">
            <v>9.5675675675675684</v>
          </cell>
          <cell r="R55">
            <v>6.3243243243243246</v>
          </cell>
          <cell r="S55">
            <v>26.6</v>
          </cell>
          <cell r="T55">
            <v>43.2</v>
          </cell>
          <cell r="U55">
            <v>42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120</v>
          </cell>
          <cell r="AB55" t="str">
            <v>Паша пз</v>
          </cell>
          <cell r="AC55">
            <v>15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314</v>
          </cell>
          <cell r="D56">
            <v>1</v>
          </cell>
          <cell r="E56">
            <v>18</v>
          </cell>
          <cell r="F56">
            <v>297</v>
          </cell>
          <cell r="G56" t="str">
            <v>нв0502</v>
          </cell>
          <cell r="H56" t="e">
            <v>#N/A</v>
          </cell>
          <cell r="I56">
            <v>18</v>
          </cell>
          <cell r="J56">
            <v>0</v>
          </cell>
          <cell r="K56">
            <v>0</v>
          </cell>
          <cell r="O56">
            <v>3.6</v>
          </cell>
          <cell r="Q56">
            <v>82.5</v>
          </cell>
          <cell r="R56">
            <v>82.5</v>
          </cell>
          <cell r="S56">
            <v>0</v>
          </cell>
          <cell r="T56">
            <v>0.8</v>
          </cell>
          <cell r="U56">
            <v>2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284.89999999999998</v>
          </cell>
          <cell r="D57">
            <v>118.4</v>
          </cell>
          <cell r="E57">
            <v>159.1</v>
          </cell>
          <cell r="F57">
            <v>240.5</v>
          </cell>
          <cell r="G57" t="str">
            <v>рот</v>
          </cell>
          <cell r="H57" t="e">
            <v>#N/A</v>
          </cell>
          <cell r="I57">
            <v>159.102</v>
          </cell>
          <cell r="J57">
            <v>-2.0000000000095497E-3</v>
          </cell>
          <cell r="K57">
            <v>0</v>
          </cell>
          <cell r="O57">
            <v>31.82</v>
          </cell>
          <cell r="P57">
            <v>90</v>
          </cell>
          <cell r="Q57">
            <v>10.386549340037712</v>
          </cell>
          <cell r="R57">
            <v>7.558139534883721</v>
          </cell>
          <cell r="S57">
            <v>39.22</v>
          </cell>
          <cell r="T57">
            <v>35.519999999999996</v>
          </cell>
          <cell r="U57">
            <v>59.2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90</v>
          </cell>
          <cell r="AB57" t="e">
            <v>#N/A</v>
          </cell>
          <cell r="AC57">
            <v>24.324324324324323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144.29900000000001</v>
          </cell>
          <cell r="D58">
            <v>3.7</v>
          </cell>
          <cell r="E58">
            <v>22.2</v>
          </cell>
          <cell r="F58">
            <v>125.79900000000001</v>
          </cell>
          <cell r="G58" t="str">
            <v>выв2201</v>
          </cell>
          <cell r="H58" t="e">
            <v>#N/A</v>
          </cell>
          <cell r="I58">
            <v>22.2</v>
          </cell>
          <cell r="J58">
            <v>0</v>
          </cell>
          <cell r="K58">
            <v>0</v>
          </cell>
          <cell r="O58">
            <v>4.4399999999999995</v>
          </cell>
          <cell r="Q58">
            <v>28.333108108108114</v>
          </cell>
          <cell r="R58">
            <v>28.333108108108114</v>
          </cell>
          <cell r="S58">
            <v>2.9601999999999999</v>
          </cell>
          <cell r="T58">
            <v>2.2199999999999998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163.52000000000001</v>
          </cell>
          <cell r="D59">
            <v>226.24</v>
          </cell>
          <cell r="E59">
            <v>147.84</v>
          </cell>
          <cell r="F59">
            <v>239.68</v>
          </cell>
          <cell r="G59">
            <v>0</v>
          </cell>
          <cell r="H59" t="e">
            <v>#N/A</v>
          </cell>
          <cell r="I59">
            <v>162.80000000000001</v>
          </cell>
          <cell r="J59">
            <v>-14.960000000000008</v>
          </cell>
          <cell r="K59">
            <v>0</v>
          </cell>
          <cell r="O59">
            <v>29.568000000000001</v>
          </cell>
          <cell r="P59">
            <v>60</v>
          </cell>
          <cell r="Q59">
            <v>10.135281385281385</v>
          </cell>
          <cell r="R59">
            <v>8.1060606060606055</v>
          </cell>
          <cell r="S59">
            <v>34.944000000000003</v>
          </cell>
          <cell r="T59">
            <v>38.975999999999999</v>
          </cell>
          <cell r="U59">
            <v>44.8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28</v>
          </cell>
          <cell r="AA59">
            <v>60</v>
          </cell>
          <cell r="AB59" t="e">
            <v>#N/A</v>
          </cell>
          <cell r="AC59">
            <v>26.785714285714285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110</v>
          </cell>
          <cell r="D60">
            <v>60</v>
          </cell>
          <cell r="E60">
            <v>50</v>
          </cell>
          <cell r="F60">
            <v>120</v>
          </cell>
          <cell r="G60">
            <v>1</v>
          </cell>
          <cell r="H60">
            <v>180</v>
          </cell>
          <cell r="I60">
            <v>51</v>
          </cell>
          <cell r="J60">
            <v>-1</v>
          </cell>
          <cell r="K60">
            <v>0</v>
          </cell>
          <cell r="O60">
            <v>10</v>
          </cell>
          <cell r="Q60">
            <v>12</v>
          </cell>
          <cell r="R60">
            <v>12</v>
          </cell>
          <cell r="S60">
            <v>16</v>
          </cell>
          <cell r="T60">
            <v>19</v>
          </cell>
          <cell r="U60">
            <v>10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347</v>
          </cell>
          <cell r="D61">
            <v>1698</v>
          </cell>
          <cell r="E61">
            <v>804</v>
          </cell>
          <cell r="F61">
            <v>1227</v>
          </cell>
          <cell r="G61" t="str">
            <v>нов1</v>
          </cell>
          <cell r="H61" t="e">
            <v>#N/A</v>
          </cell>
          <cell r="I61">
            <v>793</v>
          </cell>
          <cell r="J61">
            <v>11</v>
          </cell>
          <cell r="K61">
            <v>320</v>
          </cell>
          <cell r="O61">
            <v>160.80000000000001</v>
          </cell>
          <cell r="P61">
            <v>320</v>
          </cell>
          <cell r="Q61">
            <v>11.610696517412935</v>
          </cell>
          <cell r="R61">
            <v>7.6305970149253728</v>
          </cell>
          <cell r="S61">
            <v>99.6</v>
          </cell>
          <cell r="T61">
            <v>182.4</v>
          </cell>
          <cell r="U61">
            <v>81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str">
            <v>яблоко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637</v>
          </cell>
          <cell r="D62">
            <v>363</v>
          </cell>
          <cell r="E62">
            <v>590</v>
          </cell>
          <cell r="F62">
            <v>377</v>
          </cell>
          <cell r="G62" t="str">
            <v>нов</v>
          </cell>
          <cell r="H62" t="e">
            <v>#N/A</v>
          </cell>
          <cell r="I62">
            <v>634</v>
          </cell>
          <cell r="J62">
            <v>-44</v>
          </cell>
          <cell r="K62">
            <v>480</v>
          </cell>
          <cell r="O62">
            <v>118</v>
          </cell>
          <cell r="P62">
            <v>320</v>
          </cell>
          <cell r="Q62">
            <v>9.9745762711864412</v>
          </cell>
          <cell r="R62">
            <v>3.1949152542372881</v>
          </cell>
          <cell r="S62">
            <v>110.6</v>
          </cell>
          <cell r="T62">
            <v>91</v>
          </cell>
          <cell r="U62">
            <v>126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320</v>
          </cell>
          <cell r="AB62" t="e">
            <v>#N/A</v>
          </cell>
          <cell r="AC62">
            <v>26.666666666666668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1576</v>
          </cell>
          <cell r="D63">
            <v>3061</v>
          </cell>
          <cell r="E63">
            <v>3019</v>
          </cell>
          <cell r="F63">
            <v>1580</v>
          </cell>
          <cell r="G63" t="str">
            <v>пуд,яб</v>
          </cell>
          <cell r="H63">
            <v>180</v>
          </cell>
          <cell r="I63">
            <v>3046</v>
          </cell>
          <cell r="J63">
            <v>-27</v>
          </cell>
          <cell r="K63">
            <v>1200</v>
          </cell>
          <cell r="O63">
            <v>339.8</v>
          </cell>
          <cell r="P63">
            <v>480</v>
          </cell>
          <cell r="Q63">
            <v>9.5938787522071802</v>
          </cell>
          <cell r="R63">
            <v>4.6497939964685111</v>
          </cell>
          <cell r="S63">
            <v>344</v>
          </cell>
          <cell r="T63">
            <v>338.6</v>
          </cell>
          <cell r="U63">
            <v>193</v>
          </cell>
          <cell r="V63">
            <v>1320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 t="str">
            <v>склад</v>
          </cell>
          <cell r="AC63">
            <v>40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-8</v>
          </cell>
          <cell r="D64">
            <v>4</v>
          </cell>
          <cell r="E64">
            <v>9</v>
          </cell>
          <cell r="F64">
            <v>-15</v>
          </cell>
          <cell r="G64" t="str">
            <v>н2512</v>
          </cell>
          <cell r="H64" t="e">
            <v>#N/A</v>
          </cell>
          <cell r="I64">
            <v>132</v>
          </cell>
          <cell r="J64">
            <v>-123</v>
          </cell>
          <cell r="K64">
            <v>0</v>
          </cell>
          <cell r="O64">
            <v>1.8</v>
          </cell>
          <cell r="P64">
            <v>240</v>
          </cell>
          <cell r="Q64">
            <v>125</v>
          </cell>
          <cell r="R64">
            <v>-8.3333333333333339</v>
          </cell>
          <cell r="S64">
            <v>77.2</v>
          </cell>
          <cell r="T64">
            <v>173.4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10</v>
          </cell>
          <cell r="AA64">
            <v>240</v>
          </cell>
          <cell r="AB64" t="str">
            <v>яблоко</v>
          </cell>
          <cell r="AC64">
            <v>8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0</v>
          </cell>
          <cell r="O65">
            <v>0</v>
          </cell>
          <cell r="P65">
            <v>240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10</v>
          </cell>
          <cell r="AA65">
            <v>240</v>
          </cell>
          <cell r="AB65" t="str">
            <v>яблоко</v>
          </cell>
          <cell r="AC65">
            <v>8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576</v>
          </cell>
          <cell r="D66">
            <v>344</v>
          </cell>
          <cell r="E66">
            <v>497</v>
          </cell>
          <cell r="F66">
            <v>405</v>
          </cell>
          <cell r="G66">
            <v>1</v>
          </cell>
          <cell r="H66">
            <v>180</v>
          </cell>
          <cell r="I66">
            <v>532</v>
          </cell>
          <cell r="J66">
            <v>-35</v>
          </cell>
          <cell r="K66">
            <v>300</v>
          </cell>
          <cell r="O66">
            <v>99.4</v>
          </cell>
          <cell r="P66">
            <v>280</v>
          </cell>
          <cell r="Q66">
            <v>9.9094567404426552</v>
          </cell>
          <cell r="R66">
            <v>4.0744466800804826</v>
          </cell>
          <cell r="S66">
            <v>100.8</v>
          </cell>
          <cell r="T66">
            <v>101.6</v>
          </cell>
          <cell r="U66">
            <v>94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280</v>
          </cell>
          <cell r="AB66">
            <v>0</v>
          </cell>
          <cell r="AC66">
            <v>23.333333333333332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1039</v>
          </cell>
          <cell r="D67">
            <v>16</v>
          </cell>
          <cell r="E67">
            <v>439</v>
          </cell>
          <cell r="F67">
            <v>581</v>
          </cell>
          <cell r="G67">
            <v>1</v>
          </cell>
          <cell r="H67">
            <v>180</v>
          </cell>
          <cell r="I67">
            <v>522</v>
          </cell>
          <cell r="J67">
            <v>-83</v>
          </cell>
          <cell r="K67">
            <v>120</v>
          </cell>
          <cell r="O67">
            <v>87.8</v>
          </cell>
          <cell r="P67">
            <v>180</v>
          </cell>
          <cell r="Q67">
            <v>10.034168564920273</v>
          </cell>
          <cell r="R67">
            <v>6.6173120728929389</v>
          </cell>
          <cell r="S67">
            <v>134.80000000000001</v>
          </cell>
          <cell r="T67">
            <v>88.2</v>
          </cell>
          <cell r="U67">
            <v>65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14</v>
          </cell>
          <cell r="AA67">
            <v>180</v>
          </cell>
          <cell r="AB67">
            <v>0</v>
          </cell>
          <cell r="AC67">
            <v>15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21</v>
          </cell>
          <cell r="E68">
            <v>17</v>
          </cell>
          <cell r="F68">
            <v>3</v>
          </cell>
          <cell r="G68" t="str">
            <v>хз</v>
          </cell>
          <cell r="H68" t="e">
            <v>#N/A</v>
          </cell>
          <cell r="I68">
            <v>18</v>
          </cell>
          <cell r="J68">
            <v>-1</v>
          </cell>
          <cell r="K68">
            <v>0</v>
          </cell>
          <cell r="O68">
            <v>3.4</v>
          </cell>
          <cell r="Q68">
            <v>0.88235294117647056</v>
          </cell>
          <cell r="R68">
            <v>0.88235294117647056</v>
          </cell>
          <cell r="S68">
            <v>9.1999999999999993</v>
          </cell>
          <cell r="T68">
            <v>3.8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114</v>
          </cell>
          <cell r="E69">
            <v>5</v>
          </cell>
          <cell r="F69">
            <v>109</v>
          </cell>
          <cell r="G69" t="str">
            <v>нов</v>
          </cell>
          <cell r="H69" t="e">
            <v>#N/A</v>
          </cell>
          <cell r="I69">
            <v>5</v>
          </cell>
          <cell r="J69">
            <v>0</v>
          </cell>
          <cell r="K69">
            <v>0</v>
          </cell>
          <cell r="O69">
            <v>1</v>
          </cell>
          <cell r="Q69">
            <v>109</v>
          </cell>
          <cell r="R69">
            <v>109</v>
          </cell>
          <cell r="S69">
            <v>0</v>
          </cell>
          <cell r="T69">
            <v>8.1999999999999993</v>
          </cell>
          <cell r="U69">
            <v>0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287</v>
          </cell>
          <cell r="D70">
            <v>198</v>
          </cell>
          <cell r="E70">
            <v>279</v>
          </cell>
          <cell r="F70">
            <v>191</v>
          </cell>
          <cell r="G70">
            <v>1</v>
          </cell>
          <cell r="H70">
            <v>180</v>
          </cell>
          <cell r="I70">
            <v>315</v>
          </cell>
          <cell r="J70">
            <v>-36</v>
          </cell>
          <cell r="K70">
            <v>200</v>
          </cell>
          <cell r="O70">
            <v>55.8</v>
          </cell>
          <cell r="P70">
            <v>167</v>
          </cell>
          <cell r="Q70">
            <v>10</v>
          </cell>
          <cell r="R70">
            <v>3.4229390681003586</v>
          </cell>
          <cell r="S70">
            <v>48.4</v>
          </cell>
          <cell r="T70">
            <v>49.4</v>
          </cell>
          <cell r="U70">
            <v>56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167</v>
          </cell>
          <cell r="AB70">
            <v>0</v>
          </cell>
          <cell r="AC70">
            <v>11.928571428571429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1375</v>
          </cell>
          <cell r="D71">
            <v>4094</v>
          </cell>
          <cell r="E71">
            <v>3826</v>
          </cell>
          <cell r="F71">
            <v>1560</v>
          </cell>
          <cell r="G71">
            <v>1</v>
          </cell>
          <cell r="H71">
            <v>180</v>
          </cell>
          <cell r="I71">
            <v>3950</v>
          </cell>
          <cell r="J71">
            <v>-124</v>
          </cell>
          <cell r="K71">
            <v>960</v>
          </cell>
          <cell r="O71">
            <v>316.39999999999998</v>
          </cell>
          <cell r="P71">
            <v>840</v>
          </cell>
          <cell r="Q71">
            <v>10.619469026548673</v>
          </cell>
          <cell r="R71">
            <v>4.9304677623261695</v>
          </cell>
          <cell r="S71">
            <v>335.8</v>
          </cell>
          <cell r="T71">
            <v>331.2</v>
          </cell>
          <cell r="U71">
            <v>415</v>
          </cell>
          <cell r="V71">
            <v>2244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840</v>
          </cell>
          <cell r="AB71" t="str">
            <v>склад</v>
          </cell>
          <cell r="AC71">
            <v>70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2742</v>
          </cell>
          <cell r="D72">
            <v>7150</v>
          </cell>
          <cell r="E72">
            <v>6280</v>
          </cell>
          <cell r="F72">
            <v>3508</v>
          </cell>
          <cell r="G72">
            <v>1</v>
          </cell>
          <cell r="H72">
            <v>180</v>
          </cell>
          <cell r="I72">
            <v>6410</v>
          </cell>
          <cell r="J72">
            <v>-130</v>
          </cell>
          <cell r="K72">
            <v>1200</v>
          </cell>
          <cell r="O72">
            <v>588.79999999999995</v>
          </cell>
          <cell r="P72">
            <v>1200</v>
          </cell>
          <cell r="Q72">
            <v>10.033967391304349</v>
          </cell>
          <cell r="R72">
            <v>5.9578804347826093</v>
          </cell>
          <cell r="S72">
            <v>647.6</v>
          </cell>
          <cell r="T72">
            <v>652</v>
          </cell>
          <cell r="U72">
            <v>438</v>
          </cell>
          <cell r="V72">
            <v>3336</v>
          </cell>
          <cell r="W72">
            <v>70</v>
          </cell>
          <cell r="X72">
            <v>14</v>
          </cell>
          <cell r="Y72">
            <v>12</v>
          </cell>
          <cell r="Z72">
            <v>98</v>
          </cell>
          <cell r="AA72">
            <v>1200</v>
          </cell>
          <cell r="AB72" t="str">
            <v>склад</v>
          </cell>
          <cell r="AC72">
            <v>100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21.6</v>
          </cell>
          <cell r="E73">
            <v>2.7</v>
          </cell>
          <cell r="F73">
            <v>16.2</v>
          </cell>
          <cell r="G73">
            <v>1</v>
          </cell>
          <cell r="H73" t="e">
            <v>#N/A</v>
          </cell>
          <cell r="I73">
            <v>2.7</v>
          </cell>
          <cell r="J73">
            <v>0</v>
          </cell>
          <cell r="K73">
            <v>0</v>
          </cell>
          <cell r="O73">
            <v>0.54</v>
          </cell>
          <cell r="Q73">
            <v>29.999999999999996</v>
          </cell>
          <cell r="R73">
            <v>29.999999999999996</v>
          </cell>
          <cell r="S73">
            <v>1.08</v>
          </cell>
          <cell r="T73">
            <v>1.08</v>
          </cell>
          <cell r="U73">
            <v>0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540</v>
          </cell>
          <cell r="D74">
            <v>390</v>
          </cell>
          <cell r="E74">
            <v>480</v>
          </cell>
          <cell r="F74">
            <v>435</v>
          </cell>
          <cell r="G74">
            <v>1</v>
          </cell>
          <cell r="H74" t="e">
            <v>#N/A</v>
          </cell>
          <cell r="I74">
            <v>500.5</v>
          </cell>
          <cell r="J74">
            <v>-20.5</v>
          </cell>
          <cell r="K74">
            <v>160</v>
          </cell>
          <cell r="O74">
            <v>96</v>
          </cell>
          <cell r="P74">
            <v>400</v>
          </cell>
          <cell r="Q74">
            <v>10.364583333333334</v>
          </cell>
          <cell r="R74">
            <v>4.53125</v>
          </cell>
          <cell r="S74">
            <v>95</v>
          </cell>
          <cell r="T74">
            <v>86</v>
          </cell>
          <cell r="U74">
            <v>170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84</v>
          </cell>
          <cell r="AA74">
            <v>400</v>
          </cell>
          <cell r="AB74" t="e">
            <v>#N/A</v>
          </cell>
          <cell r="AC74">
            <v>80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591.17999999999995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</v>
          </cell>
          <cell r="F8">
            <v>544.53399999999999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9.4</v>
          </cell>
          <cell r="F9">
            <v>1616.4490000000001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</v>
          </cell>
          <cell r="F10">
            <v>2103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24</v>
          </cell>
          <cell r="F11">
            <v>3648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3728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191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275</v>
          </cell>
        </row>
        <row r="16">
          <cell r="A16" t="str">
            <v xml:space="preserve"> 078  Колбаса Сервелат Зернистый, ПОКОМ 0.35 кг,ПОКОМ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23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7</v>
          </cell>
          <cell r="F18">
            <v>1091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499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F20">
            <v>92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  <cell r="F21">
            <v>509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2.5009999999999999</v>
          </cell>
          <cell r="F23">
            <v>406.52100000000002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41.100999999999999</v>
          </cell>
          <cell r="F24">
            <v>4531.7039999999997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0.85</v>
          </cell>
          <cell r="F25">
            <v>264.16399999999999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1098.069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</v>
          </cell>
          <cell r="F27">
            <v>523.49599999999998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8</v>
          </cell>
          <cell r="F28">
            <v>8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2.5</v>
          </cell>
          <cell r="F29">
            <v>187.33600000000001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2.5499999999999998</v>
          </cell>
          <cell r="F30">
            <v>164.023</v>
          </cell>
        </row>
        <row r="31">
          <cell r="A31" t="str">
            <v xml:space="preserve"> 240  Колбаса Салями охотничья, ВЕС. ПОКОМ</v>
          </cell>
          <cell r="F31">
            <v>8.5950000000000006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4.2</v>
          </cell>
          <cell r="F32">
            <v>461.26400000000001</v>
          </cell>
        </row>
        <row r="33">
          <cell r="A33" t="str">
            <v xml:space="preserve"> 247  Сардельки Нежные, ВЕС.  ПОКОМ</v>
          </cell>
          <cell r="F33">
            <v>138.35</v>
          </cell>
        </row>
        <row r="34">
          <cell r="A34" t="str">
            <v xml:space="preserve"> 248  Сардельки Сочные ТМ Особый рецепт,   ПОКОМ</v>
          </cell>
          <cell r="F34">
            <v>165.333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10.73</v>
          </cell>
          <cell r="F35">
            <v>1007.693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104.501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1.3009999999999999</v>
          </cell>
          <cell r="F37">
            <v>103.905</v>
          </cell>
        </row>
        <row r="38">
          <cell r="A38" t="str">
            <v xml:space="preserve"> 263  Шпикачки Стародворские, ВЕС.  ПОКОМ</v>
          </cell>
          <cell r="D38">
            <v>1.4</v>
          </cell>
          <cell r="F38">
            <v>125.203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50.3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46.481000000000002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71.632000000000005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9</v>
          </cell>
          <cell r="F42">
            <v>1003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529</v>
          </cell>
          <cell r="F43">
            <v>3145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22</v>
          </cell>
          <cell r="F44">
            <v>4957</v>
          </cell>
        </row>
        <row r="45">
          <cell r="A45" t="str">
            <v xml:space="preserve"> 283  Сосиски Сочинки, ВЕС, ТМ Стародворье ПОКОМ</v>
          </cell>
          <cell r="D45">
            <v>2.75</v>
          </cell>
          <cell r="F45">
            <v>525.06500000000005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521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1105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273.92099999999999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11</v>
          </cell>
          <cell r="F49">
            <v>1629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19</v>
          </cell>
          <cell r="F50">
            <v>2413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89.796000000000006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1.4</v>
          </cell>
          <cell r="F52">
            <v>247.30099999999999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7</v>
          </cell>
          <cell r="F53">
            <v>1059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20</v>
          </cell>
          <cell r="F54">
            <v>1700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9</v>
          </cell>
          <cell r="F55">
            <v>1106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238.053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9.9499999999999993</v>
          </cell>
          <cell r="F57">
            <v>737.28300000000002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52.85</v>
          </cell>
        </row>
        <row r="59">
          <cell r="A59" t="str">
            <v xml:space="preserve"> 318  Сосиски Датские ТМ Зареченские, ВЕС  ПОКОМ</v>
          </cell>
          <cell r="D59">
            <v>5.4</v>
          </cell>
          <cell r="F59">
            <v>3231.7919999999999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836</v>
          </cell>
          <cell r="F60">
            <v>4258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27</v>
          </cell>
          <cell r="F61">
            <v>3081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15</v>
          </cell>
          <cell r="F62">
            <v>1223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422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8.65</v>
          </cell>
          <cell r="F65">
            <v>850.06899999999996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2.4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302</v>
          </cell>
        </row>
        <row r="68">
          <cell r="A68" t="str">
            <v xml:space="preserve"> 335  Колбаса Сливушка ТМ Вязанка. ВЕС.  ПОКОМ </v>
          </cell>
          <cell r="F68">
            <v>267.61399999999998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20.800999999999998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515</v>
          </cell>
          <cell r="F70">
            <v>3237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22</v>
          </cell>
          <cell r="F71">
            <v>2237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</v>
          </cell>
          <cell r="F72">
            <v>492.49200000000002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309.39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5.6</v>
          </cell>
          <cell r="F74">
            <v>719.74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366.57400000000001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160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</v>
          </cell>
          <cell r="F77">
            <v>355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493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1.35</v>
          </cell>
          <cell r="F79">
            <v>122.78100000000001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645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650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687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</v>
          </cell>
          <cell r="F83">
            <v>552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6</v>
          </cell>
          <cell r="F84">
            <v>470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</v>
          </cell>
          <cell r="F85">
            <v>279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800</v>
          </cell>
          <cell r="F86">
            <v>4797</v>
          </cell>
        </row>
        <row r="87">
          <cell r="A87" t="str">
            <v xml:space="preserve"> 412  Сосиски Баварские ТМ Стародворье 0,35 кг ПОКОМ</v>
          </cell>
          <cell r="D87">
            <v>44</v>
          </cell>
          <cell r="F87">
            <v>5275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13</v>
          </cell>
          <cell r="F89">
            <v>553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94.15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13.65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11</v>
          </cell>
          <cell r="F92">
            <v>337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2.65</v>
          </cell>
          <cell r="F93">
            <v>84.950999999999993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52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51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2</v>
          </cell>
          <cell r="F96">
            <v>190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10</v>
          </cell>
          <cell r="F97">
            <v>1187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288.02499999999998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23.600999999999999</v>
          </cell>
          <cell r="F99">
            <v>3692.098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38.100999999999999</v>
          </cell>
          <cell r="F100">
            <v>5135.21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20.100000000000001</v>
          </cell>
          <cell r="F101">
            <v>3856.491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11.93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171.309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163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4</v>
          </cell>
        </row>
        <row r="106">
          <cell r="A106" t="str">
            <v xml:space="preserve"> 478  Сардельки Зареченские ВЕС ТМ Зареченские  ПОКОМ</v>
          </cell>
          <cell r="F106">
            <v>146.41900000000001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  <cell r="F107">
            <v>34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2</v>
          </cell>
          <cell r="F108">
            <v>65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52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10</v>
          </cell>
          <cell r="F110">
            <v>1090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2</v>
          </cell>
          <cell r="F111">
            <v>607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4</v>
          </cell>
          <cell r="F112">
            <v>626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4</v>
          </cell>
          <cell r="F113">
            <v>484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22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</v>
          </cell>
          <cell r="F115">
            <v>660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F116">
            <v>26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F117">
            <v>23.501999999999999</v>
          </cell>
        </row>
        <row r="118">
          <cell r="A118" t="str">
            <v xml:space="preserve"> 507  Колбаса Персидская халяль ВЕС ТМ Вязанка  ПОКОМ</v>
          </cell>
          <cell r="D118">
            <v>2.8</v>
          </cell>
          <cell r="F118">
            <v>62.557000000000002</v>
          </cell>
        </row>
        <row r="119">
          <cell r="A119" t="str">
            <v xml:space="preserve"> 508  Сосиски Аравийские ВЕС ТМ Вязанка  ПОКОМ</v>
          </cell>
          <cell r="F119">
            <v>78.289000000000001</v>
          </cell>
        </row>
        <row r="120">
          <cell r="A120" t="str">
            <v xml:space="preserve"> 509  Колбаса Пряная Халяль ВЕС ТМ Сафияль  ПОКОМ</v>
          </cell>
          <cell r="D120">
            <v>1.6</v>
          </cell>
          <cell r="F120">
            <v>72.128</v>
          </cell>
        </row>
        <row r="121">
          <cell r="A121" t="str">
            <v xml:space="preserve"> 513  Колбаса вареная Стародворская 0,4кг ТМ Стародворье  ПОКОМ</v>
          </cell>
          <cell r="D121">
            <v>1</v>
          </cell>
          <cell r="F121">
            <v>270</v>
          </cell>
        </row>
        <row r="122">
          <cell r="A122" t="str">
            <v>1146 Ароматная с/к в/у ОСТАНКИНО</v>
          </cell>
          <cell r="D122">
            <v>13</v>
          </cell>
          <cell r="F122">
            <v>13</v>
          </cell>
        </row>
        <row r="123">
          <cell r="A123" t="str">
            <v>3215 ВЕТЧ.МЯСНАЯ Папа может п/о 0.4кг 8шт.    ОСТАНКИНО</v>
          </cell>
          <cell r="D123">
            <v>578</v>
          </cell>
          <cell r="F123">
            <v>578</v>
          </cell>
        </row>
        <row r="124">
          <cell r="A124" t="str">
            <v>3680 ПРЕСИЖН с/к дек. спец мгс ОСТАНКИНО</v>
          </cell>
          <cell r="D124">
            <v>3</v>
          </cell>
          <cell r="F124">
            <v>3</v>
          </cell>
        </row>
        <row r="125">
          <cell r="A125" t="str">
            <v>3684 ПРЕСИЖН с/к в/у 1/250 8шт.   ОСТАНКИНО</v>
          </cell>
          <cell r="D125">
            <v>123</v>
          </cell>
          <cell r="F125">
            <v>123</v>
          </cell>
        </row>
        <row r="126">
          <cell r="A126" t="str">
            <v>4063 МЯСНАЯ Папа может вар п/о_Л   ОСТАНКИНО</v>
          </cell>
          <cell r="D126">
            <v>1576.45</v>
          </cell>
          <cell r="F126">
            <v>1576.45</v>
          </cell>
        </row>
        <row r="127">
          <cell r="A127" t="str">
            <v>4117 ЭКСТРА Папа может с/к в/у_Л   ОСТАНКИНО</v>
          </cell>
          <cell r="D127">
            <v>51</v>
          </cell>
          <cell r="F127">
            <v>51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136.75</v>
          </cell>
          <cell r="F128">
            <v>136.75</v>
          </cell>
        </row>
        <row r="129">
          <cell r="A129" t="str">
            <v>4691 ШЕЙКА КОПЧЕНАЯ к/в мл/к в/у 300*6  ОСТАНКИНО</v>
          </cell>
          <cell r="D129">
            <v>30</v>
          </cell>
          <cell r="F129">
            <v>30</v>
          </cell>
        </row>
        <row r="130">
          <cell r="A130" t="str">
            <v>4786 КОЛБ.СНЭКИ Папа может в/к мгс 1/70_5  ОСТАНКИНО</v>
          </cell>
          <cell r="D130">
            <v>103</v>
          </cell>
          <cell r="F130">
            <v>103</v>
          </cell>
        </row>
        <row r="131">
          <cell r="A131" t="str">
            <v>4813 ФИЛЕЙНАЯ Папа может вар п/о_Л   ОСТАНКИНО</v>
          </cell>
          <cell r="D131">
            <v>599.15</v>
          </cell>
          <cell r="F131">
            <v>599.15</v>
          </cell>
        </row>
        <row r="132">
          <cell r="A132" t="str">
            <v>4993 САЛЯМИ ИТАЛЬЯНСКАЯ с/к в/у 1/250*8_120c ОСТАНКИНО</v>
          </cell>
          <cell r="D132">
            <v>335</v>
          </cell>
          <cell r="F132">
            <v>335</v>
          </cell>
        </row>
        <row r="133">
          <cell r="A133" t="str">
            <v>5246 ДОКТОРСКАЯ ПРЕМИУМ вар б/о мгс_30с ОСТАНКИНО</v>
          </cell>
          <cell r="D133">
            <v>32.299999999999997</v>
          </cell>
          <cell r="F133">
            <v>32.299999999999997</v>
          </cell>
        </row>
        <row r="134">
          <cell r="A134" t="str">
            <v>5247 РУССКАЯ ПРЕМИУМ вар б/о мгс_30с ОСТАНКИНО</v>
          </cell>
          <cell r="D134">
            <v>65.5</v>
          </cell>
          <cell r="F134">
            <v>65.5</v>
          </cell>
        </row>
        <row r="135">
          <cell r="A135" t="str">
            <v>5341 СЕРВЕЛАТ ОХОТНИЧИЙ в/к в/у  ОСТАНКИНО</v>
          </cell>
          <cell r="D135">
            <v>538.6</v>
          </cell>
          <cell r="F135">
            <v>538.6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1237.43</v>
          </cell>
          <cell r="F137">
            <v>1237.43</v>
          </cell>
        </row>
        <row r="138">
          <cell r="A138" t="str">
            <v>5679 САЛЯМИ ИТАЛЬЯНСКАЯ с/к в/у 1/150_60с ОСТАНКИНО</v>
          </cell>
          <cell r="D138">
            <v>224</v>
          </cell>
          <cell r="F138">
            <v>224</v>
          </cell>
        </row>
        <row r="139">
          <cell r="A139" t="str">
            <v>5682 САЛЯМИ МЕЛКОЗЕРНЕНАЯ с/к в/у 1/120_60с   ОСТАНКИНО</v>
          </cell>
          <cell r="D139">
            <v>1678</v>
          </cell>
          <cell r="F139">
            <v>1678</v>
          </cell>
        </row>
        <row r="140">
          <cell r="A140" t="str">
            <v>5706 АРОМАТНАЯ Папа может с/к в/у 1/250 8шт.  ОСТАНКИНО</v>
          </cell>
          <cell r="D140">
            <v>761</v>
          </cell>
          <cell r="F140">
            <v>761</v>
          </cell>
        </row>
        <row r="141">
          <cell r="A141" t="str">
            <v>5708 ПОСОЛЬСКАЯ Папа может с/к в/у ОСТАНКИНО</v>
          </cell>
          <cell r="D141">
            <v>56.6</v>
          </cell>
          <cell r="F141">
            <v>57.603999999999999</v>
          </cell>
        </row>
        <row r="142">
          <cell r="A142" t="str">
            <v>5851 ЭКСТРА Папа может вар п/о   ОСТАНКИНО</v>
          </cell>
          <cell r="D142">
            <v>438.15</v>
          </cell>
          <cell r="F142">
            <v>438.15</v>
          </cell>
        </row>
        <row r="143">
          <cell r="A143" t="str">
            <v>5931 ОХОТНИЧЬЯ Папа может с/к в/у 1/220 8шт.   ОСТАНКИНО</v>
          </cell>
          <cell r="D143">
            <v>910</v>
          </cell>
          <cell r="F143">
            <v>910</v>
          </cell>
        </row>
        <row r="144">
          <cell r="A144" t="str">
            <v>6004 РАГУ СВИНОЕ 1кг 8шт.зам_120с ОСТАНКИНО</v>
          </cell>
          <cell r="D144">
            <v>136</v>
          </cell>
          <cell r="F144">
            <v>136</v>
          </cell>
        </row>
        <row r="145">
          <cell r="A145" t="str">
            <v>6158 ВРЕМЯ ОЛИВЬЕ Папа может вар п/о 0.4кг   ОСТАНКИНО</v>
          </cell>
          <cell r="D145">
            <v>1091</v>
          </cell>
          <cell r="F145">
            <v>1091</v>
          </cell>
        </row>
        <row r="146">
          <cell r="A146" t="str">
            <v>6200 ГРУДИНКА ПРЕМИУМ к/в мл/к в/у 0.3кг  ОСТАНКИНО</v>
          </cell>
          <cell r="D146">
            <v>466</v>
          </cell>
          <cell r="F146">
            <v>466</v>
          </cell>
        </row>
        <row r="147">
          <cell r="A147" t="str">
            <v>6201 ГРУДИНКА ПРЕМИУМ к/в с/н в/у 1/150 8 шт ОСТАНКИНО</v>
          </cell>
          <cell r="D147">
            <v>5</v>
          </cell>
          <cell r="F147">
            <v>5</v>
          </cell>
        </row>
        <row r="148">
          <cell r="A148" t="str">
            <v>6206 СВИНИНА ПО-ДОМАШНЕМУ к/в мл/к в/у 0.3кг  ОСТАНКИНО</v>
          </cell>
          <cell r="D148">
            <v>511</v>
          </cell>
          <cell r="F148">
            <v>511</v>
          </cell>
        </row>
        <row r="149">
          <cell r="A149" t="str">
            <v>6221 НЕАПОЛИТАНСКИЙ ДУЭТ с/к с/н мгс 1/90  ОСТАНКИНО</v>
          </cell>
          <cell r="D149">
            <v>318</v>
          </cell>
          <cell r="F149">
            <v>318</v>
          </cell>
        </row>
        <row r="150">
          <cell r="A150" t="str">
            <v>6222 ИТАЛЬЯНСКОЕ АССОРТИ с/в с/н мгс 1/90 ОСТАНКИНО</v>
          </cell>
          <cell r="D150">
            <v>101</v>
          </cell>
          <cell r="F150">
            <v>101</v>
          </cell>
        </row>
        <row r="151">
          <cell r="A151" t="str">
            <v>6228 МЯСНОЕ АССОРТИ к/з с/н мгс 1/90 10шт.  ОСТАНКИНО</v>
          </cell>
          <cell r="D151">
            <v>353</v>
          </cell>
          <cell r="F151">
            <v>353</v>
          </cell>
        </row>
        <row r="152">
          <cell r="A152" t="str">
            <v>6247 ДОМАШНЯЯ Папа может вар п/о 0,4кг 8шт.  ОСТАНКИНО</v>
          </cell>
          <cell r="D152">
            <v>196</v>
          </cell>
          <cell r="F152">
            <v>196</v>
          </cell>
        </row>
        <row r="153">
          <cell r="A153" t="str">
            <v>6268 ГОВЯЖЬЯ Папа может вар п/о 0,4кг 8 шт.  ОСТАНКИНО</v>
          </cell>
          <cell r="D153">
            <v>350</v>
          </cell>
          <cell r="F153">
            <v>350</v>
          </cell>
        </row>
        <row r="154">
          <cell r="A154" t="str">
            <v>6279 КОРЕЙКА ПО-ОСТ.к/в в/с с/н в/у 1/150_45с  ОСТАНКИНО</v>
          </cell>
          <cell r="D154">
            <v>272</v>
          </cell>
          <cell r="F154">
            <v>272</v>
          </cell>
        </row>
        <row r="155">
          <cell r="A155" t="str">
            <v>6303 МЯСНЫЕ Папа может сос п/о мгс 1.5*3  ОСТАНКИНО</v>
          </cell>
          <cell r="D155">
            <v>466.4</v>
          </cell>
          <cell r="F155">
            <v>466.4</v>
          </cell>
        </row>
        <row r="156">
          <cell r="A156" t="str">
            <v>6324 ДОКТОРСКАЯ ГОСТ вар п/о 0.4кг 8шт.  ОСТАНКИНО</v>
          </cell>
          <cell r="D156">
            <v>147</v>
          </cell>
          <cell r="F156">
            <v>147</v>
          </cell>
        </row>
        <row r="157">
          <cell r="A157" t="str">
            <v>6325 ДОКТОРСКАЯ ПРЕМИУМ вар п/о 0.4кг 8шт.  ОСТАНКИНО</v>
          </cell>
          <cell r="D157">
            <v>551</v>
          </cell>
          <cell r="F157">
            <v>551</v>
          </cell>
        </row>
        <row r="158">
          <cell r="A158" t="str">
            <v>6333 МЯСНАЯ Папа может вар п/о 0.4кг 8шт.  ОСТАНКИНО</v>
          </cell>
          <cell r="D158">
            <v>5649</v>
          </cell>
          <cell r="F158">
            <v>5649</v>
          </cell>
        </row>
        <row r="159">
          <cell r="A159" t="str">
            <v>6340 ДОМАШНИЙ РЕЦЕПТ Коровино 0.5кг 8шт.  ОСТАНКИНО</v>
          </cell>
          <cell r="D159">
            <v>529</v>
          </cell>
          <cell r="F159">
            <v>529</v>
          </cell>
        </row>
        <row r="160">
          <cell r="A160" t="str">
            <v>6341 ДОМАШНИЙ РЕЦЕПТ СО ШПИКОМ Коровино 0.5кг  ОСТАНКИНО</v>
          </cell>
          <cell r="D160">
            <v>37</v>
          </cell>
          <cell r="F160">
            <v>37</v>
          </cell>
        </row>
        <row r="161">
          <cell r="A161" t="str">
            <v>6344 СОЧНАЯ Папа может вар п/о 0.4кг  ОСТАНКИНО</v>
          </cell>
          <cell r="D161">
            <v>115</v>
          </cell>
          <cell r="F161">
            <v>115</v>
          </cell>
        </row>
        <row r="162">
          <cell r="A162" t="str">
            <v>6353 ЭКСТРА Папа может вар п/о 0.4кг 8шт.  ОСТАНКИНО</v>
          </cell>
          <cell r="D162">
            <v>2558</v>
          </cell>
          <cell r="F162">
            <v>2558</v>
          </cell>
        </row>
        <row r="163">
          <cell r="A163" t="str">
            <v>6392 ФИЛЕЙНАЯ Папа может вар п/о 0.4кг. ОСТАНКИНО</v>
          </cell>
          <cell r="D163">
            <v>4606</v>
          </cell>
          <cell r="F163">
            <v>4606</v>
          </cell>
        </row>
        <row r="164">
          <cell r="A164" t="str">
            <v>6411 ВЕТЧ.РУБЛЕНАЯ ПМ в/у срез 0.3кг 6шт.  ОСТАНКИНО</v>
          </cell>
          <cell r="D164">
            <v>64</v>
          </cell>
          <cell r="F164">
            <v>64</v>
          </cell>
        </row>
        <row r="165">
          <cell r="A165" t="str">
            <v>6415 БАЛЫКОВАЯ Коровино п/к в/у 0.84кг 6шт.  ОСТАНКИНО</v>
          </cell>
          <cell r="D165">
            <v>65</v>
          </cell>
          <cell r="F165">
            <v>65</v>
          </cell>
        </row>
        <row r="166">
          <cell r="A166" t="str">
            <v>6426 КЛАССИЧЕСКАЯ ПМ вар п/о 0.3кг 8шт.  ОСТАНКИНО</v>
          </cell>
          <cell r="D166">
            <v>1816</v>
          </cell>
          <cell r="F166">
            <v>1816</v>
          </cell>
        </row>
        <row r="167">
          <cell r="A167" t="str">
            <v>6448 СВИНИНА МАДЕРА с/к с/н в/у 1/100 10шт.   ОСТАНКИНО</v>
          </cell>
          <cell r="D167">
            <v>368</v>
          </cell>
          <cell r="F167">
            <v>368</v>
          </cell>
        </row>
        <row r="168">
          <cell r="A168" t="str">
            <v>6453 ЭКСТРА Папа может с/к с/н в/у 1/100 14шт.   ОСТАНКИНО</v>
          </cell>
          <cell r="D168">
            <v>1523</v>
          </cell>
          <cell r="F168">
            <v>1523</v>
          </cell>
        </row>
        <row r="169">
          <cell r="A169" t="str">
            <v>6454 АРОМАТНАЯ с/к с/н в/у 1/100 14шт.  ОСТАНКИНО</v>
          </cell>
          <cell r="D169">
            <v>1483</v>
          </cell>
          <cell r="F169">
            <v>1483</v>
          </cell>
        </row>
        <row r="170">
          <cell r="A170" t="str">
            <v>6459 СЕРВЕЛАТ ШВЕЙЦАРСК. в/к с/н в/у 1/100*10  ОСТАНКИНО</v>
          </cell>
          <cell r="D170">
            <v>516</v>
          </cell>
          <cell r="F170">
            <v>516</v>
          </cell>
        </row>
        <row r="171">
          <cell r="A171" t="str">
            <v>6470 ВЕТЧ.МРАМОРНАЯ в/у_45с  ОСТАНКИНО</v>
          </cell>
          <cell r="D171">
            <v>57.6</v>
          </cell>
          <cell r="F171">
            <v>57.6</v>
          </cell>
        </row>
        <row r="172">
          <cell r="A172" t="str">
            <v>6492 ШПИК С ЧЕСНОК.И ПЕРЦЕМ к/в в/у 0.3кг_45c  ОСТАНКИНО</v>
          </cell>
          <cell r="D172">
            <v>177</v>
          </cell>
          <cell r="F172">
            <v>177</v>
          </cell>
        </row>
        <row r="173">
          <cell r="A173" t="str">
            <v>6495 ВЕТЧ.МРАМОРНАЯ в/у срез 0.3кг 6шт_45с  ОСТАНКИНО</v>
          </cell>
          <cell r="D173">
            <v>579</v>
          </cell>
          <cell r="F173">
            <v>579</v>
          </cell>
        </row>
        <row r="174">
          <cell r="A174" t="str">
            <v>6527 ШПИКАЧКИ СОЧНЫЕ ПМ сар б/о мгс 1*3 45с ОСТАНКИНО</v>
          </cell>
          <cell r="D174">
            <v>476.9</v>
          </cell>
          <cell r="F174">
            <v>476.9</v>
          </cell>
        </row>
        <row r="175">
          <cell r="A175" t="str">
            <v>6528 ШПИКАЧКИ СОЧНЫЕ ПМ сар б/о мгс 0.4кг 45с  ОСТАНКИНО</v>
          </cell>
          <cell r="D175">
            <v>26</v>
          </cell>
          <cell r="F175">
            <v>26</v>
          </cell>
        </row>
        <row r="176">
          <cell r="A176" t="str">
            <v>6586 МРАМОРНАЯ И БАЛЫКОВАЯ в/к с/н мгс 1/90 ОСТАНКИНО</v>
          </cell>
          <cell r="D176">
            <v>295</v>
          </cell>
          <cell r="F176">
            <v>295</v>
          </cell>
        </row>
        <row r="177">
          <cell r="A177" t="str">
            <v>6609 С ГОВЯДИНОЙ ПМ сар б/о мгс 0.4кг_45с ОСТАНКИНО</v>
          </cell>
          <cell r="D177">
            <v>51</v>
          </cell>
          <cell r="F177">
            <v>51</v>
          </cell>
        </row>
        <row r="178">
          <cell r="A178" t="str">
            <v>6616 МОЛОЧНЫЕ КЛАССИЧЕСКИЕ сос п/о в/у 0.3кг  ОСТАНКИНО</v>
          </cell>
          <cell r="D178">
            <v>380</v>
          </cell>
          <cell r="F178">
            <v>380</v>
          </cell>
        </row>
        <row r="179">
          <cell r="A179" t="str">
            <v>6666 БОЯНСКАЯ Папа может п/к в/у 0,28кг 8 шт. ОСТАНКИНО</v>
          </cell>
          <cell r="D179">
            <v>1473</v>
          </cell>
          <cell r="F179">
            <v>1473</v>
          </cell>
        </row>
        <row r="180">
          <cell r="A180" t="str">
            <v>6683 СЕРВЕЛАТ ЗЕРНИСТЫЙ ПМ в/к в/у 0,35кг  ОСТАНКИНО</v>
          </cell>
          <cell r="D180">
            <v>3516</v>
          </cell>
          <cell r="F180">
            <v>3516</v>
          </cell>
        </row>
        <row r="181">
          <cell r="A181" t="str">
            <v>6684 СЕРВЕЛАТ КАРЕЛЬСКИЙ ПМ в/к в/у 0.28кг  ОСТАНКИНО</v>
          </cell>
          <cell r="D181">
            <v>2911</v>
          </cell>
          <cell r="F181">
            <v>2911</v>
          </cell>
        </row>
        <row r="182">
          <cell r="A182" t="str">
            <v>6689 СЕРВЕЛАТ ОХОТНИЧИЙ ПМ в/к в/у 0,35кг 8шт  ОСТАНКИНО</v>
          </cell>
          <cell r="D182">
            <v>3955</v>
          </cell>
          <cell r="F182">
            <v>3955</v>
          </cell>
        </row>
        <row r="183">
          <cell r="A183" t="str">
            <v>6697 СЕРВЕЛАТ ФИНСКИЙ ПМ в/к в/у 0,35кг 8шт.  ОСТАНКИНО</v>
          </cell>
          <cell r="D183">
            <v>4946</v>
          </cell>
          <cell r="F183">
            <v>4946</v>
          </cell>
        </row>
        <row r="184">
          <cell r="A184" t="str">
            <v>6713 СОЧНЫЙ ГРИЛЬ ПМ сос п/о мгс 0.41кг 8шт.  ОСТАНКИНО</v>
          </cell>
          <cell r="D184">
            <v>1810</v>
          </cell>
          <cell r="F184">
            <v>1810</v>
          </cell>
        </row>
        <row r="185">
          <cell r="A185" t="str">
            <v>6722 СОЧНЫЕ ПМ сос п/о мгс 0,41кг 10шт.  ОСТАНКИНО</v>
          </cell>
          <cell r="D185">
            <v>1616</v>
          </cell>
          <cell r="F185">
            <v>1616</v>
          </cell>
        </row>
        <row r="186">
          <cell r="A186" t="str">
            <v>6724 МОЛОЧНЫЕ ПМ сос п/о мгс 0.41кг 10шт.  ОСТАНКИНО</v>
          </cell>
          <cell r="D186">
            <v>232</v>
          </cell>
          <cell r="F186">
            <v>232</v>
          </cell>
        </row>
        <row r="187">
          <cell r="A187" t="str">
            <v>6726 СЛИВОЧНЫЕ ПМ сос п/о мгс 0.41кг 10шт.  ОСТАНКИНО</v>
          </cell>
          <cell r="D187">
            <v>62</v>
          </cell>
          <cell r="F187">
            <v>62</v>
          </cell>
        </row>
        <row r="188">
          <cell r="A188" t="str">
            <v>6762 СЛИВОЧНЫЕ сос ц/о мгс 0.41кг 8шт.  ОСТАНКИНО</v>
          </cell>
          <cell r="D188">
            <v>119</v>
          </cell>
          <cell r="F188">
            <v>119</v>
          </cell>
        </row>
        <row r="189">
          <cell r="A189" t="str">
            <v>6765 РУБЛЕНЫЕ сос ц/о мгс 0.36кг 6шт.  ОСТАНКИНО</v>
          </cell>
          <cell r="D189">
            <v>693</v>
          </cell>
          <cell r="F189">
            <v>693</v>
          </cell>
        </row>
        <row r="190">
          <cell r="A190" t="str">
            <v>6773 САЛЯМИ Папа может п/к в/у 0,28кг 8шт.  ОСТАНКИНО</v>
          </cell>
          <cell r="D190">
            <v>657</v>
          </cell>
          <cell r="F190">
            <v>657</v>
          </cell>
        </row>
        <row r="191">
          <cell r="A191" t="str">
            <v>6777 МЯСНЫЕ С ГОВЯДИНОЙ ПМ сос п/о мгс 0.4кг  ОСТАНКИНО</v>
          </cell>
          <cell r="D191">
            <v>410</v>
          </cell>
          <cell r="F191">
            <v>410</v>
          </cell>
        </row>
        <row r="192">
          <cell r="A192" t="str">
            <v>6785 ВЕНСКАЯ САЛЯМИ п/к в/у 0.33кг 8шт.  ОСТАНКИНО</v>
          </cell>
          <cell r="D192">
            <v>328</v>
          </cell>
          <cell r="F192">
            <v>328</v>
          </cell>
        </row>
        <row r="193">
          <cell r="A193" t="str">
            <v>6787 СЕРВЕЛАТ КРЕМЛЕВСКИЙ в/к в/у 0,33кг 8шт.  ОСТАНКИНО</v>
          </cell>
          <cell r="D193">
            <v>240</v>
          </cell>
          <cell r="F193">
            <v>240</v>
          </cell>
        </row>
        <row r="194">
          <cell r="A194" t="str">
            <v>6791 СЕРВЕЛАТ ПРЕМИУМ в/к в/у 0,33кг 8шт.  ОСТАНКИНО</v>
          </cell>
          <cell r="D194">
            <v>1</v>
          </cell>
          <cell r="F194">
            <v>1</v>
          </cell>
        </row>
        <row r="195">
          <cell r="A195" t="str">
            <v>6793 БАЛЫКОВАЯ в/к в/у 0,33кг 8шт.  ОСТАНКИНО</v>
          </cell>
          <cell r="D195">
            <v>571</v>
          </cell>
          <cell r="F195">
            <v>571</v>
          </cell>
        </row>
        <row r="196">
          <cell r="A196" t="str">
            <v>6794 БАЛЫКОВАЯ в/к в/у  ОСТАНКИНО</v>
          </cell>
          <cell r="D196">
            <v>51.56</v>
          </cell>
          <cell r="F196">
            <v>51.56</v>
          </cell>
        </row>
        <row r="197">
          <cell r="A197" t="str">
            <v>6795 ОСТАНКИНСКАЯ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6801 ОСТАНКИНСКАЯ вар п/о 0.4кг 8шт.  ОСТАНКИНО</v>
          </cell>
          <cell r="D198">
            <v>71</v>
          </cell>
          <cell r="F198">
            <v>71</v>
          </cell>
        </row>
        <row r="199">
          <cell r="A199" t="str">
            <v>6807 СЕРВЕЛАТ ЕВРОПЕЙСКИЙ в/к в/у 0,33кг 8шт.  ОСТАНКИНО</v>
          </cell>
          <cell r="D199">
            <v>2</v>
          </cell>
          <cell r="F199">
            <v>2</v>
          </cell>
        </row>
        <row r="200">
          <cell r="A200" t="str">
            <v>6829 МОЛОЧНЫЕ КЛАССИЧЕСКИЕ сос п/о мгс 2*4_С  ОСТАНКИНО</v>
          </cell>
          <cell r="D200">
            <v>568.70000000000005</v>
          </cell>
          <cell r="F200">
            <v>568.70000000000005</v>
          </cell>
        </row>
        <row r="201">
          <cell r="A201" t="str">
            <v>6837 ФИЛЕЙНЫЕ Папа Может сос ц/о мгс 0.4кг  ОСТАНКИНО</v>
          </cell>
          <cell r="D201">
            <v>1109</v>
          </cell>
          <cell r="F201">
            <v>1109</v>
          </cell>
        </row>
        <row r="202">
          <cell r="A202" t="str">
            <v>6842 ДЫМОВИЦА ИЗ ОКОРОКА к/в мл/к в/у 0,3кг  ОСТАНКИНО</v>
          </cell>
          <cell r="D202">
            <v>69</v>
          </cell>
          <cell r="F202">
            <v>69</v>
          </cell>
        </row>
        <row r="203">
          <cell r="A203" t="str">
            <v>6852 МОЛОЧНЫЕ ПРЕМИУМ ПМ сос п/о в/ у 1/350  ОСТАНКИНО</v>
          </cell>
          <cell r="D203">
            <v>423</v>
          </cell>
          <cell r="F203">
            <v>423</v>
          </cell>
        </row>
        <row r="204">
          <cell r="A204" t="str">
            <v>6854 МОЛОЧНЫЕ ПРЕМИУМ ПМ сос п/о мгс 0.6кг  ОСТАНКИНО</v>
          </cell>
          <cell r="D204">
            <v>1</v>
          </cell>
          <cell r="F204">
            <v>1</v>
          </cell>
        </row>
        <row r="205">
          <cell r="A205" t="str">
            <v>6861 ДОМАШНИЙ РЕЦЕПТ Коровино вар п/о  ОСТАНКИНО</v>
          </cell>
          <cell r="D205">
            <v>279.10000000000002</v>
          </cell>
          <cell r="F205">
            <v>279.10000000000002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65.7</v>
          </cell>
          <cell r="F206">
            <v>65.7</v>
          </cell>
        </row>
        <row r="207">
          <cell r="A207" t="str">
            <v>6866 ВЕТЧ.НЕЖНАЯ Коровино п/о_Маяк  ОСТАНКИНО</v>
          </cell>
          <cell r="D207">
            <v>219.8</v>
          </cell>
          <cell r="F207">
            <v>219.8</v>
          </cell>
        </row>
        <row r="208">
          <cell r="A208" t="str">
            <v>6909 ДЛЯ ДЕТЕЙ сос п/о мгс 0.33кг 8шт.  ОСТАНКИНО</v>
          </cell>
          <cell r="D208">
            <v>373</v>
          </cell>
          <cell r="F208">
            <v>373</v>
          </cell>
        </row>
        <row r="209">
          <cell r="A209" t="str">
            <v>6919 БЕКОН с/к с/н в/у 1/180 10шт.  ОСТАНКИНО</v>
          </cell>
          <cell r="D209">
            <v>13</v>
          </cell>
          <cell r="F209">
            <v>13</v>
          </cell>
        </row>
        <row r="210">
          <cell r="A210" t="str">
            <v>6948 МОЛОЧНЫЕ ПРЕМИУМ.ПМ сос п/о мгс 1,5*4 Останкино</v>
          </cell>
          <cell r="D210">
            <v>6</v>
          </cell>
          <cell r="F210">
            <v>6</v>
          </cell>
        </row>
        <row r="211">
          <cell r="A211" t="str">
            <v>6951 СЛИВОЧНЫЕ Папа может сос п/о мгс 1.5*4  ОСТАНКИНО</v>
          </cell>
          <cell r="D211">
            <v>12.5</v>
          </cell>
          <cell r="F211">
            <v>12.5</v>
          </cell>
        </row>
        <row r="212">
          <cell r="A212" t="str">
            <v>6962 МЯСНИКС ПМ сос б/о мгс 1/160 10шт.  ОСТАНКИНО</v>
          </cell>
          <cell r="D212">
            <v>34</v>
          </cell>
          <cell r="F212">
            <v>34</v>
          </cell>
        </row>
        <row r="213">
          <cell r="A213" t="str">
            <v>6987 СУПЕР СЫТНЫЕ ПМ сос п/о мгс 0.6кг 8 шт.  ОСТАНКИНО</v>
          </cell>
          <cell r="D213">
            <v>73</v>
          </cell>
          <cell r="F213">
            <v>73</v>
          </cell>
        </row>
        <row r="214">
          <cell r="A214" t="str">
            <v>7001 КЛАССИЧЕСКИЕ Папа может сар б/о мгс 1*3  ОСТАНКИНО</v>
          </cell>
          <cell r="D214">
            <v>250.6</v>
          </cell>
          <cell r="F214">
            <v>250.6</v>
          </cell>
        </row>
        <row r="215">
          <cell r="A215" t="str">
            <v>7035 ВЕТЧ.КЛАССИЧЕСКАЯ ПМ п/о 0.35кг 8шт.  ОСТАНКИНО</v>
          </cell>
          <cell r="D215">
            <v>209</v>
          </cell>
          <cell r="F215">
            <v>209</v>
          </cell>
        </row>
        <row r="216">
          <cell r="A216" t="str">
            <v>7038 С ГОВЯДИНОЙ ПМ сос п/о мгс 1.5*4  ОСТАНКИНО</v>
          </cell>
          <cell r="D216">
            <v>135.4</v>
          </cell>
          <cell r="F216">
            <v>135.4</v>
          </cell>
        </row>
        <row r="217">
          <cell r="A217" t="str">
            <v>7040 С ИНДЕЙКОЙ ПМ сос ц/о в/у 1/270 8шт.  ОСТАНКИНО</v>
          </cell>
          <cell r="D217">
            <v>257</v>
          </cell>
          <cell r="F217">
            <v>257</v>
          </cell>
        </row>
        <row r="218">
          <cell r="A218" t="str">
            <v>7045 БЕКОН Папа может с/к с/н в/у 1/250 7 шт ОСТАНКИНО</v>
          </cell>
          <cell r="D218">
            <v>9</v>
          </cell>
          <cell r="F218">
            <v>9</v>
          </cell>
        </row>
        <row r="219">
          <cell r="A219" t="str">
            <v>7052 ПЕППЕРОНИ с/к с/н мгс 1*2_HRC  ОСТАНКИНО</v>
          </cell>
          <cell r="D219">
            <v>11</v>
          </cell>
          <cell r="F219">
            <v>11</v>
          </cell>
        </row>
        <row r="220">
          <cell r="A220" t="str">
            <v>7053 БЕКОН ДЛЯ КУЛИНАРИИ с/к с/н мгс 1*2_HRC  ОСТАНКИНО</v>
          </cell>
          <cell r="D220">
            <v>20</v>
          </cell>
          <cell r="F220">
            <v>20</v>
          </cell>
        </row>
        <row r="221">
          <cell r="A221" t="str">
            <v>7059 ШПИКАЧКИ СОЧНЫЕ С БЕК. п/о мгс 0.3кг_60с  ОСТАНКИНО</v>
          </cell>
          <cell r="D221">
            <v>144</v>
          </cell>
          <cell r="F221">
            <v>144</v>
          </cell>
        </row>
        <row r="222">
          <cell r="A222" t="str">
            <v>7066 СОЧНЫЕ ПМ сос п/о мгс 0.41кг 10шт_50с  ОСТАНКИНО</v>
          </cell>
          <cell r="D222">
            <v>6048</v>
          </cell>
          <cell r="F222">
            <v>6048</v>
          </cell>
        </row>
        <row r="223">
          <cell r="A223" t="str">
            <v>7070 СОЧНЫЕ ПМ сос п/о мгс 1.5*4_А_50с  ОСТАНКИНО</v>
          </cell>
          <cell r="D223">
            <v>3323.7</v>
          </cell>
          <cell r="F223">
            <v>3323.7</v>
          </cell>
        </row>
        <row r="224">
          <cell r="A224" t="str">
            <v>7073 МОЛОЧ.ПРЕМИУМ ПМ сос п/о в/у 1/350_50с  ОСТАНКИНО</v>
          </cell>
          <cell r="D224">
            <v>2039</v>
          </cell>
          <cell r="F224">
            <v>2039</v>
          </cell>
        </row>
        <row r="225">
          <cell r="A225" t="str">
            <v>7074 МОЛОЧ.ПРЕМИУМ ПМ сос п/о мгс 0.6кг_50с  ОСТАНКИНО</v>
          </cell>
          <cell r="D225">
            <v>186</v>
          </cell>
          <cell r="F225">
            <v>186</v>
          </cell>
        </row>
        <row r="226">
          <cell r="A226" t="str">
            <v>7075 МОЛОЧ.ПРЕМИУМ ПМ сос п/о мгс 1.5*4_О_50с  ОСТАНКИНО</v>
          </cell>
          <cell r="D226">
            <v>276.7</v>
          </cell>
          <cell r="F226">
            <v>276.7</v>
          </cell>
        </row>
        <row r="227">
          <cell r="A227" t="str">
            <v>7077 МЯСНЫЕ С ГОВЯД.ПМ сос п/о мгс 0.4кг_50с  ОСТАНКИНО</v>
          </cell>
          <cell r="D227">
            <v>699</v>
          </cell>
          <cell r="F227">
            <v>699</v>
          </cell>
        </row>
        <row r="228">
          <cell r="A228" t="str">
            <v>7080 СЛИВОЧНЫЕ ПМ сос п/о мгс 0.41кг 10шт. 50с  ОСТАНКИНО</v>
          </cell>
          <cell r="D228">
            <v>2892</v>
          </cell>
          <cell r="F228">
            <v>2892</v>
          </cell>
        </row>
        <row r="229">
          <cell r="A229" t="str">
            <v>7082 СЛИВОЧНЫЕ ПМ сос п/о мгс 1.5*4_50с  ОСТАНКИНО</v>
          </cell>
          <cell r="D229">
            <v>132.80000000000001</v>
          </cell>
          <cell r="F229">
            <v>132.80000000000001</v>
          </cell>
        </row>
        <row r="230">
          <cell r="A230" t="str">
            <v>7087 ШПИК С ЧЕСНОК.И ПЕРЦЕМ к/в в/у 0.3кг_50с  ОСТАНКИНО</v>
          </cell>
          <cell r="D230">
            <v>26</v>
          </cell>
          <cell r="F230">
            <v>26</v>
          </cell>
        </row>
        <row r="231">
          <cell r="A231" t="str">
            <v>7090 СВИНИНА ПО-ДОМ. к/в мл/к в/у 0.3кг_50с  ОСТАНКИНО</v>
          </cell>
          <cell r="D231">
            <v>26</v>
          </cell>
          <cell r="F231">
            <v>26</v>
          </cell>
        </row>
        <row r="232">
          <cell r="A232" t="str">
            <v>7092 БЕКОН Папа может с/к с/н в/у 1/140_50с  ОСТАНКИНО</v>
          </cell>
          <cell r="D232">
            <v>809</v>
          </cell>
          <cell r="F232">
            <v>809</v>
          </cell>
        </row>
        <row r="233">
          <cell r="A233" t="str">
            <v>7103 БЕКОН с/к с/н в/у 1/180 10шт.  ОСТАНКИНО</v>
          </cell>
          <cell r="D233">
            <v>180</v>
          </cell>
          <cell r="F233">
            <v>180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135</v>
          </cell>
          <cell r="F234">
            <v>135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209</v>
          </cell>
          <cell r="F235">
            <v>209</v>
          </cell>
        </row>
        <row r="236">
          <cell r="A236" t="str">
            <v>Балыковая с/к 200 гр. срез "Эликатессе" термоформ.пак.  СПК</v>
          </cell>
          <cell r="D236">
            <v>133</v>
          </cell>
          <cell r="F236">
            <v>133</v>
          </cell>
        </row>
        <row r="237">
          <cell r="A237" t="str">
            <v>БОНУС ДОМАШНИЙ РЕЦЕПТ Коровино 0.5кг 8шт. (6305)</v>
          </cell>
          <cell r="D237">
            <v>28</v>
          </cell>
          <cell r="F237">
            <v>28</v>
          </cell>
        </row>
        <row r="238">
          <cell r="A238" t="str">
            <v>БОНУС ДОМАШНИЙ РЕЦЕПТ Коровино вар п/о (5324)</v>
          </cell>
          <cell r="D238">
            <v>34</v>
          </cell>
          <cell r="F238">
            <v>34</v>
          </cell>
        </row>
        <row r="239">
          <cell r="A239" t="str">
            <v>БОНУС СОЧНЫЕ Папа может сос п/о мгс 1.5*4 (6954)  ОСТАНКИНО</v>
          </cell>
          <cell r="D239">
            <v>360.5</v>
          </cell>
          <cell r="F239">
            <v>362</v>
          </cell>
        </row>
        <row r="240">
          <cell r="A240" t="str">
            <v>БОНУС СОЧНЫЕ сос п/о мгс 0.41кг_UZ (6087)  ОСТАНКИНО</v>
          </cell>
          <cell r="D240">
            <v>66</v>
          </cell>
          <cell r="F240">
            <v>66</v>
          </cell>
        </row>
        <row r="241">
          <cell r="A241" t="str">
            <v>БОНУС_ 457  Колбаса Молочная ТМ Особый рецепт ВЕС большой батон  ПОКОМ</v>
          </cell>
          <cell r="F241">
            <v>962.86300000000006</v>
          </cell>
        </row>
        <row r="242">
          <cell r="A242" t="str">
            <v>БОНУС_079  Колбаса Сервелат Кремлевский,  0.35 кг, ПОКОМ</v>
          </cell>
          <cell r="F242">
            <v>1480</v>
          </cell>
        </row>
        <row r="243">
          <cell r="A243" t="str">
            <v>БОНУС_302  Сосиски Сочинки по-баварски,  0.4кг, ТМ Стародворье  ПОКОМ</v>
          </cell>
          <cell r="F243">
            <v>464</v>
          </cell>
        </row>
        <row r="244">
          <cell r="A244" t="str">
            <v>БОНУС_312  Ветчина Филейская ВЕС ТМ  Вязанка ТС Столичная  ПОКОМ</v>
          </cell>
          <cell r="F244">
            <v>530.43600000000004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841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31</v>
          </cell>
        </row>
        <row r="247">
          <cell r="A247" t="str">
            <v>БОНУС_Колбаса вареная Филейская ТМ Вязанка. ВЕС  ПОКОМ</v>
          </cell>
          <cell r="F247">
            <v>10.5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537</v>
          </cell>
        </row>
        <row r="250">
          <cell r="A250" t="str">
            <v>БОНУС_ПолуКоп п/к 250 гр.шт. термоформ.пак.  СПК</v>
          </cell>
          <cell r="D250">
            <v>11</v>
          </cell>
          <cell r="F250">
            <v>11</v>
          </cell>
        </row>
        <row r="251">
          <cell r="A251" t="str">
            <v>Бутербродная вареная 0,47 кг шт.  СПК</v>
          </cell>
          <cell r="D251">
            <v>49</v>
          </cell>
          <cell r="F251">
            <v>49</v>
          </cell>
        </row>
        <row r="252">
          <cell r="A252" t="str">
            <v>Вацлавская п/к (черева) 390 гр.шт. термоус.пак  СПК</v>
          </cell>
          <cell r="D252">
            <v>26</v>
          </cell>
          <cell r="F252">
            <v>26</v>
          </cell>
        </row>
        <row r="253">
          <cell r="A253" t="str">
            <v>ВЫВЕДЕНА!Пельмени Отборные из свинины и говядины 0,43 кг ТМ Стародворье  ПОКОМ</v>
          </cell>
          <cell r="F253">
            <v>1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6</v>
          </cell>
          <cell r="F254">
            <v>277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10</v>
          </cell>
          <cell r="F255">
            <v>452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60</v>
          </cell>
          <cell r="F256">
            <v>1348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118</v>
          </cell>
          <cell r="F257">
            <v>1503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321</v>
          </cell>
        </row>
        <row r="259">
          <cell r="A259" t="str">
            <v>Гуцульская с/к "КолбасГрад" 160 гр.шт. термоус. пак  СПК</v>
          </cell>
          <cell r="D259">
            <v>105</v>
          </cell>
          <cell r="F259">
            <v>105</v>
          </cell>
        </row>
        <row r="260">
          <cell r="A260" t="str">
            <v>Дельгаро с/в "Эликатессе" 140 гр.шт.  СПК</v>
          </cell>
          <cell r="D260">
            <v>107</v>
          </cell>
          <cell r="F260">
            <v>107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265</v>
          </cell>
          <cell r="F261">
            <v>265</v>
          </cell>
        </row>
        <row r="262">
          <cell r="A262" t="str">
            <v>Докторская вареная в/с  СПК</v>
          </cell>
          <cell r="D262">
            <v>8</v>
          </cell>
          <cell r="F262">
            <v>8</v>
          </cell>
        </row>
        <row r="263">
          <cell r="A263" t="str">
            <v>Докторская вареная в/с 0,47 кг шт.  СПК</v>
          </cell>
          <cell r="D263">
            <v>28</v>
          </cell>
          <cell r="F263">
            <v>28</v>
          </cell>
        </row>
        <row r="264">
          <cell r="A264" t="str">
            <v>Докторская вареная термоус.пак. "Высокий вкус"  СПК</v>
          </cell>
          <cell r="D264">
            <v>151.19999999999999</v>
          </cell>
          <cell r="F264">
            <v>151.19999999999999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14</v>
          </cell>
          <cell r="F265">
            <v>129</v>
          </cell>
        </row>
        <row r="266">
          <cell r="A266" t="str">
            <v>ЖАР-ладушки с мясом 0,2кг ТМ Стародворье  ПОКОМ</v>
          </cell>
          <cell r="D266">
            <v>15</v>
          </cell>
          <cell r="F266">
            <v>426</v>
          </cell>
        </row>
        <row r="267">
          <cell r="A267" t="str">
            <v>ЖАР-ладушки с яблоком и грушей ТМ Стародворье 0,2 кг. ПОКОМ</v>
          </cell>
          <cell r="D267">
            <v>12</v>
          </cell>
          <cell r="F267">
            <v>95</v>
          </cell>
        </row>
        <row r="268">
          <cell r="A268" t="str">
            <v>Карбонад Юбилейный термоус.пак.  СПК</v>
          </cell>
          <cell r="D268">
            <v>46.2</v>
          </cell>
          <cell r="F268">
            <v>46.2</v>
          </cell>
        </row>
        <row r="269">
          <cell r="A269" t="str">
            <v>Каша гречневая с говядиной "СПК" ж/б 0,340 кг.шт. термоус. пл. ЧМК  СПК</v>
          </cell>
          <cell r="F269">
            <v>22</v>
          </cell>
        </row>
        <row r="270">
          <cell r="A270" t="str">
            <v>Каша перловая с говядиной "СПК" ж/б 0,340 кг.шт. термоус. пл. ЧМК СПК</v>
          </cell>
          <cell r="F270">
            <v>8</v>
          </cell>
        </row>
        <row r="271">
          <cell r="A271" t="str">
            <v>Классическая с/к 80 гр.шт.нар. (лоток с ср.защ.атм.)  СПК</v>
          </cell>
          <cell r="D271">
            <v>9</v>
          </cell>
          <cell r="F271">
            <v>9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619</v>
          </cell>
          <cell r="F272">
            <v>619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491</v>
          </cell>
          <cell r="F273">
            <v>491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59</v>
          </cell>
          <cell r="F274">
            <v>59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5</v>
          </cell>
          <cell r="F275">
            <v>655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2</v>
          </cell>
          <cell r="F276">
            <v>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3</v>
          </cell>
          <cell r="F277">
            <v>1051</v>
          </cell>
        </row>
        <row r="278">
          <cell r="A278" t="str">
            <v>Ла Фаворте с/в "Эликатессе" 140 гр.шт.  СПК</v>
          </cell>
          <cell r="D278">
            <v>206</v>
          </cell>
          <cell r="F278">
            <v>206</v>
          </cell>
        </row>
        <row r="279">
          <cell r="A279" t="str">
            <v>Ливерная Печеночная "Просто выгодно" 0,3 кг.шт.  СПК</v>
          </cell>
          <cell r="D279">
            <v>90</v>
          </cell>
          <cell r="F279">
            <v>90</v>
          </cell>
        </row>
        <row r="280">
          <cell r="A280" t="str">
            <v>Любительская вареная термоус.пак. "Высокий вкус"  СПК</v>
          </cell>
          <cell r="D280">
            <v>93.4</v>
          </cell>
          <cell r="F280">
            <v>93.4</v>
          </cell>
        </row>
        <row r="281">
          <cell r="A281" t="str">
            <v>Мини-пицца Владимирский стандарт с ветчиной и грибами 0,25кг ТМ Владимирский стандарт  ПОКОМ</v>
          </cell>
          <cell r="F281">
            <v>15</v>
          </cell>
        </row>
        <row r="282">
          <cell r="A282" t="str">
            <v>Мини-пицца с ветчиной и сыром 0,3кг ТМ Зареченские  ПОКОМ</v>
          </cell>
          <cell r="F282">
            <v>3</v>
          </cell>
        </row>
        <row r="283">
          <cell r="A283" t="str">
            <v>Мини-сосиски в тесте 0,3кг ТМ Зареченские  ПОКОМ</v>
          </cell>
          <cell r="F283">
            <v>1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266.20299999999997</v>
          </cell>
        </row>
        <row r="285">
          <cell r="A285" t="str">
            <v>Мини-чебуречки с мясом ВЕС 5,5кг ТМ Зареченские  ПОКОМ</v>
          </cell>
          <cell r="F285">
            <v>109.5</v>
          </cell>
        </row>
        <row r="286">
          <cell r="A286" t="str">
            <v>Мини-шарики с курочкой и сыром ТМ Зареченские ВЕС  ПОКОМ</v>
          </cell>
          <cell r="F286">
            <v>186.8</v>
          </cell>
        </row>
        <row r="287">
          <cell r="A287" t="str">
            <v>Наггетсы Foodgital 0,25кг ТМ Горячая штучка  ПОКОМ</v>
          </cell>
          <cell r="F287">
            <v>52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25</v>
          </cell>
          <cell r="F288">
            <v>3731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43</v>
          </cell>
          <cell r="F290">
            <v>4555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20</v>
          </cell>
          <cell r="F291">
            <v>2197</v>
          </cell>
        </row>
        <row r="292">
          <cell r="A292" t="str">
            <v>Наггетсы с куриным филе и сыром ТМ Вязанка 0,25 кг ПОКОМ</v>
          </cell>
          <cell r="D292">
            <v>22</v>
          </cell>
          <cell r="F292">
            <v>1358</v>
          </cell>
        </row>
        <row r="293">
          <cell r="A293" t="str">
            <v>Наггетсы Хрустящие 0,3кг ТМ Зареченские  ПОКОМ</v>
          </cell>
          <cell r="F293">
            <v>130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667</v>
          </cell>
        </row>
        <row r="295">
          <cell r="A295" t="str">
            <v>Оригинальная с перцем с/к  СПК</v>
          </cell>
          <cell r="D295">
            <v>92.6</v>
          </cell>
          <cell r="F295">
            <v>92.6</v>
          </cell>
        </row>
        <row r="296">
          <cell r="A296" t="str">
            <v>Оригинальная с перцем с/к 0,235 кг.шт.  СПК</v>
          </cell>
          <cell r="D296">
            <v>78.599999999999994</v>
          </cell>
          <cell r="F296">
            <v>78.599999999999994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Паштет печеночный 140 гр.шт.  СПК</v>
          </cell>
          <cell r="D298">
            <v>44</v>
          </cell>
          <cell r="F298">
            <v>44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3</v>
          </cell>
          <cell r="F299">
            <v>307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132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5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70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15</v>
          </cell>
          <cell r="F303">
            <v>513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112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152</v>
          </cell>
          <cell r="F305">
            <v>967</v>
          </cell>
        </row>
        <row r="306">
          <cell r="A306" t="str">
            <v>Пельмени Бигбули с мясом, Горячая штучка 0,9кг  ПОКОМ</v>
          </cell>
          <cell r="F306">
            <v>1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34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F308">
            <v>4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D309">
            <v>1</v>
          </cell>
          <cell r="F309">
            <v>100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D310">
            <v>13</v>
          </cell>
          <cell r="F310">
            <v>1072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D311">
            <v>8</v>
          </cell>
          <cell r="F311">
            <v>1070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90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15</v>
          </cell>
          <cell r="F314">
            <v>1193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18</v>
          </cell>
          <cell r="F315">
            <v>886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655</v>
          </cell>
          <cell r="F316">
            <v>2790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3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20</v>
          </cell>
          <cell r="F318">
            <v>1168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1365</v>
          </cell>
          <cell r="F319">
            <v>3870</v>
          </cell>
        </row>
        <row r="320">
          <cell r="A320" t="str">
            <v>Пельмени Домашние с говядиной и свининой 0,7кг, сфера ТМ Зареченские  ПОКОМ</v>
          </cell>
          <cell r="F320">
            <v>13</v>
          </cell>
        </row>
        <row r="321">
          <cell r="A321" t="str">
            <v>Пельмени Домашние со сливочным маслом 0,7кг, сфера ТМ Зареченские  ПОКОМ</v>
          </cell>
          <cell r="F321">
            <v>15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261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11</v>
          </cell>
          <cell r="F323">
            <v>337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100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4</v>
          </cell>
          <cell r="F326">
            <v>181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412.5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631</v>
          </cell>
        </row>
        <row r="329">
          <cell r="A329" t="str">
            <v>Пельмени Сочные сфера 0,8 кг ТМ Стародворье  ПОКОМ</v>
          </cell>
          <cell r="D329">
            <v>4</v>
          </cell>
          <cell r="F329">
            <v>189</v>
          </cell>
        </row>
        <row r="330">
          <cell r="A330" t="str">
            <v>Пипперони с/к "Эликатессе" 0,10 кг.шт.  СПК</v>
          </cell>
          <cell r="D330">
            <v>7</v>
          </cell>
          <cell r="F330">
            <v>7</v>
          </cell>
        </row>
        <row r="331">
          <cell r="A331" t="str">
            <v>Пирожки с мясом 0,3кг ТМ Зареченские  ПОКОМ</v>
          </cell>
          <cell r="F331">
            <v>44</v>
          </cell>
        </row>
        <row r="332">
          <cell r="A332" t="str">
            <v>Пирожки с мясом 3,7кг ВЕС ТМ Зареченские  ПОКОМ</v>
          </cell>
          <cell r="F332">
            <v>214.602</v>
          </cell>
        </row>
        <row r="333">
          <cell r="A333" t="str">
            <v>Пирожки с яблоком и грушей ВЕС ТМ Зареченские  ПОКОМ</v>
          </cell>
          <cell r="F333">
            <v>18.5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43</v>
          </cell>
          <cell r="F335">
            <v>43</v>
          </cell>
        </row>
        <row r="336">
          <cell r="A336" t="str">
            <v>Плавленый Сыр 45% "С грибами" СТМ "ПапаМожет 180гр  ОСТАНКИНО</v>
          </cell>
          <cell r="D336">
            <v>37</v>
          </cell>
          <cell r="F336">
            <v>37</v>
          </cell>
        </row>
        <row r="337">
          <cell r="A337" t="str">
            <v>Покровская вареная 0,47 кг шт.  СПК</v>
          </cell>
          <cell r="D337">
            <v>23</v>
          </cell>
          <cell r="F337">
            <v>23</v>
          </cell>
        </row>
        <row r="338">
          <cell r="A338" t="str">
            <v>ПолуКоп п/к 250 гр.шт. термоформ.пак.  СПК</v>
          </cell>
          <cell r="D338">
            <v>18</v>
          </cell>
          <cell r="F338">
            <v>18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10</v>
          </cell>
          <cell r="F339">
            <v>10</v>
          </cell>
        </row>
        <row r="340">
          <cell r="A340" t="str">
            <v>Ричеза с/к 230 гр.шт.  СПК</v>
          </cell>
          <cell r="D340">
            <v>66</v>
          </cell>
          <cell r="F340">
            <v>66</v>
          </cell>
        </row>
        <row r="341">
          <cell r="A341" t="str">
            <v>Российский сливочный 45% ТМ Папа Может, брус (2шт)  ОСТАНКИНО</v>
          </cell>
          <cell r="D341">
            <v>54.5</v>
          </cell>
          <cell r="F341">
            <v>54.5</v>
          </cell>
        </row>
        <row r="342">
          <cell r="A342" t="str">
            <v>Сальчетти с/к 230 гр.шт.  СПК</v>
          </cell>
          <cell r="D342">
            <v>134</v>
          </cell>
          <cell r="F342">
            <v>134</v>
          </cell>
        </row>
        <row r="343">
          <cell r="A343" t="str">
            <v>Сальчичон с/к 200 гр. срез "Эликатессе" термоформ.пак.  СПК</v>
          </cell>
          <cell r="D343">
            <v>7</v>
          </cell>
          <cell r="F343">
            <v>7</v>
          </cell>
        </row>
        <row r="344">
          <cell r="A344" t="str">
            <v>Салями с перчиком с/к "КолбасГрад" 160 гр.шт. термоус. пак.  СПК</v>
          </cell>
          <cell r="D344">
            <v>116</v>
          </cell>
          <cell r="F344">
            <v>116</v>
          </cell>
        </row>
        <row r="345">
          <cell r="A345" t="str">
            <v>Салями с/к 100 гр.шт.нар. (лоток с ср.защ.атм.)  СПК</v>
          </cell>
          <cell r="D345">
            <v>8</v>
          </cell>
          <cell r="F345">
            <v>8</v>
          </cell>
        </row>
        <row r="346">
          <cell r="A346" t="str">
            <v>Салями Трюфель с/в "Эликатессе" 0,16 кг.шт.  СПК</v>
          </cell>
          <cell r="D346">
            <v>192</v>
          </cell>
          <cell r="F346">
            <v>193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50</v>
          </cell>
          <cell r="F347">
            <v>50</v>
          </cell>
        </row>
        <row r="348">
          <cell r="A348" t="str">
            <v>Сардельки "Необыкновенные" (в ср.защ.атм.)  СПК</v>
          </cell>
          <cell r="D348">
            <v>6</v>
          </cell>
          <cell r="F348">
            <v>6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55</v>
          </cell>
          <cell r="F349">
            <v>55</v>
          </cell>
        </row>
        <row r="350">
          <cell r="A350" t="str">
            <v>Семейная с чесночком Экстра вареная  СПК</v>
          </cell>
          <cell r="D350">
            <v>13.6</v>
          </cell>
          <cell r="F350">
            <v>13.6</v>
          </cell>
        </row>
        <row r="351">
          <cell r="A351" t="str">
            <v>Сервелат Европейский в/к, в/с 0,38 кг.шт.термофор.пак  СПК</v>
          </cell>
          <cell r="D351">
            <v>35</v>
          </cell>
          <cell r="F351">
            <v>35</v>
          </cell>
        </row>
        <row r="352">
          <cell r="A352" t="str">
            <v>Сервелат Коньячный в/к 0,38 кг.шт термофор.пак  СПК</v>
          </cell>
          <cell r="D352">
            <v>24</v>
          </cell>
          <cell r="F352">
            <v>24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82</v>
          </cell>
          <cell r="F353">
            <v>83</v>
          </cell>
        </row>
        <row r="354">
          <cell r="A354" t="str">
            <v>Сервелат Финский в/к 0,38 кг.шт. термофор.пак.  СПК</v>
          </cell>
          <cell r="D354">
            <v>26</v>
          </cell>
          <cell r="F354">
            <v>26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49</v>
          </cell>
          <cell r="F355">
            <v>49</v>
          </cell>
        </row>
        <row r="356">
          <cell r="A356" t="str">
            <v>Сервелат Фирменный в/к 0,38 кг.шт. термофор.пак.  СПК</v>
          </cell>
          <cell r="D356">
            <v>4</v>
          </cell>
          <cell r="F356">
            <v>4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160</v>
          </cell>
          <cell r="F357">
            <v>160</v>
          </cell>
        </row>
        <row r="358">
          <cell r="A358" t="str">
            <v>Сибирская особая с/к 0,235 кг шт.  СПК</v>
          </cell>
          <cell r="D358">
            <v>236</v>
          </cell>
          <cell r="F358">
            <v>238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45.1</v>
          </cell>
          <cell r="F359">
            <v>45.1</v>
          </cell>
        </row>
        <row r="360">
          <cell r="A360" t="str">
            <v>Снеки  ЖАР-мени ВЕС. рубленые в тесте замор.  ПОКОМ</v>
          </cell>
          <cell r="D360">
            <v>1</v>
          </cell>
          <cell r="F360">
            <v>1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17</v>
          </cell>
        </row>
        <row r="362">
          <cell r="A362" t="str">
            <v>Сосиски "Молочные" 0,36 кг.шт. вак.упак.  СПК</v>
          </cell>
          <cell r="D362">
            <v>27</v>
          </cell>
          <cell r="F362">
            <v>27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2</v>
          </cell>
          <cell r="F363">
            <v>6.1479999999999997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подкопченные (лоток с ср.защ.атм.)  СПК</v>
          </cell>
          <cell r="D365">
            <v>22</v>
          </cell>
          <cell r="F365">
            <v>22</v>
          </cell>
        </row>
        <row r="366">
          <cell r="A366" t="str">
            <v>Сочный мегачебурек ТМ Зареченские ВЕС ПОКОМ</v>
          </cell>
          <cell r="F366">
            <v>213.58</v>
          </cell>
        </row>
        <row r="367">
          <cell r="A367" t="str">
            <v>Сыр "Пармезан" 40% кусок 180 гр  ОСТАНКИНО</v>
          </cell>
          <cell r="D367">
            <v>126</v>
          </cell>
          <cell r="F367">
            <v>126</v>
          </cell>
        </row>
        <row r="368">
          <cell r="A368" t="str">
            <v>Сыр Боккончини копченый 40% 100 гр.  ОСТАНКИНО</v>
          </cell>
          <cell r="D368">
            <v>149</v>
          </cell>
          <cell r="F368">
            <v>149</v>
          </cell>
        </row>
        <row r="369">
          <cell r="A369" t="str">
            <v>Сыр колбасный копченый Папа Может 400 гр  ОСТАНКИНО</v>
          </cell>
          <cell r="D369">
            <v>16</v>
          </cell>
          <cell r="F369">
            <v>16</v>
          </cell>
        </row>
        <row r="370">
          <cell r="A370" t="str">
            <v>Сыр Останкино "Алтайский Gold" 50% вес  ОСТАНКИНО</v>
          </cell>
          <cell r="D370">
            <v>2.4</v>
          </cell>
          <cell r="F370">
            <v>2.4</v>
          </cell>
        </row>
        <row r="371">
          <cell r="A371" t="str">
            <v>Сыр ПАПА МОЖЕТ "Гауда Голд" 45% 180 г  ОСТАНКИНО</v>
          </cell>
          <cell r="D371">
            <v>465</v>
          </cell>
          <cell r="F371">
            <v>465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942</v>
          </cell>
          <cell r="F372">
            <v>942</v>
          </cell>
        </row>
        <row r="373">
          <cell r="A373" t="str">
            <v>Сыр ПАПА МОЖЕТ "Министерский" 180гр, 45 %  ОСТАНКИНО</v>
          </cell>
          <cell r="D373">
            <v>193</v>
          </cell>
          <cell r="F373">
            <v>193</v>
          </cell>
        </row>
        <row r="374">
          <cell r="A374" t="str">
            <v>Сыр ПАПА МОЖЕТ "Папин завтрак" 180гр, 45 %  ОСТАНКИНО</v>
          </cell>
          <cell r="D374">
            <v>123</v>
          </cell>
          <cell r="F374">
            <v>123</v>
          </cell>
        </row>
        <row r="375">
          <cell r="A375" t="str">
            <v>Сыр ПАПА МОЖЕТ "Российский традиционный" 45% 180 г  ОСТАНКИНО</v>
          </cell>
          <cell r="D375">
            <v>1022</v>
          </cell>
          <cell r="F375">
            <v>1022</v>
          </cell>
        </row>
        <row r="376">
          <cell r="A376" t="str">
            <v>Сыр Папа Может "Российский традиционный" ВЕС брусок массовая доля жира 50%  ОСТАНКИНО</v>
          </cell>
          <cell r="D376">
            <v>18</v>
          </cell>
          <cell r="F376">
            <v>18</v>
          </cell>
        </row>
        <row r="377">
          <cell r="A377" t="str">
            <v>Сыр ПАПА МОЖЕТ "Тильзитер" 45% 180 г  ОСТАНКИНО</v>
          </cell>
          <cell r="D377">
            <v>262</v>
          </cell>
          <cell r="F377">
            <v>262</v>
          </cell>
        </row>
        <row r="378">
          <cell r="A378" t="str">
            <v>Сыр Папа Может "Тильзитер", 45% брусок ВЕС   ОСТАНКИНО</v>
          </cell>
          <cell r="D378">
            <v>5</v>
          </cell>
          <cell r="F378">
            <v>5</v>
          </cell>
        </row>
        <row r="379">
          <cell r="A379" t="str">
            <v>Сыр плавленый Сливочный ж 45 % 180г ТМ Папа Может (16шт) ОСТАНКИНО</v>
          </cell>
          <cell r="D379">
            <v>82</v>
          </cell>
          <cell r="F379">
            <v>82</v>
          </cell>
        </row>
        <row r="380">
          <cell r="A380" t="str">
            <v>Сыр полутвердый "Гауда", 45%, ВЕС брус из блока 1/5  ОСТАНКИНО</v>
          </cell>
          <cell r="D380">
            <v>30.5</v>
          </cell>
          <cell r="F380">
            <v>30.5</v>
          </cell>
        </row>
        <row r="381">
          <cell r="A381" t="str">
            <v>Сыр полутвердый "Голландский" 45%, брус ВЕС  ОСТАНКИНО</v>
          </cell>
          <cell r="D381">
            <v>77.599999999999994</v>
          </cell>
          <cell r="F381">
            <v>77.599999999999994</v>
          </cell>
        </row>
        <row r="382">
          <cell r="A382" t="str">
            <v>Сыр полутвердый "Тильзитер" 45%, ВЕС брус ТМ "Папа может"  ОСТАНКИНО</v>
          </cell>
          <cell r="D382">
            <v>29</v>
          </cell>
          <cell r="F382">
            <v>29</v>
          </cell>
        </row>
        <row r="383">
          <cell r="A383" t="str">
            <v>Сыр Скаморца свежий 40% 100 гр.  ОСТАНКИНО</v>
          </cell>
          <cell r="D383">
            <v>142</v>
          </cell>
          <cell r="F383">
            <v>142</v>
          </cell>
        </row>
        <row r="384">
          <cell r="A384" t="str">
            <v>Сыр творожный с зеленью 60% Папа может 140 гр.  ОСТАНКИНО</v>
          </cell>
          <cell r="D384">
            <v>101</v>
          </cell>
          <cell r="F384">
            <v>101</v>
          </cell>
        </row>
        <row r="385">
          <cell r="A385" t="str">
            <v>Сыр Чечил копченый 43% 100г/6шт ТМ Папа Может  ОСТАНКИНО</v>
          </cell>
          <cell r="D385">
            <v>141</v>
          </cell>
          <cell r="F385">
            <v>141</v>
          </cell>
        </row>
        <row r="386">
          <cell r="A386" t="str">
            <v>Сыр Чечил свежий 45% 100г/6шт ТМ Папа Может  ОСТАНКИНО</v>
          </cell>
          <cell r="D386">
            <v>185</v>
          </cell>
          <cell r="F386">
            <v>185</v>
          </cell>
        </row>
        <row r="387">
          <cell r="A387" t="str">
            <v>Сыч/Прод Коровино Российский 50% 200г СЗМЖ  ОСТАНКИНО</v>
          </cell>
          <cell r="D387">
            <v>267</v>
          </cell>
          <cell r="F387">
            <v>267</v>
          </cell>
        </row>
        <row r="388">
          <cell r="A388" t="str">
            <v>Сыч/Прод Коровино Российский Оригин 50% ВЕС (5 кг)  ОСТАНКИНО</v>
          </cell>
          <cell r="D388">
            <v>211.4</v>
          </cell>
          <cell r="F388">
            <v>211.4</v>
          </cell>
        </row>
        <row r="389">
          <cell r="A389" t="str">
            <v>Сыч/Прод Коровино Тильзитер 50% 200г СЗМЖ  ОСТАНКИНО</v>
          </cell>
          <cell r="D389">
            <v>126</v>
          </cell>
          <cell r="F389">
            <v>126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149.80000000000001</v>
          </cell>
          <cell r="F390">
            <v>149.80000000000001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417</v>
          </cell>
          <cell r="F391">
            <v>417</v>
          </cell>
        </row>
        <row r="392">
          <cell r="A392" t="str">
            <v>Торо Неро с/в "Эликатессе" 140 гр.шт.  СПК</v>
          </cell>
          <cell r="D392">
            <v>68</v>
          </cell>
          <cell r="F392">
            <v>69</v>
          </cell>
        </row>
        <row r="393">
          <cell r="A393" t="str">
            <v>Уши свиные копченые к пиву 0,15кг нар. д/ф шт.  СПК</v>
          </cell>
          <cell r="D393">
            <v>32</v>
          </cell>
          <cell r="F393">
            <v>32</v>
          </cell>
        </row>
        <row r="394">
          <cell r="A394" t="str">
            <v>Фестивальная пора с/к 100 гр.шт.нар. (лоток с ср.защ.атм.)  СПК</v>
          </cell>
          <cell r="D394">
            <v>209</v>
          </cell>
          <cell r="F394">
            <v>209</v>
          </cell>
        </row>
        <row r="395">
          <cell r="A395" t="str">
            <v>Фестивальная пора с/к 235 гр.шт.  СПК</v>
          </cell>
          <cell r="D395">
            <v>460</v>
          </cell>
          <cell r="F395">
            <v>460</v>
          </cell>
        </row>
        <row r="396">
          <cell r="A396" t="str">
            <v>Фестивальная пора с/к термоус.пак  СПК</v>
          </cell>
          <cell r="D396">
            <v>39.9</v>
          </cell>
          <cell r="F396">
            <v>39.9</v>
          </cell>
        </row>
        <row r="397">
          <cell r="A397" t="str">
            <v>Фирменная с/к 200 гр. срез "Эликатессе" термоформ.пак.  СПК</v>
          </cell>
          <cell r="D397">
            <v>75</v>
          </cell>
          <cell r="F397">
            <v>75</v>
          </cell>
        </row>
        <row r="398">
          <cell r="A398" t="str">
            <v>Фуэт с/в "Эликатессе" 160 гр.шт.  СПК</v>
          </cell>
          <cell r="D398">
            <v>199</v>
          </cell>
          <cell r="F398">
            <v>199</v>
          </cell>
        </row>
        <row r="399">
          <cell r="A399" t="str">
            <v>Хинкали Классические ТМ Зареченские ВЕС ПОКОМ</v>
          </cell>
          <cell r="F399">
            <v>56.5</v>
          </cell>
        </row>
        <row r="400">
          <cell r="A400" t="str">
            <v>Хот-догстер ТМ Горячая штучка ТС Хот-Догстер флоу-пак 0,09 кг. ПОКОМ</v>
          </cell>
          <cell r="D400">
            <v>2</v>
          </cell>
          <cell r="F400">
            <v>435</v>
          </cell>
        </row>
        <row r="401">
          <cell r="A401" t="str">
            <v>Хотстеры с сыром 0,25кг ТМ Горячая штучка  ПОКОМ</v>
          </cell>
          <cell r="D401">
            <v>7</v>
          </cell>
          <cell r="F401">
            <v>564</v>
          </cell>
        </row>
        <row r="402">
          <cell r="A402" t="str">
            <v>Хотстеры ТМ Горячая штучка ТС Хотстеры 0,25 кг зам  ПОКОМ</v>
          </cell>
          <cell r="D402">
            <v>384</v>
          </cell>
          <cell r="F402">
            <v>2097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550</v>
          </cell>
        </row>
        <row r="404">
          <cell r="A404" t="str">
            <v>Хрустящие крылышки ТМ Горячая штучка 0,3 кг зам  ПОКОМ</v>
          </cell>
          <cell r="D404">
            <v>6</v>
          </cell>
          <cell r="F404">
            <v>641</v>
          </cell>
        </row>
        <row r="405">
          <cell r="A405" t="str">
            <v>Чебупай сладкая клубника 0,2кг ТМ Горячая штучка  ПОКОМ</v>
          </cell>
          <cell r="F405">
            <v>3</v>
          </cell>
        </row>
        <row r="406">
          <cell r="A406" t="str">
            <v>Чебупели Foodgital 0,25кг ТМ Горячая штучка  ПОКОМ</v>
          </cell>
          <cell r="F406">
            <v>24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296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162</v>
          </cell>
          <cell r="F408">
            <v>1973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17</v>
          </cell>
          <cell r="F409">
            <v>2937</v>
          </cell>
        </row>
        <row r="410">
          <cell r="A410" t="str">
            <v>Чебуреки сочные ВЕС ТМ Зареченские  ПОКОМ</v>
          </cell>
          <cell r="D410">
            <v>10</v>
          </cell>
          <cell r="F410">
            <v>538.70100000000002</v>
          </cell>
        </row>
        <row r="411">
          <cell r="A411" t="str">
            <v>Шпикачки Русские (черева) (в ср.защ.атм.) "Высокий вкус"  СПК</v>
          </cell>
          <cell r="D411">
            <v>40.9</v>
          </cell>
          <cell r="F411">
            <v>40.9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27</v>
          </cell>
          <cell r="F412">
            <v>27</v>
          </cell>
        </row>
        <row r="413">
          <cell r="A413" t="str">
            <v>Юбилейная с/к 0,235 кг.шт.  СПК</v>
          </cell>
          <cell r="D413">
            <v>335</v>
          </cell>
          <cell r="F413">
            <v>335</v>
          </cell>
        </row>
        <row r="414">
          <cell r="A414" t="str">
            <v>Итого</v>
          </cell>
          <cell r="D414">
            <v>99605.524999999994</v>
          </cell>
          <cell r="F414">
            <v>247877.291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20.02.2025 - 20.02.2025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45.697000000000003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113.88800000000001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542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69.143000000000001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622.36699999999996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59.508000000000003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189.06399999999999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118.31399999999999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38.475000000000001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38.030999999999999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96.269000000000005</v>
          </cell>
        </row>
        <row r="30">
          <cell r="A30" t="str">
            <v xml:space="preserve"> 247  Сардельки Нежные, ВЕС.  ПОКОМ</v>
          </cell>
          <cell r="D30">
            <v>31.923999999999999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12.311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140.977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9.9969999999999999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24.681000000000001</v>
          </cell>
        </row>
        <row r="35">
          <cell r="A35" t="str">
            <v xml:space="preserve"> 263  Шпикачки Стародворские, ВЕС.  ПОКОМ</v>
          </cell>
          <cell r="D35">
            <v>5.3760000000000003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2.1539999999999999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12.74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488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95.96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47.335999999999999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334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14.698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65.23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40.14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64.899000000000001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318  Сосиски Датские ТМ Зареченские, ВЕС  ПОКОМ</v>
          </cell>
          <cell r="D56">
            <v>224.37700000000001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543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562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97.792000000000002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80</v>
          </cell>
        </row>
        <row r="64">
          <cell r="A64" t="str">
            <v xml:space="preserve"> 335  Колбаса Сливушка ТМ Вязанка. ВЕС.  ПОКОМ </v>
          </cell>
          <cell r="D64">
            <v>40.290999999999997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9.6319999999999997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105.65900000000001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65.316000000000003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105.387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79.52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26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27.32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126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548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1016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4.3499999999999996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26.093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4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14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154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53.423999999999999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514.78599999999994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950.86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412.19900000000001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54.738999999999997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45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22.661000000000001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18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11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207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161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122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13.8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131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20.391999999999999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5.633</v>
          </cell>
        </row>
        <row r="114">
          <cell r="A114" t="str">
            <v xml:space="preserve"> 508  Сосиски Аравийские ВЕС ТМ Вязанка  ПОКОМ</v>
          </cell>
          <cell r="D114">
            <v>2.0539999999999998</v>
          </cell>
        </row>
        <row r="115">
          <cell r="A115" t="str">
            <v xml:space="preserve"> 509  Колбаса Пряная Халяль ВЕС ТМ Сафияль  ПОКОМ</v>
          </cell>
          <cell r="D115">
            <v>9.452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D116">
            <v>71</v>
          </cell>
        </row>
        <row r="117">
          <cell r="A117" t="str">
            <v>1146 Ароматная с/к в/у ОСТАНКИНО</v>
          </cell>
          <cell r="D117">
            <v>1.0069999999999999</v>
          </cell>
        </row>
        <row r="118">
          <cell r="A118" t="str">
            <v>3215 ВЕТЧ.МЯСНАЯ Папа может п/о 0.4кг 8шт.    ОСТАНКИНО</v>
          </cell>
          <cell r="D118">
            <v>100</v>
          </cell>
        </row>
        <row r="119">
          <cell r="A119" t="str">
            <v>3680 ПРЕСИЖН с/к дек. спец мгс ОСТАНКИНО</v>
          </cell>
          <cell r="D119">
            <v>1.675</v>
          </cell>
        </row>
        <row r="120">
          <cell r="A120" t="str">
            <v>3684 ПРЕСИЖН с/к в/у 1/250 8шт.   ОСТАНКИНО</v>
          </cell>
          <cell r="D120">
            <v>22</v>
          </cell>
        </row>
        <row r="121">
          <cell r="A121" t="str">
            <v>4063 МЯСНАЯ Папа может вар п/о_Л   ОСТАНКИНО</v>
          </cell>
          <cell r="D121">
            <v>212.166</v>
          </cell>
        </row>
        <row r="122">
          <cell r="A122" t="str">
            <v>4117 ЭКСТРА Папа может с/к в/у_Л   ОСТАНКИНО</v>
          </cell>
          <cell r="D122">
            <v>3.0059999999999998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29.654</v>
          </cell>
        </row>
        <row r="124">
          <cell r="A124" t="str">
            <v>4786 КОЛБ.СНЭКИ Папа может в/к мгс 1/70_5  ОСТАНКИНО</v>
          </cell>
          <cell r="D124">
            <v>6</v>
          </cell>
        </row>
        <row r="125">
          <cell r="A125" t="str">
            <v>4813 ФИЛЕЙНАЯ Папа может вар п/о_Л   ОСТАНКИНО</v>
          </cell>
          <cell r="D125">
            <v>76.893000000000001</v>
          </cell>
        </row>
        <row r="126">
          <cell r="A126" t="str">
            <v>4993 САЛЯМИ ИТАЛЬЯНСКАЯ с/к в/у 1/250*8_120c ОСТАНКИНО</v>
          </cell>
          <cell r="D126">
            <v>54</v>
          </cell>
        </row>
        <row r="127">
          <cell r="A127" t="str">
            <v>5246 ДОКТОРСКАЯ ПРЕМИУМ вар б/о мгс_30с ОСТАНКИНО</v>
          </cell>
          <cell r="D127">
            <v>4.4740000000000002</v>
          </cell>
        </row>
        <row r="128">
          <cell r="A128" t="str">
            <v>5341 СЕРВЕЛАТ ОХОТНИЧИЙ в/к в/у  ОСТАНКИНО</v>
          </cell>
          <cell r="D128">
            <v>54.798999999999999</v>
          </cell>
        </row>
        <row r="129">
          <cell r="A129" t="str">
            <v>5483 ЭКСТРА Папа может с/к в/у 1/250 8шт.   ОСТАНКИНО</v>
          </cell>
          <cell r="D129">
            <v>95</v>
          </cell>
        </row>
        <row r="130">
          <cell r="A130" t="str">
            <v>5544 Сервелат Финский в/к в/у_45с НОВАЯ ОСТАНКИНО</v>
          </cell>
          <cell r="D130">
            <v>81.656000000000006</v>
          </cell>
        </row>
        <row r="131">
          <cell r="A131" t="str">
            <v>5679 САЛЯМИ ИТАЛЬЯНСКАЯ с/к в/у 1/150_60с ОСТАНКИНО</v>
          </cell>
          <cell r="D131">
            <v>43</v>
          </cell>
        </row>
        <row r="132">
          <cell r="A132" t="str">
            <v>5682 САЛЯМИ МЕЛКОЗЕРНЕНАЯ с/к в/у 1/120_60с   ОСТАНКИНО</v>
          </cell>
          <cell r="D132">
            <v>191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1.9710000000000001</v>
          </cell>
        </row>
        <row r="135">
          <cell r="A135" t="str">
            <v>5851 ЭКСТРА Папа может вар п/о   ОСТАНКИНО</v>
          </cell>
          <cell r="D135">
            <v>54.128999999999998</v>
          </cell>
        </row>
        <row r="136">
          <cell r="A136" t="str">
            <v>5931 ОХОТНИЧЬЯ Папа может с/к в/у 1/220 8шт.   ОСТАНКИНО</v>
          </cell>
          <cell r="D136">
            <v>132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6158 ВРЕМЯ ОЛИВЬЕ Папа может вар п/о 0.4кг   ОСТАНКИНО</v>
          </cell>
          <cell r="D138">
            <v>29</v>
          </cell>
        </row>
        <row r="139">
          <cell r="A139" t="str">
            <v>6200 ГРУДИНКА ПРЕМИУМ к/в мл/к в/у 0.3кг  ОСТАНКИНО</v>
          </cell>
          <cell r="D139">
            <v>79</v>
          </cell>
        </row>
        <row r="140">
          <cell r="A140" t="str">
            <v>6201 ГРУДИНКА ПРЕМИУМ к/в с/н в/у 1/150 8 шт ОСТАНКИНО</v>
          </cell>
          <cell r="D140">
            <v>-1</v>
          </cell>
        </row>
        <row r="141">
          <cell r="A141" t="str">
            <v>6206 СВИНИНА ПО-ДОМАШНЕМУ к/в мл/к в/у 0.3кг  ОСТАНКИНО</v>
          </cell>
          <cell r="D141">
            <v>32</v>
          </cell>
        </row>
        <row r="142">
          <cell r="A142" t="str">
            <v>6221 НЕАПОЛИТАНСКИЙ ДУЭТ с/к с/н мгс 1/90  ОСТАНКИНО</v>
          </cell>
          <cell r="D142">
            <v>53</v>
          </cell>
        </row>
        <row r="143">
          <cell r="A143" t="str">
            <v>6222 ИТАЛЬЯНСКОЕ АССОРТИ с/в с/н мгс 1/90 ОСТАНКИНО</v>
          </cell>
          <cell r="D143">
            <v>32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6247 ДОМАШНЯЯ Папа может вар п/о 0,4кг 8шт.  ОСТАНКИНО</v>
          </cell>
          <cell r="D145">
            <v>12</v>
          </cell>
        </row>
        <row r="146">
          <cell r="A146" t="str">
            <v>6268 ГОВЯЖЬЯ Папа может вар п/о 0,4кг 8 шт.  ОСТАНКИНО</v>
          </cell>
          <cell r="D146">
            <v>59</v>
          </cell>
        </row>
        <row r="147">
          <cell r="A147" t="str">
            <v>6279 КОРЕЙКА ПО-ОСТ.к/в в/с с/н в/у 1/150_45с  ОСТАНКИНО</v>
          </cell>
          <cell r="D147">
            <v>43</v>
          </cell>
        </row>
        <row r="148">
          <cell r="A148" t="str">
            <v>6303 МЯСНЫЕ Папа может сос п/о мгс 1.5*3  ОСТАНКИНО</v>
          </cell>
          <cell r="D148">
            <v>48.841000000000001</v>
          </cell>
        </row>
        <row r="149">
          <cell r="A149" t="str">
            <v>6324 ДОКТОРСКАЯ ГОСТ вар п/о 0.4кг 8шт.  ОСТАНКИНО</v>
          </cell>
          <cell r="D149">
            <v>37</v>
          </cell>
        </row>
        <row r="150">
          <cell r="A150" t="str">
            <v>6325 ДОКТОРСКАЯ ПРЕМИУМ вар п/о 0.4кг 8шт.  ОСТАНКИНО</v>
          </cell>
          <cell r="D150">
            <v>120</v>
          </cell>
        </row>
        <row r="151">
          <cell r="A151" t="str">
            <v>6333 МЯСНАЯ Папа может вар п/о 0.4кг 8шт.  ОСТАНКИНО</v>
          </cell>
          <cell r="D151">
            <v>763</v>
          </cell>
        </row>
        <row r="152">
          <cell r="A152" t="str">
            <v>6340 ДОМАШНИЙ РЕЦЕПТ Коровино 0.5кг 8шт.  ОСТАНКИНО</v>
          </cell>
          <cell r="D152">
            <v>58</v>
          </cell>
        </row>
        <row r="153">
          <cell r="A153" t="str">
            <v>6341 ДОМАШНИЙ РЕЦЕПТ СО ШПИКОМ Коровино 0.5кг  ОСТАНКИНО</v>
          </cell>
          <cell r="D153">
            <v>4</v>
          </cell>
        </row>
        <row r="154">
          <cell r="A154" t="str">
            <v>6344 СОЧНАЯ Папа может вар п/о 0.4кг  ОСТАНКИНО</v>
          </cell>
          <cell r="D154">
            <v>16</v>
          </cell>
        </row>
        <row r="155">
          <cell r="A155" t="str">
            <v>6353 ЭКСТРА Папа может вар п/о 0.4кг 8шт.  ОСТАНКИНО</v>
          </cell>
          <cell r="D155">
            <v>357</v>
          </cell>
        </row>
        <row r="156">
          <cell r="A156" t="str">
            <v>6392 ФИЛЕЙНАЯ Папа может вар п/о 0.4кг. ОСТАНКИНО</v>
          </cell>
          <cell r="D156">
            <v>523</v>
          </cell>
        </row>
        <row r="157">
          <cell r="A157" t="str">
            <v>6411 ВЕТЧ.РУБЛЕНАЯ ПМ в/у срез 0.3кг 6шт.  ОСТАНКИНО</v>
          </cell>
          <cell r="D157">
            <v>44</v>
          </cell>
        </row>
        <row r="158">
          <cell r="A158" t="str">
            <v>6415 БАЛЫКОВАЯ Коровино п/к в/у 0.84кг 6шт.  ОСТАНКИНО</v>
          </cell>
          <cell r="D158">
            <v>6</v>
          </cell>
        </row>
        <row r="159">
          <cell r="A159" t="str">
            <v>6426 КЛАССИЧЕСКАЯ ПМ вар п/о 0.3кг 8шт.  ОСТАНКИНО</v>
          </cell>
          <cell r="D159">
            <v>91</v>
          </cell>
        </row>
        <row r="160">
          <cell r="A160" t="str">
            <v>6448 СВИНИНА МАДЕРА с/к с/н в/у 1/100 10шт.   ОСТАНКИНО</v>
          </cell>
          <cell r="D160">
            <v>50</v>
          </cell>
        </row>
        <row r="161">
          <cell r="A161" t="str">
            <v>6453 ЭКСТРА Папа может с/к с/н в/у 1/100 14шт.   ОСТАНКИНО</v>
          </cell>
          <cell r="D161">
            <v>278</v>
          </cell>
        </row>
        <row r="162">
          <cell r="A162" t="str">
            <v>6454 АРОМАТНАЯ с/к с/н в/у 1/100 14шт.  ОСТАНКИНО</v>
          </cell>
          <cell r="D162">
            <v>225</v>
          </cell>
        </row>
        <row r="163">
          <cell r="A163" t="str">
            <v>6459 СЕРВЕЛАТ ШВЕЙЦАРСК. в/к с/н в/у 1/100*10  ОСТАНКИНО</v>
          </cell>
          <cell r="D163">
            <v>127</v>
          </cell>
        </row>
        <row r="164">
          <cell r="A164" t="str">
            <v>6470 ВЕТЧ.МРАМОРНАЯ в/у_45с  ОСТАНКИНО</v>
          </cell>
          <cell r="D164">
            <v>2.4249999999999998</v>
          </cell>
        </row>
        <row r="165">
          <cell r="A165" t="str">
            <v>6492 ШПИК С ЧЕСНОК.И ПЕРЦЕМ к/в в/у 0.3кг_45c  ОСТАНКИНО</v>
          </cell>
          <cell r="D165">
            <v>31</v>
          </cell>
        </row>
        <row r="166">
          <cell r="A166" t="str">
            <v>6495 ВЕТЧ.МРАМОРНАЯ в/у срез 0.3кг 6шт_45с  ОСТАНКИНО</v>
          </cell>
          <cell r="D166">
            <v>88</v>
          </cell>
        </row>
        <row r="167">
          <cell r="A167" t="str">
            <v>6527 ШПИКАЧКИ СОЧНЫЕ ПМ сар б/о мгс 1*3 45с ОСТАНКИНО</v>
          </cell>
          <cell r="D167">
            <v>114.42100000000001</v>
          </cell>
        </row>
        <row r="168">
          <cell r="A168" t="str">
            <v>6528 ШПИКАЧКИ СОЧНЫЕ ПМ сар б/о мгс 0.4кг 45с  ОСТАНКИНО</v>
          </cell>
          <cell r="D168">
            <v>2</v>
          </cell>
        </row>
        <row r="169">
          <cell r="A169" t="str">
            <v>6586 МРАМОРНАЯ И БАЛЫКОВАЯ в/к с/н мгс 1/90 ОСТАНКИНО</v>
          </cell>
          <cell r="D169">
            <v>39</v>
          </cell>
        </row>
        <row r="170">
          <cell r="A170" t="str">
            <v>6609 С ГОВЯДИНОЙ ПМ сар б/о мгс 0.4кг_45с ОСТАНКИНО</v>
          </cell>
          <cell r="D170">
            <v>7</v>
          </cell>
        </row>
        <row r="171">
          <cell r="A171" t="str">
            <v>6616 МОЛОЧНЫЕ КЛАССИЧЕСКИЕ сос п/о в/у 0.3кг  ОСТАНКИНО</v>
          </cell>
          <cell r="D171">
            <v>111</v>
          </cell>
        </row>
        <row r="172">
          <cell r="A172" t="str">
            <v>6666 БОЯНСКАЯ Папа может п/к в/у 0,28кг 8 шт. ОСТАНКИНО</v>
          </cell>
          <cell r="D172">
            <v>293</v>
          </cell>
        </row>
        <row r="173">
          <cell r="A173" t="str">
            <v>6683 СЕРВЕЛАТ ЗЕРНИСТЫЙ ПМ в/к в/у 0,35кг  ОСТАНКИНО</v>
          </cell>
          <cell r="D173">
            <v>455</v>
          </cell>
        </row>
        <row r="174">
          <cell r="A174" t="str">
            <v>6684 СЕРВЕЛАТ КАРЕЛЬСКИЙ ПМ в/к в/у 0.28кг  ОСТАНКИНО</v>
          </cell>
          <cell r="D174">
            <v>408</v>
          </cell>
        </row>
        <row r="175">
          <cell r="A175" t="str">
            <v>6689 СЕРВЕЛАТ ОХОТНИЧИЙ ПМ в/к в/у 0,35кг 8шт  ОСТАНКИНО</v>
          </cell>
          <cell r="D175">
            <v>535</v>
          </cell>
        </row>
        <row r="176">
          <cell r="A176" t="str">
            <v>6697 СЕРВЕЛАТ ФИНСКИЙ ПМ в/к в/у 0,35кг 8шт.  ОСТАНКИНО</v>
          </cell>
          <cell r="D176">
            <v>673</v>
          </cell>
        </row>
        <row r="177">
          <cell r="A177" t="str">
            <v>6713 СОЧНЫЙ ГРИЛЬ ПМ сос п/о мгс 0.41кг 8шт.  ОСТАНКИНО</v>
          </cell>
          <cell r="D177">
            <v>190</v>
          </cell>
        </row>
        <row r="178">
          <cell r="A178" t="str">
            <v>6724 МОЛОЧНЫЕ ПМ сос п/о мгс 0.41кг 10шт.  ОСТАНКИНО</v>
          </cell>
          <cell r="D178">
            <v>34</v>
          </cell>
        </row>
        <row r="179">
          <cell r="A179" t="str">
            <v>6762 СЛИВОЧНЫЕ сос ц/о мгс 0.41кг 8шт.  ОСТАНКИНО</v>
          </cell>
          <cell r="D179">
            <v>6</v>
          </cell>
        </row>
        <row r="180">
          <cell r="A180" t="str">
            <v>6765 РУБЛЕНЫЕ сос ц/о мгс 0.36кг 6шт.  ОСТАНКИНО</v>
          </cell>
          <cell r="D180">
            <v>114</v>
          </cell>
        </row>
        <row r="181">
          <cell r="A181" t="str">
            <v>6768 С СЫРОМ сос ц/о мгс 0.41кг 6шт.  ОСТАНКИНО</v>
          </cell>
          <cell r="D181">
            <v>-2</v>
          </cell>
        </row>
        <row r="182">
          <cell r="A182" t="str">
            <v>6773 САЛЯМИ Папа может п/к в/у 0,28кг 8шт.  ОСТАНКИНО</v>
          </cell>
          <cell r="D182">
            <v>93</v>
          </cell>
        </row>
        <row r="183">
          <cell r="A183" t="str">
            <v>6785 ВЕНСКАЯ САЛЯМИ п/к в/у 0.33кг 8шт.  ОСТАНКИНО</v>
          </cell>
          <cell r="D183">
            <v>43</v>
          </cell>
        </row>
        <row r="184">
          <cell r="A184" t="str">
            <v>6787 СЕРВЕЛАТ КРЕМЛЕВСКИЙ в/к в/у 0,33кг 8шт.  ОСТАНКИНО</v>
          </cell>
          <cell r="D184">
            <v>39</v>
          </cell>
        </row>
        <row r="185">
          <cell r="A185" t="str">
            <v>6791 СЕРВЕЛАТ ПРЕМИУМ в/к в/у 0,33кг 8шт.  ОСТАНКИНО</v>
          </cell>
          <cell r="D185">
            <v>-8</v>
          </cell>
        </row>
        <row r="186">
          <cell r="A186" t="str">
            <v>6793 БАЛЫКОВАЯ в/к в/у 0,33кг 8шт.  ОСТАНКИНО</v>
          </cell>
          <cell r="D186">
            <v>93</v>
          </cell>
        </row>
        <row r="187">
          <cell r="A187" t="str">
            <v>6794 БАЛЫКОВАЯ в/к в/у  ОСТАНКИНО</v>
          </cell>
          <cell r="D187">
            <v>4.5650000000000004</v>
          </cell>
        </row>
        <row r="188">
          <cell r="A188" t="str">
            <v>6795 ОСТАНКИНСКАЯ в/к в/у 0,33кг 8шт.  ОСТАНКИНО</v>
          </cell>
          <cell r="D188">
            <v>-1</v>
          </cell>
        </row>
        <row r="189">
          <cell r="A189" t="str">
            <v>6801 ОСТАНКИНСКАЯ вар п/о 0.4кг 8шт.  ОСТАНКИНО</v>
          </cell>
          <cell r="D189">
            <v>1</v>
          </cell>
        </row>
        <row r="190">
          <cell r="A190" t="str">
            <v>6829 МОЛОЧНЫЕ КЛАССИЧЕСКИЕ сос п/о мгс 2*4_С  ОСТАНКИНО</v>
          </cell>
          <cell r="D190">
            <v>90.52</v>
          </cell>
        </row>
        <row r="191">
          <cell r="A191" t="str">
            <v>6837 ФИЛЕЙНЫЕ Папа Может сос ц/о мгс 0.4кг  ОСТАНКИНО</v>
          </cell>
          <cell r="D191">
            <v>75</v>
          </cell>
        </row>
        <row r="192">
          <cell r="A192" t="str">
            <v>6842 ДЫМОВИЦА ИЗ ОКОРОКА к/в мл/к в/у 0,3кг  ОСТАНКИНО</v>
          </cell>
          <cell r="D192">
            <v>7</v>
          </cell>
        </row>
        <row r="193">
          <cell r="A193" t="str">
            <v>6861 ДОМАШНИЙ РЕЦЕПТ Коровино вар п/о  ОСТАНКИНО</v>
          </cell>
          <cell r="D193">
            <v>66.626000000000005</v>
          </cell>
        </row>
        <row r="194">
          <cell r="A194" t="str">
            <v>6862 ДОМАШНИЙ РЕЦЕПТ СО ШПИК. Коровино вар п/о  ОСТАНКИНО</v>
          </cell>
          <cell r="D194">
            <v>9.9949999999999992</v>
          </cell>
        </row>
        <row r="195">
          <cell r="A195" t="str">
            <v>6866 ВЕТЧ.НЕЖНАЯ Коровино п/о_Маяк  ОСТАНКИНО</v>
          </cell>
          <cell r="D195">
            <v>17.446999999999999</v>
          </cell>
        </row>
        <row r="196">
          <cell r="A196" t="str">
            <v>6909 ДЛЯ ДЕТЕЙ сос п/о мгс 0.33кг 8шт.  ОСТАНКИНО</v>
          </cell>
          <cell r="D196">
            <v>49</v>
          </cell>
        </row>
        <row r="197">
          <cell r="A197" t="str">
            <v>6962 МЯСНИКС ПМ сос б/о мгс 1/160 10шт.  ОСТАНКИНО</v>
          </cell>
          <cell r="D197">
            <v>14</v>
          </cell>
        </row>
        <row r="198">
          <cell r="A198" t="str">
            <v>6987 СУПЕР СЫТНЫЕ ПМ сос п/о мгс 0.6кг 8 шт.  ОСТАНКИНО</v>
          </cell>
          <cell r="D198">
            <v>4</v>
          </cell>
        </row>
        <row r="199">
          <cell r="A199" t="str">
            <v>7001 КЛАССИЧЕСКИЕ Папа может сар б/о мгс 1*3  ОСТАНКИНО</v>
          </cell>
          <cell r="D199">
            <v>47.146999999999998</v>
          </cell>
        </row>
        <row r="200">
          <cell r="A200" t="str">
            <v>7035 ВЕТЧ.КЛАССИЧЕСКАЯ ПМ п/о 0.35кг 8шт.  ОСТАНКИНО</v>
          </cell>
          <cell r="D200">
            <v>58</v>
          </cell>
        </row>
        <row r="201">
          <cell r="A201" t="str">
            <v>7038 С ГОВЯДИНОЙ ПМ сос п/о мгс 1.5*4  ОСТАНКИНО</v>
          </cell>
          <cell r="D201">
            <v>15.159000000000001</v>
          </cell>
        </row>
        <row r="202">
          <cell r="A202" t="str">
            <v>7040 С ИНДЕЙКОЙ ПМ сос ц/о в/у 1/270 8шт.  ОСТАНКИНО</v>
          </cell>
          <cell r="D202">
            <v>60</v>
          </cell>
        </row>
        <row r="203">
          <cell r="A203" t="str">
            <v>7045 БЕКОН Папа может с/к с/н в/у 1/250 7 шт ОСТАНКИНО</v>
          </cell>
          <cell r="D203">
            <v>2</v>
          </cell>
        </row>
        <row r="204">
          <cell r="A204" t="str">
            <v>7052 ПЕППЕРОНИ с/к с/н мгс 1*2_HRC  ОСТАНКИНО</v>
          </cell>
          <cell r="D204">
            <v>2.14</v>
          </cell>
        </row>
        <row r="205">
          <cell r="A205" t="str">
            <v>7053 БЕКОН ДЛЯ КУЛИНАРИИ с/к с/н мгс 1*2_HRC  ОСТАНКИНО</v>
          </cell>
          <cell r="D205">
            <v>1.083</v>
          </cell>
        </row>
        <row r="206">
          <cell r="A206" t="str">
            <v>7059 ШПИКАЧКИ СОЧНЫЕ С БЕК. п/о мгс 0.3кг_60с  ОСТАНКИНО</v>
          </cell>
          <cell r="D206">
            <v>25</v>
          </cell>
        </row>
        <row r="207">
          <cell r="A207" t="str">
            <v>7066 СОЧНЫЕ ПМ сос п/о мгс 0.41кг 10шт_50с  ОСТАНКИНО</v>
          </cell>
          <cell r="D207">
            <v>785</v>
          </cell>
        </row>
        <row r="208">
          <cell r="A208" t="str">
            <v>7070 СОЧНЫЕ ПМ сос п/о мгс 1.5*4_А_50с  ОСТАНКИНО</v>
          </cell>
          <cell r="D208">
            <v>455.57299999999998</v>
          </cell>
        </row>
        <row r="209">
          <cell r="A209" t="str">
            <v>7073 МОЛОЧ.ПРЕМИУМ ПМ сос п/о в/у 1/350_50с  ОСТАНКИНО</v>
          </cell>
          <cell r="D209">
            <v>278</v>
          </cell>
        </row>
        <row r="210">
          <cell r="A210" t="str">
            <v>7074 МОЛОЧ.ПРЕМИУМ ПМ сос п/о мгс 0.6кг_50с  ОСТАНКИНО</v>
          </cell>
          <cell r="D210">
            <v>45</v>
          </cell>
        </row>
        <row r="211">
          <cell r="A211" t="str">
            <v>7075 МОЛОЧ.ПРЕМИУМ ПМ сос п/о мгс 1.5*4_О_50с  ОСТАНКИНО</v>
          </cell>
          <cell r="D211">
            <v>38.389000000000003</v>
          </cell>
        </row>
        <row r="212">
          <cell r="A212" t="str">
            <v>7077 МЯСНЫЕ С ГОВЯД.ПМ сос п/о мгс 0.4кг_50с  ОСТАНКИНО</v>
          </cell>
          <cell r="D212">
            <v>149</v>
          </cell>
        </row>
        <row r="213">
          <cell r="A213" t="str">
            <v>7080 СЛИВОЧНЫЕ ПМ сос п/о мгс 0.41кг 10шт. 50с  ОСТАНКИНО</v>
          </cell>
          <cell r="D213">
            <v>447</v>
          </cell>
        </row>
        <row r="214">
          <cell r="A214" t="str">
            <v>7082 СЛИВОЧНЫЕ ПМ сос п/о мгс 1.5*4_50с  ОСТАНКИНО</v>
          </cell>
          <cell r="D214">
            <v>37.183</v>
          </cell>
        </row>
        <row r="215">
          <cell r="A215" t="str">
            <v>7087 ШПИК С ЧЕСНОК.И ПЕРЦЕМ к/в в/у 0.3кг_50с  ОСТАНКИНО</v>
          </cell>
          <cell r="D215">
            <v>1</v>
          </cell>
        </row>
        <row r="216">
          <cell r="A216" t="str">
            <v>7090 СВИНИНА ПО-ДОМ. к/в мл/к в/у 0.3кг_50с  ОСТАНКИНО</v>
          </cell>
          <cell r="D216">
            <v>6</v>
          </cell>
        </row>
        <row r="217">
          <cell r="A217" t="str">
            <v>7092 БЕКОН Папа может с/к с/н в/у 1/140_50с  ОСТАНКИНО</v>
          </cell>
          <cell r="D217">
            <v>171</v>
          </cell>
        </row>
        <row r="218">
          <cell r="A218" t="str">
            <v>7103 БЕКОН с/к с/н в/у 1/180 10шт.  ОСТАНКИНО</v>
          </cell>
          <cell r="D218">
            <v>35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19</v>
          </cell>
        </row>
        <row r="221">
          <cell r="A221" t="str">
            <v>БОНУС ДОМАШНИЙ РЕЦЕПТ Коровино 0.5кг 8шт. (6305)</v>
          </cell>
          <cell r="D221">
            <v>5</v>
          </cell>
        </row>
        <row r="222">
          <cell r="A222" t="str">
            <v>БОНУС ДОМАШНИЙ РЕЦЕПТ Коровино вар п/о (5324)</v>
          </cell>
          <cell r="D222">
            <v>1.9730000000000001</v>
          </cell>
        </row>
        <row r="223">
          <cell r="A223" t="str">
            <v>БОНУС СОЧНЫЕ Папа может сос п/о мгс 1.5*4 (6954)  ОСТАНКИНО</v>
          </cell>
          <cell r="D223">
            <v>4.6289999999999996</v>
          </cell>
        </row>
        <row r="224">
          <cell r="A224" t="str">
            <v>БОНУС СОЧНЫЕ сос п/о мгс 0.41кг_UZ (6087)  ОСТАНКИНО</v>
          </cell>
          <cell r="D224">
            <v>6</v>
          </cell>
        </row>
        <row r="225">
          <cell r="A225" t="str">
            <v>БОНУС_ 457  Колбаса Молочная ТМ Особый рецепт ВЕС большой батон  ПОКОМ</v>
          </cell>
          <cell r="D225">
            <v>162.511</v>
          </cell>
        </row>
        <row r="226">
          <cell r="A226" t="str">
            <v>БОНУС_079  Колбаса Сервелат Кремлевский,  0.35 кг, ПОКОМ</v>
          </cell>
          <cell r="D226">
            <v>307</v>
          </cell>
        </row>
        <row r="227">
          <cell r="A227" t="str">
            <v>БОНУС_302  Сосиски Сочинки по-баварски,  0.4кг, ТМ Стародворье  ПОКОМ</v>
          </cell>
          <cell r="D227">
            <v>105</v>
          </cell>
        </row>
        <row r="228">
          <cell r="A228" t="str">
            <v>БОНУС_312  Ветчина Филейская ВЕС ТМ  Вязанка ТС Столичная  ПОКОМ</v>
          </cell>
          <cell r="D228">
            <v>85.41</v>
          </cell>
        </row>
        <row r="229">
          <cell r="A229" t="str">
            <v>БОНУС_Готовые чебупели с ветчиной и сыром Горячая штучка 0,3кг зам  ПОКОМ</v>
          </cell>
          <cell r="D229">
            <v>172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88</v>
          </cell>
        </row>
        <row r="231">
          <cell r="A231" t="str">
            <v>БОНУС_ПолуКоп п/к 250 гр.шт. термоформ.пак.  СПК</v>
          </cell>
          <cell r="D231">
            <v>3</v>
          </cell>
        </row>
        <row r="232">
          <cell r="A232" t="str">
            <v>Бутербродная вареная 0,47 кг шт.  СПК</v>
          </cell>
          <cell r="D232">
            <v>-1</v>
          </cell>
        </row>
        <row r="233">
          <cell r="A233" t="str">
            <v>Вацлавская п/к (черева) 390 гр.шт. термоус.пак  СПК</v>
          </cell>
          <cell r="D233">
            <v>2</v>
          </cell>
        </row>
        <row r="234">
          <cell r="A234" t="str">
            <v>Готовые бельмеши сочные с мясом ТМ Горячая штучка 0,3кг зам  ПОКОМ</v>
          </cell>
          <cell r="D234">
            <v>56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93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209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390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55</v>
          </cell>
        </row>
        <row r="239">
          <cell r="A239" t="str">
            <v>Гуцульская с/к "КолбасГрад" 160 гр.шт. термоус. пак  СПК</v>
          </cell>
          <cell r="D239">
            <v>2</v>
          </cell>
        </row>
        <row r="240">
          <cell r="A240" t="str">
            <v>Дельгаро с/в "Эликатессе" 140 гр.шт.  СПК</v>
          </cell>
          <cell r="D240">
            <v>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24</v>
          </cell>
        </row>
        <row r="242">
          <cell r="A242" t="str">
            <v>Докторская вареная в/с  СПК</v>
          </cell>
          <cell r="D242">
            <v>1.21</v>
          </cell>
        </row>
        <row r="243">
          <cell r="A243" t="str">
            <v>Докторская вареная в/с 0,47 кг шт.  СПК</v>
          </cell>
        </row>
        <row r="244">
          <cell r="A244" t="str">
            <v>Докторская вареная термоус.пак. "Высокий вкус"  СПК</v>
          </cell>
          <cell r="D244">
            <v>10.766</v>
          </cell>
        </row>
        <row r="245">
          <cell r="A245" t="str">
            <v>ЖАР-ладушки с клубникой и вишней ТМ Стародворье 0,2 кг ПОКОМ</v>
          </cell>
          <cell r="D245">
            <v>8</v>
          </cell>
        </row>
        <row r="246">
          <cell r="A246" t="str">
            <v>ЖАР-ладушки с мясом 0,2кг ТМ Стародворье  ПОКОМ</v>
          </cell>
          <cell r="D246">
            <v>98</v>
          </cell>
        </row>
        <row r="247">
          <cell r="A247" t="str">
            <v>ЖАР-ладушки с яблоком и грушей ТМ Стародворье 0,2 кг. ПОКОМ</v>
          </cell>
          <cell r="D247">
            <v>5</v>
          </cell>
        </row>
        <row r="248">
          <cell r="A248" t="str">
            <v>Карбонад Юбилейный термоус.пак.  СПК</v>
          </cell>
          <cell r="D248">
            <v>5.72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5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5</v>
          </cell>
        </row>
        <row r="251">
          <cell r="A251" t="str">
            <v>Классическая с/к 80 гр.шт.нар. (лоток с ср.защ.атм.)  СПК</v>
          </cell>
          <cell r="D251">
            <v>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114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146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161</v>
          </cell>
        </row>
        <row r="256">
          <cell r="A256" t="str">
            <v>Круггетсы с сырным соусом ТМ Горячая штучка ВЕС 3 кг. ПОКОМ</v>
          </cell>
          <cell r="D256">
            <v>7</v>
          </cell>
        </row>
        <row r="257">
          <cell r="A257" t="str">
            <v>Круггетсы сочные ТМ Горячая штучка ТС Круггетсы  ВЕС(3 кг)  ПОКОМ</v>
          </cell>
          <cell r="D257">
            <v>7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149</v>
          </cell>
        </row>
        <row r="259">
          <cell r="A259" t="str">
            <v>Ла Фаворте с/в "Эликатессе" 140 гр.шт.  СПК</v>
          </cell>
          <cell r="D259">
            <v>5</v>
          </cell>
        </row>
        <row r="260">
          <cell r="A260" t="str">
            <v>Ливерная Печеночная "Просто выгодно" 0,3 кг.шт.  СПК</v>
          </cell>
          <cell r="D260">
            <v>15</v>
          </cell>
        </row>
        <row r="261">
          <cell r="A261" t="str">
            <v>Любительская вареная термоус.пак. "Высокий вкус"  СПК</v>
          </cell>
          <cell r="D261">
            <v>2.9279999999999999</v>
          </cell>
        </row>
        <row r="262">
          <cell r="A262" t="str">
            <v>Мини-пицца Владимирский стандарт с ветчиной и грибами 0,25кг ТМ Владимирский стандарт  ПОКОМ</v>
          </cell>
          <cell r="D262">
            <v>8</v>
          </cell>
        </row>
        <row r="263">
          <cell r="A263" t="str">
            <v>Мини-сосиски в тесте 3,7кг ВЕС заморож. ТМ Зареченские  ПОКОМ</v>
          </cell>
          <cell r="D263">
            <v>88.8</v>
          </cell>
        </row>
        <row r="264">
          <cell r="A264" t="str">
            <v>Мини-чебуречки с мясом ВЕС 5,5кг ТМ Зареченские  ПОКОМ</v>
          </cell>
          <cell r="D264">
            <v>22</v>
          </cell>
        </row>
        <row r="265">
          <cell r="A265" t="str">
            <v>Мини-шарики с курочкой и сыром ТМ Зареченские ВЕС  ПОКОМ</v>
          </cell>
          <cell r="D265">
            <v>96</v>
          </cell>
        </row>
        <row r="266">
          <cell r="A266" t="str">
            <v>Мусульманская вареная "Просто выгодно"  СПК</v>
          </cell>
          <cell r="D266">
            <v>-0.5</v>
          </cell>
        </row>
        <row r="267">
          <cell r="A267" t="str">
            <v>Наггетсы Foodgital 0,25кг ТМ Горячая штучка  ПОКОМ</v>
          </cell>
          <cell r="D267">
            <v>9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394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268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317</v>
          </cell>
        </row>
        <row r="271">
          <cell r="A271" t="str">
            <v>Наггетсы с куриным филе и сыром ТМ Вязанка 0,25 кг ПОКОМ</v>
          </cell>
          <cell r="D271">
            <v>167</v>
          </cell>
        </row>
        <row r="272">
          <cell r="A272" t="str">
            <v>Наггетсы Хрустящие 0,3кг ТМ Зареченские  ПОКОМ</v>
          </cell>
          <cell r="D272">
            <v>48</v>
          </cell>
        </row>
        <row r="273">
          <cell r="A273" t="str">
            <v>Наггетсы Хрустящие ТМ Зареченские. ВЕС ПОКОМ</v>
          </cell>
          <cell r="D273">
            <v>174</v>
          </cell>
        </row>
        <row r="274">
          <cell r="A274" t="str">
            <v>Оригинальная с перцем с/к  СПК</v>
          </cell>
          <cell r="D274">
            <v>8.3719999999999999</v>
          </cell>
        </row>
        <row r="275">
          <cell r="A275" t="str">
            <v>Оригинальная с перцем с/к 0,235 кг.шт.  СПК</v>
          </cell>
          <cell r="D275">
            <v>12</v>
          </cell>
        </row>
        <row r="276">
          <cell r="A276" t="str">
            <v>Особая вареная  СПК</v>
          </cell>
          <cell r="D276">
            <v>2.3879999999999999</v>
          </cell>
        </row>
        <row r="277">
          <cell r="A277" t="str">
            <v>Паштет печеночный 140 гр.шт.  СПК</v>
          </cell>
          <cell r="D277">
            <v>4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D278">
            <v>61</v>
          </cell>
        </row>
        <row r="279">
          <cell r="A279" t="str">
            <v>Пельмени Grandmeni с говядиной и свининой 0,7кг ТМ Горячая штучка  ПОКОМ</v>
          </cell>
          <cell r="D279">
            <v>10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D280">
            <v>12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D281">
            <v>32</v>
          </cell>
        </row>
        <row r="282">
          <cell r="A282" t="str">
            <v>Пельмени Бигбули с мясом ТМ Горячая штучка. флоу-пак сфера 0,4 кг. ПОКОМ</v>
          </cell>
          <cell r="D282">
            <v>26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30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5</v>
          </cell>
        </row>
        <row r="285">
          <cell r="A285" t="str">
            <v>Пельмени Бигбули со сливочным маслом ТМ Горячая штучка, флоу-пак сфера 0,4. ПОКОМ</v>
          </cell>
          <cell r="D285">
            <v>27</v>
          </cell>
        </row>
        <row r="286">
          <cell r="A286" t="str">
            <v>Пельмени Бигбули со сливочным маслом ТМ Горячая штучка, флоу-пак сфера 0,7. ПОКОМ</v>
          </cell>
          <cell r="D286">
            <v>44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D287">
            <v>33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D288">
            <v>35.1</v>
          </cell>
        </row>
        <row r="289">
          <cell r="A289" t="str">
            <v>Пельмени Бульмени с говядиной и свининой Наваристые 5кг Горячая штучка ВЕС  ПОКОМ</v>
          </cell>
          <cell r="D289">
            <v>180</v>
          </cell>
        </row>
        <row r="290">
          <cell r="A290" t="str">
            <v>Пельмени Бульмени с говядиной и свининой ТМ Горячая штучка. флоу-пак сфера 0,4 кг ПОКОМ</v>
          </cell>
          <cell r="D290">
            <v>273</v>
          </cell>
        </row>
        <row r="291">
          <cell r="A291" t="str">
            <v>Пельмени Бульмени с говядиной и свининой ТМ Горячая штучка. флоу-пак сфера 0,7 кг ПОКОМ</v>
          </cell>
          <cell r="D291">
            <v>310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302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385</v>
          </cell>
        </row>
        <row r="294">
          <cell r="A294" t="str">
            <v>Пельмени Медвежьи ушки с фермерскими сливками 0,7кг  ПОКОМ</v>
          </cell>
          <cell r="D294">
            <v>38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84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269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65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145</v>
          </cell>
        </row>
        <row r="301">
          <cell r="A301" t="str">
            <v>Пельмени Сочные сфера 0,8 кг ТМ Стародворье  ПОКОМ</v>
          </cell>
          <cell r="D301">
            <v>32</v>
          </cell>
        </row>
        <row r="302">
          <cell r="A302" t="str">
            <v>Пирожки с мясом 0,3кг ТМ Зареченские  ПОКОМ</v>
          </cell>
          <cell r="D302">
            <v>5</v>
          </cell>
        </row>
        <row r="303">
          <cell r="A303" t="str">
            <v>Пирожки с мясом 3,7кг ВЕС ТМ Зареченские  ПОКОМ</v>
          </cell>
          <cell r="D303">
            <v>40.700000000000003</v>
          </cell>
        </row>
        <row r="304">
          <cell r="A304" t="str">
            <v>Пирожки с яблоком и грушей ВЕС ТМ Зареченские  ПОКОМ</v>
          </cell>
          <cell r="D304">
            <v>11.1</v>
          </cell>
        </row>
        <row r="305">
          <cell r="A305" t="str">
            <v>Покровская вареная 0,47 кг шт.  СПК</v>
          </cell>
          <cell r="D305">
            <v>6</v>
          </cell>
        </row>
        <row r="306">
          <cell r="A306" t="str">
            <v>ПолуКоп п/к 250 гр.шт. термоформ.пак.  СПК</v>
          </cell>
          <cell r="D306">
            <v>10</v>
          </cell>
        </row>
        <row r="307">
          <cell r="A307" t="str">
            <v>Ричеза с/к 230 гр.шт.  СПК</v>
          </cell>
          <cell r="D307">
            <v>11</v>
          </cell>
        </row>
        <row r="308">
          <cell r="A308" t="str">
            <v>Сальчетти с/к 230 гр.шт.  СПК</v>
          </cell>
          <cell r="D308">
            <v>14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4</v>
          </cell>
        </row>
        <row r="310">
          <cell r="A310" t="str">
            <v>Салями с/к 100 гр.шт.нар. (лоток с ср.защ.атм.)  СПК</v>
          </cell>
          <cell r="D310">
            <v>1</v>
          </cell>
        </row>
        <row r="311">
          <cell r="A311" t="str">
            <v>Салями Трюфель с/в "Эликатессе" 0,16 кг.шт.  СПК</v>
          </cell>
          <cell r="D311">
            <v>10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21.716000000000001</v>
          </cell>
        </row>
        <row r="313">
          <cell r="A313" t="str">
            <v>Сардельки "Необыкновенные" (в ср.защ.атм.)  СПК</v>
          </cell>
          <cell r="D313">
            <v>2.859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4.2329999999999997</v>
          </cell>
        </row>
        <row r="315">
          <cell r="A315" t="str">
            <v>Семейная с чесночком Экстра вареная  СПК</v>
          </cell>
          <cell r="D315">
            <v>-2</v>
          </cell>
        </row>
        <row r="316">
          <cell r="A316" t="str">
            <v>Сервелат Европейский в/к, в/с 0,38 кг.шт.термофор.пак  СПК</v>
          </cell>
          <cell r="D316">
            <v>6</v>
          </cell>
        </row>
        <row r="317">
          <cell r="A317" t="str">
            <v>Сервелат Коньячный в/к 0,38 кг.шт термофор.пак  СПК</v>
          </cell>
          <cell r="D317">
            <v>10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6</v>
          </cell>
        </row>
        <row r="319">
          <cell r="A319" t="str">
            <v>Сервелат Финский в/к 0,38 кг.шт. термофор.пак.  СПК</v>
          </cell>
          <cell r="D319">
            <v>9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2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16</v>
          </cell>
        </row>
        <row r="322">
          <cell r="A322" t="str">
            <v>Сибирская особая с/к 0,235 кг шт.  СПК</v>
          </cell>
          <cell r="D322">
            <v>30</v>
          </cell>
        </row>
        <row r="323">
          <cell r="A323" t="str">
            <v>Сосиски "Баварские" 0,36 кг.шт. вак.упак.  СПК</v>
          </cell>
        </row>
        <row r="324">
          <cell r="A324" t="str">
            <v>Сосиски "Молочные" 0,36 кг.шт. вак.упак.  СПК</v>
          </cell>
          <cell r="D324">
            <v>4</v>
          </cell>
        </row>
        <row r="325">
          <cell r="A325" t="str">
            <v>Сосиски Мини (коллаген) (лоток с ср.защ.атм.) (для ХОРЕКА)  СПК</v>
          </cell>
          <cell r="D325">
            <v>-0.97</v>
          </cell>
        </row>
        <row r="326">
          <cell r="A326" t="str">
            <v>Сосиски Мусульманские "Просто выгодно" (в ср.защ.атм.)  СПК</v>
          </cell>
          <cell r="D326">
            <v>7.1829999999999998</v>
          </cell>
        </row>
        <row r="327">
          <cell r="A327" t="str">
            <v>Сосиски Хот-дог подкопченные (лоток с ср.защ.атм.)  СПК</v>
          </cell>
          <cell r="D327">
            <v>7.6219999999999999</v>
          </cell>
        </row>
        <row r="328">
          <cell r="A328" t="str">
            <v>Сочный мегачебурек ТМ Зареченские ВЕС ПОКОМ</v>
          </cell>
          <cell r="D328">
            <v>42.56</v>
          </cell>
        </row>
        <row r="329">
          <cell r="A329" t="str">
            <v>Уши свиные копченые к пиву 0,15кг нар. д/ф шт.  СПК</v>
          </cell>
          <cell r="D329">
            <v>7</v>
          </cell>
        </row>
        <row r="330">
          <cell r="A330" t="str">
            <v>Фестивальная пора с/к 100 гр.шт.нар. (лоток с ср.защ.атм.)  СПК</v>
          </cell>
          <cell r="D330">
            <v>26</v>
          </cell>
        </row>
        <row r="331">
          <cell r="A331" t="str">
            <v>Фестивальная пора с/к 235 гр.шт.  СПК</v>
          </cell>
          <cell r="D331">
            <v>29</v>
          </cell>
        </row>
        <row r="332">
          <cell r="A332" t="str">
            <v>Фестивальная пора с/к термоус.пак  СПК</v>
          </cell>
          <cell r="D332">
            <v>1.8939999999999999</v>
          </cell>
        </row>
        <row r="333">
          <cell r="A333" t="str">
            <v>Фуэт с/в "Эликатессе" 160 гр.шт.  СПК</v>
          </cell>
          <cell r="D333">
            <v>2</v>
          </cell>
        </row>
        <row r="334">
          <cell r="A334" t="str">
            <v>Хинкали Классические ТМ Зареченские ВЕС ПОКОМ</v>
          </cell>
          <cell r="D334">
            <v>15</v>
          </cell>
        </row>
        <row r="335">
          <cell r="A335" t="str">
            <v>Хот-догстер ТМ Горячая штучка ТС Хот-Догстер флоу-пак 0,09 кг. ПОКОМ</v>
          </cell>
          <cell r="D335">
            <v>61</v>
          </cell>
        </row>
        <row r="336">
          <cell r="A336" t="str">
            <v>Хотстеры с сыром 0,25кг ТМ Горячая штучка  ПОКОМ</v>
          </cell>
          <cell r="D336">
            <v>156</v>
          </cell>
        </row>
        <row r="337">
          <cell r="A337" t="str">
            <v>Хотстеры ТМ Горячая штучка ТС Хотстеры 0,25 кг зам  ПОКОМ</v>
          </cell>
          <cell r="D337">
            <v>215</v>
          </cell>
        </row>
        <row r="338">
          <cell r="A338" t="str">
            <v>Хрустящие крылышки острые к пиву ТМ Горячая штучка 0,3кг зам  ПОКОМ</v>
          </cell>
          <cell r="D338">
            <v>83</v>
          </cell>
        </row>
        <row r="339">
          <cell r="A339" t="str">
            <v>Хрустящие крылышки ТМ Горячая штучка 0,3 кг зам  ПОКОМ</v>
          </cell>
          <cell r="D339">
            <v>89</v>
          </cell>
        </row>
        <row r="340">
          <cell r="A340" t="str">
            <v>Чебупели Foodgital 0,25кг ТМ Горячая штучка  ПОКОМ</v>
          </cell>
          <cell r="D340">
            <v>13</v>
          </cell>
        </row>
        <row r="341">
          <cell r="A341" t="str">
            <v>Чебупели Курочка гриль ТМ Горячая штучка, 0,3 кг зам  ПОКОМ</v>
          </cell>
          <cell r="D341">
            <v>60</v>
          </cell>
        </row>
        <row r="342">
          <cell r="A342" t="str">
            <v>Чебупицца курочка по-итальянски Горячая штучка 0,25 кг зам  ПОКОМ</v>
          </cell>
          <cell r="D342">
            <v>435</v>
          </cell>
        </row>
        <row r="343">
          <cell r="A343" t="str">
            <v>Чебупицца Пепперони ТМ Горячая штучка ТС Чебупицца 0.25кг зам  ПОКОМ</v>
          </cell>
          <cell r="D343">
            <v>510</v>
          </cell>
        </row>
        <row r="344">
          <cell r="A344" t="str">
            <v>Чебуреки Мясные вес 2,7 кг ТМ Зареченские ВЕС ПОКОМ</v>
          </cell>
          <cell r="D344">
            <v>2.7</v>
          </cell>
        </row>
        <row r="345">
          <cell r="A345" t="str">
            <v>Чебуреки сочные ВЕС ТМ Зареченские  ПОКОМ</v>
          </cell>
          <cell r="D345">
            <v>165</v>
          </cell>
        </row>
        <row r="346">
          <cell r="A346" t="str">
            <v>Шпикачки Русские (черева) (в ср.защ.атм.) "Высокий вкус"  СПК</v>
          </cell>
          <cell r="D346">
            <v>21.315000000000001</v>
          </cell>
        </row>
        <row r="347">
          <cell r="A347" t="str">
            <v>Эликапреза с/в "Эликатессе" 85 гр.шт. нарезка (лоток с ср.защ.атм.)  СПК</v>
          </cell>
          <cell r="D347">
            <v>1</v>
          </cell>
        </row>
        <row r="348">
          <cell r="A348" t="str">
            <v>Юбилейная с/к 0,235 кг.шт.  СПК</v>
          </cell>
          <cell r="D348">
            <v>23</v>
          </cell>
        </row>
        <row r="349">
          <cell r="A349" t="str">
            <v>Итого</v>
          </cell>
          <cell r="D349">
            <v>35543.697999999997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117  Колбаса Сервелат Филейбургский с ароматными пряностями, в/у 0,35 кг срез, БАВАРУШКА ПОКОМ</v>
          </cell>
          <cell r="D7">
            <v>24</v>
          </cell>
        </row>
        <row r="8">
          <cell r="A8" t="str">
            <v xml:space="preserve"> 273  Сосиски Сочинки с сочной грудинкой, МГС 0.4кг,   ПОКОМ</v>
          </cell>
          <cell r="D8">
            <v>510</v>
          </cell>
        </row>
        <row r="9">
          <cell r="A9" t="str">
            <v xml:space="preserve"> 319  Колбаса вареная Филейская ТМ Вязанка ТС Классическая, 0,45 кг. ПОКОМ</v>
          </cell>
          <cell r="D9">
            <v>790</v>
          </cell>
        </row>
        <row r="10">
          <cell r="A10" t="str">
            <v xml:space="preserve"> 342 Сосиски Сочинки Молочные ТМ Стародворье 0,4 кг ПОКОМ</v>
          </cell>
          <cell r="D10">
            <v>486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768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48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96</v>
          </cell>
        </row>
        <row r="14">
          <cell r="A14" t="str">
            <v>Пельмени Бигбули с мясом ТМ Горячая штучка. флоу-пак сфера 0,7 кг ПОКОМ</v>
          </cell>
          <cell r="D14">
            <v>140</v>
          </cell>
        </row>
        <row r="15">
          <cell r="A15" t="str">
            <v>Пельмени Бульмени с говядиной и свининой ТМ Горячая штучка. флоу-пак сфера 0,7 кг ПОКОМ</v>
          </cell>
          <cell r="D15">
            <v>630</v>
          </cell>
        </row>
        <row r="16">
          <cell r="A16" t="str">
            <v>Пельмени Бульмени со сливочным маслом ТМ Горячая штучка.флоу-пак сфера 0,7 кг. ПОКОМ</v>
          </cell>
          <cell r="D16">
            <v>1350</v>
          </cell>
        </row>
        <row r="17">
          <cell r="A17" t="str">
            <v>Хотстеры ТМ Горячая штучка ТС Хотстеры 0,25 кг зам  ПОКОМ</v>
          </cell>
          <cell r="D17">
            <v>360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144</v>
          </cell>
        </row>
        <row r="19">
          <cell r="A19" t="str">
            <v>Итого</v>
          </cell>
          <cell r="D19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AI44" sqref="AI44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1" style="5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33203125" style="5" customWidth="1"/>
    <col min="27" max="27" width="7.6640625" style="5" bestFit="1" customWidth="1"/>
    <col min="28" max="28" width="8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98</v>
      </c>
      <c r="L5" s="5" t="s">
        <v>99</v>
      </c>
      <c r="N5" s="18" t="s">
        <v>99</v>
      </c>
      <c r="P5" s="18" t="s">
        <v>105</v>
      </c>
      <c r="S5" s="18" t="s">
        <v>100</v>
      </c>
      <c r="T5" s="18" t="s">
        <v>101</v>
      </c>
      <c r="U5" s="18" t="s">
        <v>104</v>
      </c>
    </row>
    <row r="6" spans="1:34" ht="11.1" customHeight="1" x14ac:dyDescent="0.2">
      <c r="A6" s="6"/>
      <c r="B6" s="6"/>
      <c r="C6" s="3"/>
      <c r="D6" s="3"/>
      <c r="E6" s="16">
        <f>SUM(E7:E105)</f>
        <v>47544.760999999991</v>
      </c>
      <c r="F6" s="16">
        <f>SUM(F7:F105)</f>
        <v>30914.436999999998</v>
      </c>
      <c r="I6" s="16">
        <f>SUM(I7:I105)</f>
        <v>49456.885999999999</v>
      </c>
      <c r="J6" s="16">
        <f t="shared" ref="J6:P6" si="0">SUM(J7:J105)</f>
        <v>-1912.125</v>
      </c>
      <c r="K6" s="16">
        <f t="shared" si="0"/>
        <v>20657</v>
      </c>
      <c r="L6" s="16">
        <f t="shared" si="0"/>
        <v>19570</v>
      </c>
      <c r="M6" s="16">
        <f t="shared" si="0"/>
        <v>0</v>
      </c>
      <c r="N6" s="16">
        <f t="shared" si="0"/>
        <v>9084</v>
      </c>
      <c r="O6" s="16">
        <f t="shared" si="0"/>
        <v>8955.3522000000012</v>
      </c>
      <c r="P6" s="16">
        <f t="shared" si="0"/>
        <v>21050</v>
      </c>
      <c r="S6" s="16">
        <f t="shared" ref="S6" si="1">SUM(S7:S105)</f>
        <v>8338.3361999999997</v>
      </c>
      <c r="T6" s="16">
        <f t="shared" ref="T6" si="2">SUM(T7:T105)</f>
        <v>8737.8480000000036</v>
      </c>
      <c r="U6" s="16">
        <f t="shared" ref="U6" si="3">SUM(U7:U105)</f>
        <v>7459.96</v>
      </c>
      <c r="V6" s="16">
        <f t="shared" ref="V6" si="4">SUM(V7:V105)</f>
        <v>2768</v>
      </c>
      <c r="Z6" s="16">
        <f t="shared" ref="Z6:AA6" si="5">SUM(Z7:Z105)</f>
        <v>2398</v>
      </c>
      <c r="AA6" s="16">
        <f t="shared" si="5"/>
        <v>21050</v>
      </c>
      <c r="AE6" s="16">
        <f t="shared" ref="AE6" si="6">SUM(AE7:AE105)</f>
        <v>9024.48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-1013</v>
      </c>
      <c r="D7" s="8">
        <v>1520</v>
      </c>
      <c r="E7" s="23">
        <v>820</v>
      </c>
      <c r="F7" s="24">
        <v>-332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841</v>
      </c>
      <c r="J7" s="17">
        <f>E7-I7</f>
        <v>-21</v>
      </c>
      <c r="K7" s="17">
        <f>VLOOKUP(A:A,[1]TDSheet!$A:$P,16,0)</f>
        <v>0</v>
      </c>
      <c r="L7" s="17"/>
      <c r="M7" s="17"/>
      <c r="N7" s="17"/>
      <c r="O7" s="17">
        <f>(E7-V7)/5</f>
        <v>164</v>
      </c>
      <c r="P7" s="20"/>
      <c r="Q7" s="21">
        <f>(F7+K7+L7+P7)/O7</f>
        <v>-2.024390243902439</v>
      </c>
      <c r="R7" s="17">
        <f>F7/O7</f>
        <v>-2.024390243902439</v>
      </c>
      <c r="S7" s="17">
        <f>VLOOKUP(A:A,[1]TDSheet!$A:$T,20,0)</f>
        <v>52.8</v>
      </c>
      <c r="T7" s="17">
        <f>VLOOKUP(A:A,[1]TDSheet!$A:$O,15,0)</f>
        <v>153.80000000000001</v>
      </c>
      <c r="U7" s="17">
        <f>VLOOKUP(A:A,[3]TDSheet!$A:$D,4,0)</f>
        <v>172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-333</v>
      </c>
      <c r="D8" s="8">
        <v>635</v>
      </c>
      <c r="E8" s="23">
        <v>496</v>
      </c>
      <c r="F8" s="24">
        <v>-214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537</v>
      </c>
      <c r="J8" s="17">
        <f t="shared" ref="J8:J71" si="7">E8-I8</f>
        <v>-41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99.2</v>
      </c>
      <c r="P8" s="20"/>
      <c r="Q8" s="21">
        <f t="shared" ref="Q8:Q71" si="9">(F8+K8+L8+P8)/O8</f>
        <v>-2.157258064516129</v>
      </c>
      <c r="R8" s="17">
        <f t="shared" ref="R8:R71" si="10">F8/O8</f>
        <v>-2.157258064516129</v>
      </c>
      <c r="S8" s="17">
        <f>VLOOKUP(A:A,[1]TDSheet!$A:$T,20,0)</f>
        <v>45.6</v>
      </c>
      <c r="T8" s="17">
        <f>VLOOKUP(A:A,[1]TDSheet!$A:$O,15,0)</f>
        <v>106.8</v>
      </c>
      <c r="U8" s="17">
        <f>VLOOKUP(A:A,[3]TDSheet!$A:$D,4,0)</f>
        <v>88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v>0</v>
      </c>
      <c r="AA8" s="17">
        <f t="shared" ref="AA8:AA71" si="11">P8+0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298</v>
      </c>
      <c r="D9" s="8">
        <v>184</v>
      </c>
      <c r="E9" s="8">
        <v>266</v>
      </c>
      <c r="F9" s="8">
        <v>208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277</v>
      </c>
      <c r="J9" s="17">
        <f t="shared" si="7"/>
        <v>-11</v>
      </c>
      <c r="K9" s="17">
        <f>VLOOKUP(A:A,[1]TDSheet!$A:$P,16,0)</f>
        <v>120</v>
      </c>
      <c r="L9" s="17">
        <v>120</v>
      </c>
      <c r="M9" s="17"/>
      <c r="N9" s="17"/>
      <c r="O9" s="17">
        <f t="shared" si="8"/>
        <v>53.2</v>
      </c>
      <c r="P9" s="20">
        <v>120</v>
      </c>
      <c r="Q9" s="21">
        <f t="shared" si="9"/>
        <v>10.676691729323307</v>
      </c>
      <c r="R9" s="17">
        <f t="shared" si="10"/>
        <v>3.9097744360902253</v>
      </c>
      <c r="S9" s="17">
        <f>VLOOKUP(A:A,[1]TDSheet!$A:$T,20,0)</f>
        <v>36.4</v>
      </c>
      <c r="T9" s="17">
        <f>VLOOKUP(A:A,[1]TDSheet!$A:$O,15,0)</f>
        <v>50.6</v>
      </c>
      <c r="U9" s="17">
        <f>VLOOKUP(A:A,[3]TDSheet!$A:$D,4,0)</f>
        <v>56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67" si="12">MROUND(AC9,X9)</f>
        <v>14</v>
      </c>
      <c r="AA9" s="17">
        <f t="shared" si="11"/>
        <v>120</v>
      </c>
      <c r="AB9" s="17">
        <v>0</v>
      </c>
      <c r="AC9" s="17">
        <f>AA9/12</f>
        <v>10</v>
      </c>
      <c r="AD9" s="22">
        <f>VLOOKUP(A:A,[1]TDSheet!$A:$AD,30,0)</f>
        <v>0.3</v>
      </c>
      <c r="AE9" s="17">
        <f t="shared" ref="AE9:AE18" si="13">Z9*Y9*AD9</f>
        <v>50.4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201</v>
      </c>
      <c r="D10" s="8">
        <v>515</v>
      </c>
      <c r="E10" s="8">
        <v>427</v>
      </c>
      <c r="F10" s="8">
        <v>266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452</v>
      </c>
      <c r="J10" s="17">
        <f t="shared" si="7"/>
        <v>-25</v>
      </c>
      <c r="K10" s="17">
        <f>VLOOKUP(A:A,[1]TDSheet!$A:$P,16,0)</f>
        <v>260</v>
      </c>
      <c r="L10" s="17">
        <v>140</v>
      </c>
      <c r="M10" s="17"/>
      <c r="N10" s="17"/>
      <c r="O10" s="17">
        <f t="shared" si="8"/>
        <v>85.4</v>
      </c>
      <c r="P10" s="20">
        <v>180</v>
      </c>
      <c r="Q10" s="21">
        <f t="shared" si="9"/>
        <v>9.9063231850117095</v>
      </c>
      <c r="R10" s="17">
        <f t="shared" si="10"/>
        <v>3.1147540983606556</v>
      </c>
      <c r="S10" s="17">
        <f>VLOOKUP(A:A,[1]TDSheet!$A:$T,20,0)</f>
        <v>85.2</v>
      </c>
      <c r="T10" s="17">
        <f>VLOOKUP(A:A,[1]TDSheet!$A:$O,15,0)</f>
        <v>93.8</v>
      </c>
      <c r="U10" s="17">
        <f>VLOOKUP(A:A,[3]TDSheet!$A:$D,4,0)</f>
        <v>93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14</v>
      </c>
      <c r="AA10" s="17">
        <f>P10+0</f>
        <v>180</v>
      </c>
      <c r="AB10" s="17">
        <v>0</v>
      </c>
      <c r="AC10" s="17">
        <f>AA10/12</f>
        <v>15</v>
      </c>
      <c r="AD10" s="22">
        <f>VLOOKUP(A:A,[1]TDSheet!$A:$AD,30,0)</f>
        <v>0.3</v>
      </c>
      <c r="AE10" s="17">
        <f t="shared" si="13"/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1947</v>
      </c>
      <c r="D11" s="8">
        <v>7985</v>
      </c>
      <c r="E11" s="23">
        <v>2174</v>
      </c>
      <c r="F11" s="24">
        <v>1439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1348</v>
      </c>
      <c r="J11" s="17">
        <f t="shared" si="7"/>
        <v>826</v>
      </c>
      <c r="K11" s="17">
        <f>VLOOKUP(A:A,[1]TDSheet!$A:$P,16,0)</f>
        <v>960</v>
      </c>
      <c r="L11" s="17">
        <v>720</v>
      </c>
      <c r="M11" s="17"/>
      <c r="N11" s="17">
        <v>1248</v>
      </c>
      <c r="O11" s="17">
        <f t="shared" si="8"/>
        <v>425.2</v>
      </c>
      <c r="P11" s="20">
        <v>960</v>
      </c>
      <c r="Q11" s="21">
        <f t="shared" si="9"/>
        <v>9.5931326434619013</v>
      </c>
      <c r="R11" s="17">
        <f t="shared" si="10"/>
        <v>3.3842897460018815</v>
      </c>
      <c r="S11" s="17">
        <f>VLOOKUP(A:A,[1]TDSheet!$A:$T,20,0)</f>
        <v>382.4</v>
      </c>
      <c r="T11" s="17">
        <f>VLOOKUP(A:A,[1]TDSheet!$A:$O,15,0)</f>
        <v>424</v>
      </c>
      <c r="U11" s="17">
        <f>VLOOKUP(A:A,[3]TDSheet!$A:$D,4,0)</f>
        <v>209</v>
      </c>
      <c r="V11" s="17">
        <f>VLOOKUP(A:A,[4]TDSheet!$A:$D,4,0)</f>
        <v>48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84</v>
      </c>
      <c r="AA11" s="17">
        <f t="shared" si="11"/>
        <v>960</v>
      </c>
      <c r="AB11" s="17">
        <v>0</v>
      </c>
      <c r="AC11" s="17">
        <f>AA11/12</f>
        <v>80</v>
      </c>
      <c r="AD11" s="22">
        <f>VLOOKUP(A:A,[1]TDSheet!$A:$AD,30,0)</f>
        <v>0.3</v>
      </c>
      <c r="AE11" s="17">
        <f>Z11*Y11*AD11</f>
        <v>302.39999999999998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1056</v>
      </c>
      <c r="D12" s="8">
        <v>4168</v>
      </c>
      <c r="E12" s="8">
        <v>1429</v>
      </c>
      <c r="F12" s="8">
        <v>1075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1503</v>
      </c>
      <c r="J12" s="17">
        <f t="shared" si="7"/>
        <v>-74</v>
      </c>
      <c r="K12" s="17">
        <f>VLOOKUP(A:A,[1]TDSheet!$A:$P,16,0)</f>
        <v>720</v>
      </c>
      <c r="L12" s="17">
        <v>160</v>
      </c>
      <c r="M12" s="17"/>
      <c r="N12" s="17">
        <v>1140</v>
      </c>
      <c r="O12" s="17">
        <f t="shared" si="8"/>
        <v>266.60000000000002</v>
      </c>
      <c r="P12" s="20">
        <v>720</v>
      </c>
      <c r="Q12" s="21">
        <f t="shared" si="9"/>
        <v>10.033758439609901</v>
      </c>
      <c r="R12" s="17">
        <f t="shared" si="10"/>
        <v>4.032258064516129</v>
      </c>
      <c r="S12" s="17">
        <f>VLOOKUP(A:A,[1]TDSheet!$A:$T,20,0)</f>
        <v>266</v>
      </c>
      <c r="T12" s="17">
        <f>VLOOKUP(A:A,[1]TDSheet!$A:$O,15,0)</f>
        <v>280</v>
      </c>
      <c r="U12" s="17">
        <f>VLOOKUP(A:A,[3]TDSheet!$A:$D,4,0)</f>
        <v>390</v>
      </c>
      <c r="V12" s="17">
        <f>VLOOKUP(A:A,[4]TDSheet!$A:$D,4,0)</f>
        <v>96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56</v>
      </c>
      <c r="AA12" s="17">
        <f t="shared" si="11"/>
        <v>720</v>
      </c>
      <c r="AB12" s="17">
        <v>0</v>
      </c>
      <c r="AC12" s="17">
        <f>AA12/12</f>
        <v>60</v>
      </c>
      <c r="AD12" s="22">
        <f>VLOOKUP(A:A,[1]TDSheet!$A:$AD,30,0)</f>
        <v>0.3</v>
      </c>
      <c r="AE12" s="17">
        <f t="shared" si="13"/>
        <v>201.6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609</v>
      </c>
      <c r="D13" s="8">
        <v>7</v>
      </c>
      <c r="E13" s="8">
        <v>295</v>
      </c>
      <c r="F13" s="8">
        <v>291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321</v>
      </c>
      <c r="J13" s="17">
        <f t="shared" si="7"/>
        <v>-26</v>
      </c>
      <c r="K13" s="17">
        <f>VLOOKUP(A:A,[1]TDSheet!$A:$P,16,0)</f>
        <v>240</v>
      </c>
      <c r="L13" s="17"/>
      <c r="M13" s="17"/>
      <c r="N13" s="17"/>
      <c r="O13" s="17">
        <f t="shared" si="8"/>
        <v>59</v>
      </c>
      <c r="P13" s="20">
        <v>240</v>
      </c>
      <c r="Q13" s="21">
        <f t="shared" si="9"/>
        <v>13.067796610169491</v>
      </c>
      <c r="R13" s="17">
        <f t="shared" si="10"/>
        <v>4.9322033898305087</v>
      </c>
      <c r="S13" s="17">
        <f>VLOOKUP(A:A,[1]TDSheet!$A:$T,20,0)</f>
        <v>56.4</v>
      </c>
      <c r="T13" s="17">
        <f>VLOOKUP(A:A,[1]TDSheet!$A:$O,15,0)</f>
        <v>69.8</v>
      </c>
      <c r="U13" s="17">
        <f>VLOOKUP(A:A,[3]TDSheet!$A:$D,4,0)</f>
        <v>55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14</v>
      </c>
      <c r="AA13" s="17">
        <f t="shared" si="11"/>
        <v>240</v>
      </c>
      <c r="AB13" s="17">
        <v>0</v>
      </c>
      <c r="AC13" s="17">
        <f>AA13/24</f>
        <v>10</v>
      </c>
      <c r="AD13" s="22">
        <f>VLOOKUP(A:A,[1]TDSheet!$A:$AD,30,0)</f>
        <v>0.09</v>
      </c>
      <c r="AE13" s="17">
        <f t="shared" si="13"/>
        <v>30.24</v>
      </c>
      <c r="AF13" s="17"/>
      <c r="AG13" s="17"/>
      <c r="AH13" s="17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138</v>
      </c>
      <c r="D14" s="8">
        <v>354</v>
      </c>
      <c r="E14" s="8">
        <v>125</v>
      </c>
      <c r="F14" s="8">
        <v>363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129</v>
      </c>
      <c r="J14" s="17">
        <f t="shared" si="7"/>
        <v>-4</v>
      </c>
      <c r="K14" s="17">
        <f>VLOOKUP(A:A,[1]TDSheet!$A:$P,16,0)</f>
        <v>120</v>
      </c>
      <c r="L14" s="17"/>
      <c r="M14" s="17"/>
      <c r="N14" s="17"/>
      <c r="O14" s="17">
        <f t="shared" si="8"/>
        <v>25</v>
      </c>
      <c r="P14" s="20"/>
      <c r="Q14" s="21">
        <f t="shared" si="9"/>
        <v>19.32</v>
      </c>
      <c r="R14" s="17">
        <f t="shared" si="10"/>
        <v>14.52</v>
      </c>
      <c r="S14" s="17">
        <f>VLOOKUP(A:A,[1]TDSheet!$A:$T,20,0)</f>
        <v>26.4</v>
      </c>
      <c r="T14" s="17">
        <f>VLOOKUP(A:A,[1]TDSheet!$A:$O,15,0)</f>
        <v>49.8</v>
      </c>
      <c r="U14" s="17">
        <f>VLOOKUP(A:A,[3]TDSheet!$A:$D,4,0)</f>
        <v>8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0</v>
      </c>
      <c r="AA14" s="17">
        <f t="shared" si="11"/>
        <v>0</v>
      </c>
      <c r="AB14" s="17" t="str">
        <f>VLOOKUP(A:A,[1]TDSheet!$A:$AB,28,0)</f>
        <v>яблоко</v>
      </c>
      <c r="AC14" s="17">
        <f>AA14/12</f>
        <v>0</v>
      </c>
      <c r="AD14" s="22">
        <f>VLOOKUP(A:A,[1]TDSheet!$A:$AD,30,0)</f>
        <v>0.2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555</v>
      </c>
      <c r="D15" s="8">
        <v>519</v>
      </c>
      <c r="E15" s="8">
        <v>424</v>
      </c>
      <c r="F15" s="8">
        <v>635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426</v>
      </c>
      <c r="J15" s="17">
        <f t="shared" si="7"/>
        <v>-2</v>
      </c>
      <c r="K15" s="17">
        <f>VLOOKUP(A:A,[1]TDSheet!$A:$P,16,0)</f>
        <v>120</v>
      </c>
      <c r="L15" s="17"/>
      <c r="M15" s="17"/>
      <c r="N15" s="17"/>
      <c r="O15" s="17">
        <f t="shared" si="8"/>
        <v>84.8</v>
      </c>
      <c r="P15" s="20">
        <v>120</v>
      </c>
      <c r="Q15" s="21">
        <f t="shared" si="9"/>
        <v>10.318396226415095</v>
      </c>
      <c r="R15" s="17">
        <f t="shared" si="10"/>
        <v>7.4882075471698117</v>
      </c>
      <c r="S15" s="17">
        <f>VLOOKUP(A:A,[1]TDSheet!$A:$T,20,0)</f>
        <v>138.19999999999999</v>
      </c>
      <c r="T15" s="17">
        <f>VLOOKUP(A:A,[1]TDSheet!$A:$O,15,0)</f>
        <v>107.6</v>
      </c>
      <c r="U15" s="17">
        <f>VLOOKUP(A:A,[3]TDSheet!$A:$D,4,0)</f>
        <v>98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14</v>
      </c>
      <c r="AA15" s="17">
        <f t="shared" si="11"/>
        <v>120</v>
      </c>
      <c r="AB15" s="17" t="str">
        <f>VLOOKUP(A:A,[1]TDSheet!$A:$AB,28,0)</f>
        <v>яблоко</v>
      </c>
      <c r="AC15" s="17">
        <f>AA15/12</f>
        <v>10</v>
      </c>
      <c r="AD15" s="22">
        <f>VLOOKUP(A:A,[1]TDSheet!$A:$AD,30,0)</f>
        <v>0.2</v>
      </c>
      <c r="AE15" s="17">
        <f t="shared" si="13"/>
        <v>33.6</v>
      </c>
      <c r="AF15" s="17"/>
      <c r="AG15" s="17"/>
      <c r="AH15" s="17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87</v>
      </c>
      <c r="D16" s="8">
        <v>339</v>
      </c>
      <c r="E16" s="8">
        <v>97</v>
      </c>
      <c r="F16" s="8">
        <v>325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95</v>
      </c>
      <c r="J16" s="17">
        <f t="shared" si="7"/>
        <v>2</v>
      </c>
      <c r="K16" s="17">
        <f>VLOOKUP(A:A,[1]TDSheet!$A:$P,16,0)</f>
        <v>120</v>
      </c>
      <c r="L16" s="17"/>
      <c r="M16" s="17"/>
      <c r="N16" s="17"/>
      <c r="O16" s="17">
        <f t="shared" si="8"/>
        <v>19.399999999999999</v>
      </c>
      <c r="P16" s="20"/>
      <c r="Q16" s="21">
        <f t="shared" si="9"/>
        <v>22.938144329896907</v>
      </c>
      <c r="R16" s="17">
        <f t="shared" si="10"/>
        <v>16.75257731958763</v>
      </c>
      <c r="S16" s="17">
        <f>VLOOKUP(A:A,[1]TDSheet!$A:$T,20,0)</f>
        <v>13.6</v>
      </c>
      <c r="T16" s="17">
        <f>VLOOKUP(A:A,[1]TDSheet!$A:$O,15,0)</f>
        <v>45.4</v>
      </c>
      <c r="U16" s="17">
        <f>VLOOKUP(A:A,[3]TDSheet!$A:$D,4,0)</f>
        <v>5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0</v>
      </c>
      <c r="AA16" s="17">
        <f t="shared" si="11"/>
        <v>0</v>
      </c>
      <c r="AB16" s="17" t="str">
        <f>VLOOKUP(A:A,[1]TDSheet!$A:$AB,28,0)</f>
        <v>яблоко</v>
      </c>
      <c r="AC16" s="17">
        <f>AA16/12</f>
        <v>0</v>
      </c>
      <c r="AD16" s="22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344</v>
      </c>
      <c r="D17" s="8">
        <v>690</v>
      </c>
      <c r="E17" s="8">
        <v>648</v>
      </c>
      <c r="F17" s="8">
        <v>359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655</v>
      </c>
      <c r="J17" s="17">
        <f t="shared" si="7"/>
        <v>-7</v>
      </c>
      <c r="K17" s="17">
        <f>VLOOKUP(A:A,[1]TDSheet!$A:$P,16,0)</f>
        <v>360</v>
      </c>
      <c r="L17" s="17">
        <v>320</v>
      </c>
      <c r="M17" s="17"/>
      <c r="N17" s="17"/>
      <c r="O17" s="17">
        <f t="shared" si="8"/>
        <v>129.6</v>
      </c>
      <c r="P17" s="20">
        <v>320</v>
      </c>
      <c r="Q17" s="21">
        <f t="shared" si="9"/>
        <v>10.486111111111111</v>
      </c>
      <c r="R17" s="17">
        <f t="shared" si="10"/>
        <v>2.7700617283950617</v>
      </c>
      <c r="S17" s="17">
        <f>VLOOKUP(A:A,[1]TDSheet!$A:$T,20,0)</f>
        <v>105.8</v>
      </c>
      <c r="T17" s="17">
        <f>VLOOKUP(A:A,[1]TDSheet!$A:$O,15,0)</f>
        <v>119.4</v>
      </c>
      <c r="U17" s="17">
        <f>VLOOKUP(A:A,[3]TDSheet!$A:$D,4,0)</f>
        <v>161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28</v>
      </c>
      <c r="AA17" s="17">
        <f t="shared" si="11"/>
        <v>320</v>
      </c>
      <c r="AB17" s="17">
        <v>0</v>
      </c>
      <c r="AC17" s="17">
        <f>AA17/12</f>
        <v>26.666666666666668</v>
      </c>
      <c r="AD17" s="22">
        <f>VLOOKUP(A:A,[1]TDSheet!$A:$AD,30,0)</f>
        <v>0.25</v>
      </c>
      <c r="AE17" s="17">
        <f t="shared" si="13"/>
        <v>84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356</v>
      </c>
      <c r="D18" s="8">
        <v>1524</v>
      </c>
      <c r="E18" s="8">
        <v>1049</v>
      </c>
      <c r="F18" s="8">
        <v>807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1051</v>
      </c>
      <c r="J18" s="17">
        <f t="shared" si="7"/>
        <v>-2</v>
      </c>
      <c r="K18" s="17">
        <f>VLOOKUP(A:A,[1]TDSheet!$A:$P,16,0)</f>
        <v>660</v>
      </c>
      <c r="L18" s="17">
        <v>120</v>
      </c>
      <c r="M18" s="17"/>
      <c r="N18" s="17">
        <v>420</v>
      </c>
      <c r="O18" s="17">
        <f t="shared" si="8"/>
        <v>209.8</v>
      </c>
      <c r="P18" s="20">
        <v>480</v>
      </c>
      <c r="Q18" s="21">
        <f t="shared" si="9"/>
        <v>9.8522402287893218</v>
      </c>
      <c r="R18" s="17">
        <f t="shared" si="10"/>
        <v>3.8465204957101999</v>
      </c>
      <c r="S18" s="17">
        <f>VLOOKUP(A:A,[1]TDSheet!$A:$T,20,0)</f>
        <v>195.2</v>
      </c>
      <c r="T18" s="17">
        <f>VLOOKUP(A:A,[1]TDSheet!$A:$O,15,0)</f>
        <v>228.2</v>
      </c>
      <c r="U18" s="17">
        <f>VLOOKUP(A:A,[3]TDSheet!$A:$D,4,0)</f>
        <v>149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42</v>
      </c>
      <c r="AA18" s="17">
        <f t="shared" si="11"/>
        <v>480</v>
      </c>
      <c r="AB18" s="17" t="str">
        <f>VLOOKUP(A:A,[1]TDSheet!$A:$AB,28,0)</f>
        <v>апр яб</v>
      </c>
      <c r="AC18" s="17">
        <f>AA18/12</f>
        <v>40</v>
      </c>
      <c r="AD18" s="22">
        <f>VLOOKUP(A:A,[1]TDSheet!$A:$AD,30,0)</f>
        <v>0.25</v>
      </c>
      <c r="AE18" s="17">
        <f t="shared" si="13"/>
        <v>126</v>
      </c>
      <c r="AF18" s="17"/>
      <c r="AG18" s="17"/>
      <c r="AH18" s="17"/>
    </row>
    <row r="19" spans="1:34" s="1" customFormat="1" ht="21.95" customHeight="1" outlineLevel="1" x14ac:dyDescent="0.2">
      <c r="A19" s="7" t="s">
        <v>51</v>
      </c>
      <c r="B19" s="7" t="s">
        <v>9</v>
      </c>
      <c r="C19" s="8">
        <v>39</v>
      </c>
      <c r="D19" s="8"/>
      <c r="E19" s="8">
        <v>13</v>
      </c>
      <c r="F19" s="8">
        <v>24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15</v>
      </c>
      <c r="J19" s="17">
        <f t="shared" si="7"/>
        <v>-2</v>
      </c>
      <c r="K19" s="17">
        <f>VLOOKUP(A:A,[1]TDSheet!$A:$P,16,0)</f>
        <v>0</v>
      </c>
      <c r="L19" s="17"/>
      <c r="M19" s="17"/>
      <c r="N19" s="17"/>
      <c r="O19" s="17">
        <f t="shared" si="8"/>
        <v>2.6</v>
      </c>
      <c r="P19" s="20"/>
      <c r="Q19" s="21">
        <f t="shared" si="9"/>
        <v>9.2307692307692299</v>
      </c>
      <c r="R19" s="17">
        <f t="shared" si="10"/>
        <v>9.2307692307692299</v>
      </c>
      <c r="S19" s="17">
        <f>VLOOKUP(A:A,[1]TDSheet!$A:$T,20,0)</f>
        <v>2.6</v>
      </c>
      <c r="T19" s="17">
        <f>VLOOKUP(A:A,[1]TDSheet!$A:$O,15,0)</f>
        <v>2.4</v>
      </c>
      <c r="U19" s="17">
        <f>VLOOKUP(A:A,[3]TDSheet!$A:$D,4,0)</f>
        <v>8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12"/>
        <v>0</v>
      </c>
      <c r="AA19" s="17">
        <f t="shared" si="11"/>
        <v>0</v>
      </c>
      <c r="AB19" s="17">
        <v>0</v>
      </c>
      <c r="AC19" s="17">
        <v>0</v>
      </c>
      <c r="AD19" s="22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157.399</v>
      </c>
      <c r="D20" s="8">
        <v>162.80000000000001</v>
      </c>
      <c r="E20" s="8">
        <v>255.30099999999999</v>
      </c>
      <c r="F20" s="8">
        <v>57.497999999999998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266.20299999999997</v>
      </c>
      <c r="J20" s="17">
        <f t="shared" si="7"/>
        <v>-10.901999999999987</v>
      </c>
      <c r="K20" s="17">
        <f>VLOOKUP(A:A,[1]TDSheet!$A:$P,16,0)</f>
        <v>200</v>
      </c>
      <c r="L20" s="17">
        <v>150</v>
      </c>
      <c r="M20" s="17"/>
      <c r="N20" s="17"/>
      <c r="O20" s="17">
        <f t="shared" si="8"/>
        <v>51.060199999999995</v>
      </c>
      <c r="P20" s="20">
        <v>120</v>
      </c>
      <c r="Q20" s="21">
        <f t="shared" si="9"/>
        <v>10.330903521725338</v>
      </c>
      <c r="R20" s="17">
        <f t="shared" si="10"/>
        <v>1.1260825457009569</v>
      </c>
      <c r="S20" s="17">
        <f>VLOOKUP(A:A,[1]TDSheet!$A:$T,20,0)</f>
        <v>41.44</v>
      </c>
      <c r="T20" s="17">
        <f>VLOOKUP(A:A,[1]TDSheet!$A:$O,15,0)</f>
        <v>44</v>
      </c>
      <c r="U20" s="17">
        <f>VLOOKUP(A:A,[3]TDSheet!$A:$D,4,0)</f>
        <v>88.8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17">
        <f t="shared" si="12"/>
        <v>28</v>
      </c>
      <c r="AA20" s="17">
        <f t="shared" si="11"/>
        <v>120</v>
      </c>
      <c r="AB20" s="17" t="e">
        <f>VLOOKUP(A:A,[1]TDSheet!$A:$AB,28,0)</f>
        <v>#N/A</v>
      </c>
      <c r="AC20" s="17">
        <f>AA20/3.7</f>
        <v>32.432432432432428</v>
      </c>
      <c r="AD20" s="22">
        <f>VLOOKUP(A:A,[1]TDSheet!$A:$AD,30,0)</f>
        <v>1</v>
      </c>
      <c r="AE20" s="17">
        <f t="shared" ref="AE20:AE67" si="14">Z20*Y20*AD20</f>
        <v>103.60000000000001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209.5</v>
      </c>
      <c r="D21" s="8"/>
      <c r="E21" s="8">
        <v>110</v>
      </c>
      <c r="F21" s="8">
        <v>99.5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109.5</v>
      </c>
      <c r="J21" s="17">
        <f t="shared" si="7"/>
        <v>0.5</v>
      </c>
      <c r="K21" s="17">
        <f>VLOOKUP(A:A,[1]TDSheet!$A:$P,16,0)</f>
        <v>0</v>
      </c>
      <c r="L21" s="17">
        <v>80</v>
      </c>
      <c r="M21" s="17"/>
      <c r="N21" s="17"/>
      <c r="O21" s="17">
        <f t="shared" si="8"/>
        <v>22</v>
      </c>
      <c r="P21" s="20">
        <v>60</v>
      </c>
      <c r="Q21" s="21">
        <f t="shared" si="9"/>
        <v>10.886363636363637</v>
      </c>
      <c r="R21" s="17">
        <f t="shared" si="10"/>
        <v>4.5227272727272725</v>
      </c>
      <c r="S21" s="17">
        <f>VLOOKUP(A:A,[1]TDSheet!$A:$T,20,0)</f>
        <v>17.5</v>
      </c>
      <c r="T21" s="17">
        <f>VLOOKUP(A:A,[1]TDSheet!$A:$O,15,0)</f>
        <v>8.8000000000000007</v>
      </c>
      <c r="U21" s="17">
        <f>VLOOKUP(A:A,[3]TDSheet!$A:$D,4,0)</f>
        <v>22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17">
        <f t="shared" si="12"/>
        <v>12</v>
      </c>
      <c r="AA21" s="17">
        <f t="shared" si="11"/>
        <v>60</v>
      </c>
      <c r="AB21" s="17">
        <v>0</v>
      </c>
      <c r="AC21" s="17">
        <f>AA21/5.5</f>
        <v>10.909090909090908</v>
      </c>
      <c r="AD21" s="22">
        <f>VLOOKUP(A:A,[1]TDSheet!$A:$AD,30,0)</f>
        <v>1</v>
      </c>
      <c r="AE21" s="17">
        <f t="shared" si="14"/>
        <v>66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112</v>
      </c>
      <c r="D22" s="8">
        <v>134</v>
      </c>
      <c r="E22" s="8">
        <v>174</v>
      </c>
      <c r="F22" s="8">
        <v>64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186.8</v>
      </c>
      <c r="J22" s="17">
        <f t="shared" si="7"/>
        <v>-12.800000000000011</v>
      </c>
      <c r="K22" s="17">
        <f>VLOOKUP(A:A,[1]TDSheet!$A:$P,16,0)</f>
        <v>130</v>
      </c>
      <c r="L22" s="17">
        <v>80</v>
      </c>
      <c r="M22" s="17"/>
      <c r="N22" s="17"/>
      <c r="O22" s="17">
        <f t="shared" si="8"/>
        <v>34.799999999999997</v>
      </c>
      <c r="P22" s="20">
        <v>80</v>
      </c>
      <c r="Q22" s="21">
        <f t="shared" si="9"/>
        <v>10.172413793103448</v>
      </c>
      <c r="R22" s="17">
        <f t="shared" si="10"/>
        <v>1.8390804597701151</v>
      </c>
      <c r="S22" s="17">
        <f>VLOOKUP(A:A,[1]TDSheet!$A:$T,20,0)</f>
        <v>20.8</v>
      </c>
      <c r="T22" s="17">
        <f>VLOOKUP(A:A,[1]TDSheet!$A:$O,15,0)</f>
        <v>30</v>
      </c>
      <c r="U22" s="17">
        <f>VLOOKUP(A:A,[3]TDSheet!$A:$D,4,0)</f>
        <v>96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2"/>
        <v>28</v>
      </c>
      <c r="AA22" s="17">
        <f t="shared" si="11"/>
        <v>80</v>
      </c>
      <c r="AB22" s="17" t="e">
        <f>VLOOKUP(A:A,[1]TDSheet!$A:$AB,28,0)</f>
        <v>#N/A</v>
      </c>
      <c r="AC22" s="17">
        <f>AA22/3</f>
        <v>26.666666666666668</v>
      </c>
      <c r="AD22" s="22">
        <f>VLOOKUP(A:A,[1]TDSheet!$A:$AD,30,0)</f>
        <v>1</v>
      </c>
      <c r="AE22" s="17">
        <f t="shared" si="14"/>
        <v>84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118</v>
      </c>
      <c r="D23" s="8">
        <v>4</v>
      </c>
      <c r="E23" s="8">
        <v>48</v>
      </c>
      <c r="F23" s="8">
        <v>70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52</v>
      </c>
      <c r="J23" s="17">
        <f t="shared" si="7"/>
        <v>-4</v>
      </c>
      <c r="K23" s="17">
        <f>VLOOKUP(A:A,[1]TDSheet!$A:$P,16,0)</f>
        <v>0</v>
      </c>
      <c r="L23" s="17"/>
      <c r="M23" s="17"/>
      <c r="N23" s="17"/>
      <c r="O23" s="17">
        <f t="shared" si="8"/>
        <v>9.6</v>
      </c>
      <c r="P23" s="20">
        <v>100</v>
      </c>
      <c r="Q23" s="21">
        <f t="shared" si="9"/>
        <v>17.708333333333336</v>
      </c>
      <c r="R23" s="17">
        <f t="shared" si="10"/>
        <v>7.291666666666667</v>
      </c>
      <c r="S23" s="17">
        <f>VLOOKUP(A:A,[1]TDSheet!$A:$T,20,0)</f>
        <v>2.8</v>
      </c>
      <c r="T23" s="17">
        <f>VLOOKUP(A:A,[1]TDSheet!$A:$O,15,0)</f>
        <v>5.8</v>
      </c>
      <c r="U23" s="17">
        <f>VLOOKUP(A:A,[3]TDSheet!$A:$D,4,0)</f>
        <v>9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17">
        <f t="shared" si="12"/>
        <v>14</v>
      </c>
      <c r="AA23" s="17">
        <f t="shared" si="11"/>
        <v>100</v>
      </c>
      <c r="AB23" s="17">
        <v>0</v>
      </c>
      <c r="AC23" s="17">
        <f>AA23/6</f>
        <v>16.666666666666668</v>
      </c>
      <c r="AD23" s="22">
        <f>VLOOKUP(A:A,[1]TDSheet!$A:$AD,30,0)</f>
        <v>0.25</v>
      </c>
      <c r="AE23" s="17">
        <f t="shared" si="14"/>
        <v>21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1777</v>
      </c>
      <c r="D24" s="8">
        <v>3039</v>
      </c>
      <c r="E24" s="8">
        <v>3557</v>
      </c>
      <c r="F24" s="8">
        <v>1024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3731</v>
      </c>
      <c r="J24" s="17">
        <f t="shared" si="7"/>
        <v>-174</v>
      </c>
      <c r="K24" s="17">
        <f>VLOOKUP(A:A,[1]TDSheet!$A:$P,16,0)</f>
        <v>960</v>
      </c>
      <c r="L24" s="17">
        <v>3000</v>
      </c>
      <c r="M24" s="17"/>
      <c r="N24" s="17"/>
      <c r="O24" s="17">
        <f t="shared" si="8"/>
        <v>711.4</v>
      </c>
      <c r="P24" s="20">
        <v>1800</v>
      </c>
      <c r="Q24" s="21">
        <f t="shared" si="9"/>
        <v>9.5361259488332859</v>
      </c>
      <c r="R24" s="17">
        <f t="shared" si="10"/>
        <v>1.4394152375597413</v>
      </c>
      <c r="S24" s="17">
        <f>VLOOKUP(A:A,[1]TDSheet!$A:$T,20,0)</f>
        <v>588.4</v>
      </c>
      <c r="T24" s="17">
        <f>VLOOKUP(A:A,[1]TDSheet!$A:$O,15,0)</f>
        <v>527.6</v>
      </c>
      <c r="U24" s="17">
        <f>VLOOKUP(A:A,[3]TDSheet!$A:$D,4,0)</f>
        <v>394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2"/>
        <v>154</v>
      </c>
      <c r="AA24" s="17">
        <f t="shared" si="11"/>
        <v>1800</v>
      </c>
      <c r="AB24" s="17">
        <v>0</v>
      </c>
      <c r="AC24" s="17">
        <f>AA24/12</f>
        <v>150</v>
      </c>
      <c r="AD24" s="22">
        <f>VLOOKUP(A:A,[1]TDSheet!$A:$AD,30,0)</f>
        <v>0.25</v>
      </c>
      <c r="AE24" s="17">
        <f t="shared" si="14"/>
        <v>462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778</v>
      </c>
      <c r="D25" s="8">
        <v>2549</v>
      </c>
      <c r="E25" s="8">
        <v>2901</v>
      </c>
      <c r="F25" s="8">
        <v>-81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4555</v>
      </c>
      <c r="J25" s="17">
        <f t="shared" si="7"/>
        <v>-1654</v>
      </c>
      <c r="K25" s="19">
        <v>1200</v>
      </c>
      <c r="L25" s="17">
        <v>3600</v>
      </c>
      <c r="M25" s="17"/>
      <c r="N25" s="17"/>
      <c r="O25" s="17">
        <f t="shared" si="8"/>
        <v>580.20000000000005</v>
      </c>
      <c r="P25" s="20">
        <v>3300</v>
      </c>
      <c r="Q25" s="21">
        <f t="shared" si="9"/>
        <v>13.821096173733194</v>
      </c>
      <c r="R25" s="17">
        <f t="shared" si="10"/>
        <v>-0.13960703205791106</v>
      </c>
      <c r="S25" s="17">
        <f>VLOOKUP(A:A,[1]TDSheet!$A:$T,20,0)</f>
        <v>300.60000000000002</v>
      </c>
      <c r="T25" s="17">
        <f>VLOOKUP(A:A,[1]TDSheet!$A:$O,15,0)</f>
        <v>323</v>
      </c>
      <c r="U25" s="17">
        <f>VLOOKUP(A:A,[3]TDSheet!$A:$D,4,0)</f>
        <v>268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17">
        <f t="shared" si="12"/>
        <v>546</v>
      </c>
      <c r="AA25" s="17">
        <f t="shared" si="11"/>
        <v>3300</v>
      </c>
      <c r="AB25" s="27" t="s">
        <v>103</v>
      </c>
      <c r="AC25" s="17">
        <f>AA25/6</f>
        <v>550</v>
      </c>
      <c r="AD25" s="22">
        <f>VLOOKUP(A:A,[1]TDSheet!$A:$AD,30,0)</f>
        <v>0.25</v>
      </c>
      <c r="AE25" s="17">
        <f t="shared" si="14"/>
        <v>819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1041</v>
      </c>
      <c r="D26" s="8">
        <v>3390</v>
      </c>
      <c r="E26" s="8">
        <v>2188</v>
      </c>
      <c r="F26" s="8">
        <v>2169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2197</v>
      </c>
      <c r="J26" s="17">
        <f t="shared" si="7"/>
        <v>-9</v>
      </c>
      <c r="K26" s="17">
        <f>VLOOKUP(A:A,[1]TDSheet!$A:$P,16,0)</f>
        <v>960</v>
      </c>
      <c r="L26" s="17">
        <v>320</v>
      </c>
      <c r="M26" s="17"/>
      <c r="N26" s="17"/>
      <c r="O26" s="17">
        <f t="shared" si="8"/>
        <v>437.6</v>
      </c>
      <c r="P26" s="20">
        <v>960</v>
      </c>
      <c r="Q26" s="21">
        <f t="shared" si="9"/>
        <v>10.075411334552102</v>
      </c>
      <c r="R26" s="17">
        <f t="shared" si="10"/>
        <v>4.9565813528336378</v>
      </c>
      <c r="S26" s="17">
        <f>VLOOKUP(A:A,[1]TDSheet!$A:$T,20,0)</f>
        <v>454.6</v>
      </c>
      <c r="T26" s="17">
        <f>VLOOKUP(A:A,[1]TDSheet!$A:$O,15,0)</f>
        <v>500.6</v>
      </c>
      <c r="U26" s="17">
        <f>VLOOKUP(A:A,[3]TDSheet!$A:$D,4,0)</f>
        <v>317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2"/>
        <v>84</v>
      </c>
      <c r="AA26" s="17">
        <f t="shared" si="11"/>
        <v>960</v>
      </c>
      <c r="AB26" s="17">
        <v>0</v>
      </c>
      <c r="AC26" s="17">
        <f>AA26/12</f>
        <v>80</v>
      </c>
      <c r="AD26" s="22">
        <f>VLOOKUP(A:A,[1]TDSheet!$A:$AD,30,0)</f>
        <v>0.25</v>
      </c>
      <c r="AE26" s="17">
        <f t="shared" si="14"/>
        <v>252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633</v>
      </c>
      <c r="D27" s="8">
        <v>1889</v>
      </c>
      <c r="E27" s="8">
        <v>1319</v>
      </c>
      <c r="F27" s="8">
        <v>1163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1358</v>
      </c>
      <c r="J27" s="17">
        <f t="shared" si="7"/>
        <v>-39</v>
      </c>
      <c r="K27" s="17">
        <f>VLOOKUP(A:A,[1]TDSheet!$A:$P,16,0)</f>
        <v>360</v>
      </c>
      <c r="L27" s="17">
        <v>480</v>
      </c>
      <c r="M27" s="17"/>
      <c r="N27" s="17"/>
      <c r="O27" s="17">
        <f t="shared" si="8"/>
        <v>263.8</v>
      </c>
      <c r="P27" s="20">
        <v>720</v>
      </c>
      <c r="Q27" s="21">
        <f t="shared" si="9"/>
        <v>10.322213798332069</v>
      </c>
      <c r="R27" s="17">
        <f t="shared" si="10"/>
        <v>4.4086429112964369</v>
      </c>
      <c r="S27" s="17">
        <f>VLOOKUP(A:A,[1]TDSheet!$A:$T,20,0)</f>
        <v>209.6</v>
      </c>
      <c r="T27" s="17">
        <f>VLOOKUP(A:A,[1]TDSheet!$A:$O,15,0)</f>
        <v>267.39999999999998</v>
      </c>
      <c r="U27" s="17">
        <f>VLOOKUP(A:A,[3]TDSheet!$A:$D,4,0)</f>
        <v>167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56</v>
      </c>
      <c r="AA27" s="17">
        <f t="shared" si="11"/>
        <v>720</v>
      </c>
      <c r="AB27" s="17" t="str">
        <f>VLOOKUP(A:A,[1]TDSheet!$A:$AB,28,0)</f>
        <v>яблоко</v>
      </c>
      <c r="AC27" s="17">
        <f>AA27/12</f>
        <v>60</v>
      </c>
      <c r="AD27" s="22">
        <f>VLOOKUP(A:A,[1]TDSheet!$A:$AD,30,0)</f>
        <v>0.25</v>
      </c>
      <c r="AE27" s="17">
        <f t="shared" si="14"/>
        <v>168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97</v>
      </c>
      <c r="D28" s="8">
        <v>167</v>
      </c>
      <c r="E28" s="8">
        <v>119</v>
      </c>
      <c r="F28" s="8">
        <v>141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130</v>
      </c>
      <c r="J28" s="17">
        <f t="shared" si="7"/>
        <v>-11</v>
      </c>
      <c r="K28" s="17">
        <f>VLOOKUP(A:A,[1]TDSheet!$A:$P,16,0)</f>
        <v>0</v>
      </c>
      <c r="L28" s="17">
        <v>120</v>
      </c>
      <c r="M28" s="17"/>
      <c r="N28" s="17"/>
      <c r="O28" s="17">
        <f t="shared" si="8"/>
        <v>23.8</v>
      </c>
      <c r="P28" s="20"/>
      <c r="Q28" s="21">
        <f t="shared" si="9"/>
        <v>10.966386554621849</v>
      </c>
      <c r="R28" s="17">
        <f t="shared" si="10"/>
        <v>5.924369747899159</v>
      </c>
      <c r="S28" s="17">
        <f>VLOOKUP(A:A,[1]TDSheet!$A:$T,20,0)</f>
        <v>19.2</v>
      </c>
      <c r="T28" s="17">
        <f>VLOOKUP(A:A,[1]TDSheet!$A:$O,15,0)</f>
        <v>22.8</v>
      </c>
      <c r="U28" s="17">
        <f>VLOOKUP(A:A,[3]TDSheet!$A:$D,4,0)</f>
        <v>48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17">
        <f t="shared" si="12"/>
        <v>0</v>
      </c>
      <c r="AA28" s="17">
        <f t="shared" si="11"/>
        <v>0</v>
      </c>
      <c r="AB28" s="17">
        <v>0</v>
      </c>
      <c r="AC28" s="17">
        <f>AA28/9</f>
        <v>0</v>
      </c>
      <c r="AD28" s="22">
        <f>VLOOKUP(A:A,[1]TDSheet!$A:$AD,30,0)</f>
        <v>0.3</v>
      </c>
      <c r="AE28" s="17">
        <f t="shared" si="14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482</v>
      </c>
      <c r="D29" s="8">
        <v>588</v>
      </c>
      <c r="E29" s="8">
        <v>635</v>
      </c>
      <c r="F29" s="8">
        <v>405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667</v>
      </c>
      <c r="J29" s="17">
        <f t="shared" si="7"/>
        <v>-32</v>
      </c>
      <c r="K29" s="17">
        <f>VLOOKUP(A:A,[1]TDSheet!$A:$P,16,0)</f>
        <v>440</v>
      </c>
      <c r="L29" s="17">
        <v>160</v>
      </c>
      <c r="M29" s="17"/>
      <c r="N29" s="17"/>
      <c r="O29" s="17">
        <f t="shared" si="8"/>
        <v>127</v>
      </c>
      <c r="P29" s="20">
        <v>260</v>
      </c>
      <c r="Q29" s="21">
        <f t="shared" si="9"/>
        <v>9.9606299212598426</v>
      </c>
      <c r="R29" s="17">
        <f t="shared" si="10"/>
        <v>3.188976377952756</v>
      </c>
      <c r="S29" s="17">
        <f>VLOOKUP(A:A,[1]TDSheet!$A:$T,20,0)</f>
        <v>125</v>
      </c>
      <c r="T29" s="17">
        <f>VLOOKUP(A:A,[1]TDSheet!$A:$O,15,0)</f>
        <v>134.4</v>
      </c>
      <c r="U29" s="17">
        <f>VLOOKUP(A:A,[3]TDSheet!$A:$D,4,0)</f>
        <v>174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17">
        <f t="shared" si="12"/>
        <v>48</v>
      </c>
      <c r="AA29" s="17">
        <f t="shared" si="11"/>
        <v>260</v>
      </c>
      <c r="AB29" s="17" t="e">
        <f>VLOOKUP(A:A,[1]TDSheet!$A:$AB,28,0)</f>
        <v>#N/A</v>
      </c>
      <c r="AC29" s="17">
        <f>AA29/6</f>
        <v>43.333333333333336</v>
      </c>
      <c r="AD29" s="22">
        <f>VLOOKUP(A:A,[1]TDSheet!$A:$AD,30,0)</f>
        <v>1</v>
      </c>
      <c r="AE29" s="17">
        <f t="shared" si="14"/>
        <v>288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323</v>
      </c>
      <c r="D30" s="8">
        <v>174</v>
      </c>
      <c r="E30" s="8">
        <v>300</v>
      </c>
      <c r="F30" s="8">
        <v>192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307</v>
      </c>
      <c r="J30" s="17">
        <f t="shared" si="7"/>
        <v>-7</v>
      </c>
      <c r="K30" s="17">
        <f>VLOOKUP(A:A,[1]TDSheet!$A:$P,16,0)</f>
        <v>120</v>
      </c>
      <c r="L30" s="17">
        <v>160</v>
      </c>
      <c r="M30" s="17"/>
      <c r="N30" s="17"/>
      <c r="O30" s="17">
        <f t="shared" si="8"/>
        <v>60</v>
      </c>
      <c r="P30" s="20">
        <v>120</v>
      </c>
      <c r="Q30" s="21">
        <f t="shared" si="9"/>
        <v>9.8666666666666671</v>
      </c>
      <c r="R30" s="17">
        <f t="shared" si="10"/>
        <v>3.2</v>
      </c>
      <c r="S30" s="17">
        <f>VLOOKUP(A:A,[1]TDSheet!$A:$T,20,0)</f>
        <v>41</v>
      </c>
      <c r="T30" s="17">
        <f>VLOOKUP(A:A,[1]TDSheet!$A:$O,15,0)</f>
        <v>50</v>
      </c>
      <c r="U30" s="17">
        <f>VLOOKUP(A:A,[3]TDSheet!$A:$D,4,0)</f>
        <v>61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17">
        <f t="shared" si="12"/>
        <v>14</v>
      </c>
      <c r="AA30" s="17">
        <f t="shared" si="11"/>
        <v>120</v>
      </c>
      <c r="AB30" s="17">
        <v>0</v>
      </c>
      <c r="AC30" s="17">
        <f>AA30/12</f>
        <v>10</v>
      </c>
      <c r="AD30" s="22">
        <f>VLOOKUP(A:A,[1]TDSheet!$A:$AD,30,0)</f>
        <v>0.25</v>
      </c>
      <c r="AE30" s="17">
        <f t="shared" si="14"/>
        <v>42</v>
      </c>
      <c r="AF30" s="17"/>
      <c r="AG30" s="17"/>
      <c r="AH30" s="17"/>
    </row>
    <row r="31" spans="1:34" s="1" customFormat="1" ht="11.1" customHeight="1" outlineLevel="1" x14ac:dyDescent="0.2">
      <c r="A31" s="15" t="s">
        <v>60</v>
      </c>
      <c r="B31" s="7" t="s">
        <v>9</v>
      </c>
      <c r="C31" s="8">
        <v>193</v>
      </c>
      <c r="D31" s="8">
        <v>576</v>
      </c>
      <c r="E31" s="8">
        <v>128</v>
      </c>
      <c r="F31" s="8">
        <v>637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132</v>
      </c>
      <c r="J31" s="17">
        <f t="shared" si="7"/>
        <v>-4</v>
      </c>
      <c r="K31" s="17">
        <f>VLOOKUP(A:A,[1]TDSheet!$A:$P,16,0)</f>
        <v>120</v>
      </c>
      <c r="L31" s="17"/>
      <c r="M31" s="17"/>
      <c r="N31" s="17"/>
      <c r="O31" s="17">
        <f t="shared" si="8"/>
        <v>25.6</v>
      </c>
      <c r="P31" s="20"/>
      <c r="Q31" s="21">
        <f t="shared" si="9"/>
        <v>29.5703125</v>
      </c>
      <c r="R31" s="17">
        <f t="shared" si="10"/>
        <v>24.8828125</v>
      </c>
      <c r="S31" s="17">
        <f>VLOOKUP(A:A,[1]TDSheet!$A:$T,20,0)</f>
        <v>6.2</v>
      </c>
      <c r="T31" s="17">
        <f>VLOOKUP(A:A,[1]TDSheet!$A:$O,15,0)</f>
        <v>91</v>
      </c>
      <c r="U31" s="17">
        <f>VLOOKUP(A:A,[3]TDSheet!$A:$D,4,0)</f>
        <v>10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2"/>
        <v>0</v>
      </c>
      <c r="AA31" s="17">
        <f t="shared" si="11"/>
        <v>0</v>
      </c>
      <c r="AB31" s="25" t="s">
        <v>102</v>
      </c>
      <c r="AC31" s="17">
        <f>AA31/8</f>
        <v>0</v>
      </c>
      <c r="AD31" s="22">
        <f>VLOOKUP(A:A,[1]TDSheet!$A:$AD,30,0)</f>
        <v>0.7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15" t="s">
        <v>20</v>
      </c>
      <c r="B32" s="7" t="s">
        <v>9</v>
      </c>
      <c r="C32" s="8">
        <v>401</v>
      </c>
      <c r="D32" s="8"/>
      <c r="E32" s="8">
        <v>70</v>
      </c>
      <c r="F32" s="8">
        <v>331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70</v>
      </c>
      <c r="J32" s="17">
        <f t="shared" si="7"/>
        <v>0</v>
      </c>
      <c r="K32" s="17">
        <f>VLOOKUP(A:A,[1]TDSheet!$A:$P,16,0)</f>
        <v>0</v>
      </c>
      <c r="L32" s="17"/>
      <c r="M32" s="17"/>
      <c r="N32" s="17"/>
      <c r="O32" s="17">
        <f t="shared" si="8"/>
        <v>14</v>
      </c>
      <c r="P32" s="20"/>
      <c r="Q32" s="21">
        <f t="shared" si="9"/>
        <v>23.642857142857142</v>
      </c>
      <c r="R32" s="17">
        <f t="shared" si="10"/>
        <v>23.642857142857142</v>
      </c>
      <c r="S32" s="17">
        <f>VLOOKUP(A:A,[1]TDSheet!$A:$T,20,0)</f>
        <v>11.2</v>
      </c>
      <c r="T32" s="17">
        <f>VLOOKUP(A:A,[1]TDSheet!$A:$O,15,0)</f>
        <v>14.6</v>
      </c>
      <c r="U32" s="17">
        <f>VLOOKUP(A:A,[3]TDSheet!$A:$D,4,0)</f>
        <v>12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2"/>
        <v>0</v>
      </c>
      <c r="AA32" s="17">
        <f t="shared" si="11"/>
        <v>0</v>
      </c>
      <c r="AB32" s="25" t="str">
        <f>VLOOKUP(A:A,[1]TDSheet!$A:$AB,28,0)</f>
        <v>увел</v>
      </c>
      <c r="AC32" s="17">
        <f>AA32/16</f>
        <v>0</v>
      </c>
      <c r="AD32" s="22">
        <f>VLOOKUP(A:A,[1]TDSheet!$A:$AD,30,0)</f>
        <v>0.4</v>
      </c>
      <c r="AE32" s="17">
        <f t="shared" si="14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817</v>
      </c>
      <c r="D33" s="8">
        <v>25</v>
      </c>
      <c r="E33" s="8">
        <v>479</v>
      </c>
      <c r="F33" s="8">
        <v>329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513</v>
      </c>
      <c r="J33" s="17">
        <f t="shared" si="7"/>
        <v>-34</v>
      </c>
      <c r="K33" s="17">
        <f>VLOOKUP(A:A,[1]TDSheet!$A:$P,16,0)</f>
        <v>120</v>
      </c>
      <c r="L33" s="17">
        <v>320</v>
      </c>
      <c r="M33" s="17"/>
      <c r="N33" s="17"/>
      <c r="O33" s="17">
        <f t="shared" si="8"/>
        <v>95.8</v>
      </c>
      <c r="P33" s="20">
        <v>200</v>
      </c>
      <c r="Q33" s="21">
        <f t="shared" si="9"/>
        <v>10.11482254697286</v>
      </c>
      <c r="R33" s="17">
        <f t="shared" si="10"/>
        <v>3.4342379958246347</v>
      </c>
      <c r="S33" s="17">
        <f>VLOOKUP(A:A,[1]TDSheet!$A:$T,20,0)</f>
        <v>103.6</v>
      </c>
      <c r="T33" s="17">
        <f>VLOOKUP(A:A,[1]TDSheet!$A:$O,15,0)</f>
        <v>83.8</v>
      </c>
      <c r="U33" s="17">
        <f>VLOOKUP(A:A,[3]TDSheet!$A:$D,4,0)</f>
        <v>32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12"/>
        <v>24</v>
      </c>
      <c r="AA33" s="17">
        <f t="shared" si="11"/>
        <v>200</v>
      </c>
      <c r="AB33" s="17" t="e">
        <f>VLOOKUP(A:A,[1]TDSheet!$A:$AB,28,0)</f>
        <v>#N/A</v>
      </c>
      <c r="AC33" s="17">
        <f>AA33/10</f>
        <v>20</v>
      </c>
      <c r="AD33" s="22">
        <f>VLOOKUP(A:A,[1]TDSheet!$A:$AD,30,0)</f>
        <v>0.7</v>
      </c>
      <c r="AE33" s="17">
        <f t="shared" si="14"/>
        <v>168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197</v>
      </c>
      <c r="D34" s="8">
        <v>4</v>
      </c>
      <c r="E34" s="8">
        <v>107</v>
      </c>
      <c r="F34" s="8">
        <v>89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112</v>
      </c>
      <c r="J34" s="17">
        <f t="shared" si="7"/>
        <v>-5</v>
      </c>
      <c r="K34" s="17">
        <f>VLOOKUP(A:A,[1]TDSheet!$A:$P,16,0)</f>
        <v>120</v>
      </c>
      <c r="L34" s="17"/>
      <c r="M34" s="17"/>
      <c r="N34" s="17"/>
      <c r="O34" s="17">
        <f t="shared" si="8"/>
        <v>21.4</v>
      </c>
      <c r="P34" s="20"/>
      <c r="Q34" s="21">
        <f t="shared" si="9"/>
        <v>9.7663551401869171</v>
      </c>
      <c r="R34" s="17">
        <f t="shared" si="10"/>
        <v>4.1588785046728978</v>
      </c>
      <c r="S34" s="17">
        <f>VLOOKUP(A:A,[1]TDSheet!$A:$T,20,0)</f>
        <v>25.6</v>
      </c>
      <c r="T34" s="17">
        <f>VLOOKUP(A:A,[1]TDSheet!$A:$O,15,0)</f>
        <v>22.8</v>
      </c>
      <c r="U34" s="17">
        <f>VLOOKUP(A:A,[3]TDSheet!$A:$D,4,0)</f>
        <v>26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2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14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252</v>
      </c>
      <c r="D35" s="8">
        <v>1083</v>
      </c>
      <c r="E35" s="8">
        <v>963</v>
      </c>
      <c r="F35" s="8">
        <v>356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967</v>
      </c>
      <c r="J35" s="17">
        <f t="shared" si="7"/>
        <v>-4</v>
      </c>
      <c r="K35" s="17">
        <f>VLOOKUP(A:A,[1]TDSheet!$A:$P,16,0)</f>
        <v>360</v>
      </c>
      <c r="L35" s="17">
        <v>480</v>
      </c>
      <c r="M35" s="17"/>
      <c r="N35" s="17">
        <v>980</v>
      </c>
      <c r="O35" s="17">
        <f t="shared" si="8"/>
        <v>164.6</v>
      </c>
      <c r="P35" s="20">
        <v>480</v>
      </c>
      <c r="Q35" s="21">
        <f t="shared" si="9"/>
        <v>10.182260024301337</v>
      </c>
      <c r="R35" s="17">
        <f t="shared" si="10"/>
        <v>2.1628189550425274</v>
      </c>
      <c r="S35" s="17">
        <f>VLOOKUP(A:A,[1]TDSheet!$A:$T,20,0)</f>
        <v>127.4</v>
      </c>
      <c r="T35" s="17">
        <f>VLOOKUP(A:A,[1]TDSheet!$A:$O,15,0)</f>
        <v>149.19999999999999</v>
      </c>
      <c r="U35" s="17">
        <f>VLOOKUP(A:A,[3]TDSheet!$A:$D,4,0)</f>
        <v>30</v>
      </c>
      <c r="V35" s="17">
        <f>VLOOKUP(A:A,[4]TDSheet!$A:$D,4,0)</f>
        <v>140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2"/>
        <v>48</v>
      </c>
      <c r="AA35" s="17">
        <f t="shared" si="11"/>
        <v>480</v>
      </c>
      <c r="AB35" s="17">
        <v>0</v>
      </c>
      <c r="AC35" s="17">
        <f>AA35/10</f>
        <v>48</v>
      </c>
      <c r="AD35" s="22">
        <f>VLOOKUP(A:A,[1]TDSheet!$A:$AD,30,0)</f>
        <v>0.7</v>
      </c>
      <c r="AE35" s="17">
        <f t="shared" si="14"/>
        <v>336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100</v>
      </c>
      <c r="D36" s="8">
        <v>2</v>
      </c>
      <c r="E36" s="8">
        <v>23</v>
      </c>
      <c r="F36" s="8">
        <v>76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34</v>
      </c>
      <c r="J36" s="17">
        <f t="shared" si="7"/>
        <v>-11</v>
      </c>
      <c r="K36" s="17">
        <f>VLOOKUP(A:A,[1]TDSheet!$A:$P,16,0)</f>
        <v>0</v>
      </c>
      <c r="L36" s="17"/>
      <c r="M36" s="17"/>
      <c r="N36" s="17"/>
      <c r="O36" s="17">
        <f t="shared" si="8"/>
        <v>4.5999999999999996</v>
      </c>
      <c r="P36" s="20"/>
      <c r="Q36" s="21">
        <f t="shared" si="9"/>
        <v>16.521739130434785</v>
      </c>
      <c r="R36" s="17">
        <f t="shared" si="10"/>
        <v>16.521739130434785</v>
      </c>
      <c r="S36" s="17">
        <f>VLOOKUP(A:A,[1]TDSheet!$A:$T,20,0)</f>
        <v>7.6</v>
      </c>
      <c r="T36" s="17">
        <f>VLOOKUP(A:A,[1]TDSheet!$A:$O,15,0)</f>
        <v>10.8</v>
      </c>
      <c r="U36" s="17">
        <f>VLOOKUP(A:A,[3]TDSheet!$A:$D,4,0)</f>
        <v>5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2"/>
        <v>0</v>
      </c>
      <c r="AA36" s="17">
        <f t="shared" si="11"/>
        <v>0</v>
      </c>
      <c r="AB36" s="17">
        <v>0</v>
      </c>
      <c r="AC36" s="17">
        <f>AA36/16</f>
        <v>0</v>
      </c>
      <c r="AD36" s="22">
        <f>VLOOKUP(A:A,[1]TDSheet!$A:$AD,30,0)</f>
        <v>0</v>
      </c>
      <c r="AE36" s="17">
        <f t="shared" si="14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203</v>
      </c>
      <c r="D37" s="8">
        <v>11</v>
      </c>
      <c r="E37" s="8">
        <v>89</v>
      </c>
      <c r="F37" s="8">
        <v>114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100</v>
      </c>
      <c r="J37" s="17">
        <f t="shared" si="7"/>
        <v>-11</v>
      </c>
      <c r="K37" s="17">
        <f>VLOOKUP(A:A,[1]TDSheet!$A:$P,16,0)</f>
        <v>0</v>
      </c>
      <c r="L37" s="17">
        <v>120</v>
      </c>
      <c r="M37" s="17"/>
      <c r="N37" s="17"/>
      <c r="O37" s="17">
        <f t="shared" si="8"/>
        <v>17.8</v>
      </c>
      <c r="P37" s="20"/>
      <c r="Q37" s="21">
        <f t="shared" si="9"/>
        <v>13.146067415730336</v>
      </c>
      <c r="R37" s="17">
        <f t="shared" si="10"/>
        <v>6.404494382022472</v>
      </c>
      <c r="S37" s="17">
        <f>VLOOKUP(A:A,[1]TDSheet!$A:$T,20,0)</f>
        <v>18.399999999999999</v>
      </c>
      <c r="T37" s="17">
        <f>VLOOKUP(A:A,[1]TDSheet!$A:$O,15,0)</f>
        <v>19</v>
      </c>
      <c r="U37" s="17">
        <f>VLOOKUP(A:A,[3]TDSheet!$A:$D,4,0)</f>
        <v>27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2"/>
        <v>0</v>
      </c>
      <c r="AA37" s="17">
        <f t="shared" si="11"/>
        <v>0</v>
      </c>
      <c r="AB37" s="17" t="e">
        <f>VLOOKUP(A:A,[1]TDSheet!$A:$AB,28,0)</f>
        <v>#N/A</v>
      </c>
      <c r="AC37" s="17">
        <f>AA37/16</f>
        <v>0</v>
      </c>
      <c r="AD37" s="22">
        <f>VLOOKUP(A:A,[1]TDSheet!$A:$AD,30,0)</f>
        <v>0.4</v>
      </c>
      <c r="AE37" s="17">
        <f t="shared" si="14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295</v>
      </c>
      <c r="D38" s="8">
        <v>1483</v>
      </c>
      <c r="E38" s="8">
        <v>1031</v>
      </c>
      <c r="F38" s="8">
        <v>711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1072</v>
      </c>
      <c r="J38" s="17">
        <f t="shared" si="7"/>
        <v>-41</v>
      </c>
      <c r="K38" s="17">
        <f>VLOOKUP(A:A,[1]TDSheet!$A:$P,16,0)</f>
        <v>480</v>
      </c>
      <c r="L38" s="17">
        <v>480</v>
      </c>
      <c r="M38" s="17"/>
      <c r="N38" s="17"/>
      <c r="O38" s="17">
        <f t="shared" si="8"/>
        <v>206.2</v>
      </c>
      <c r="P38" s="20">
        <v>400</v>
      </c>
      <c r="Q38" s="21">
        <f t="shared" si="9"/>
        <v>10.043646944713871</v>
      </c>
      <c r="R38" s="17">
        <f t="shared" si="10"/>
        <v>3.4481086323957326</v>
      </c>
      <c r="S38" s="17">
        <f>VLOOKUP(A:A,[1]TDSheet!$A:$T,20,0)</f>
        <v>161.19999999999999</v>
      </c>
      <c r="T38" s="17">
        <f>VLOOKUP(A:A,[1]TDSheet!$A:$O,15,0)</f>
        <v>212.6</v>
      </c>
      <c r="U38" s="17">
        <f>VLOOKUP(A:A,[3]TDSheet!$A:$D,4,0)</f>
        <v>44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17">
        <f t="shared" si="12"/>
        <v>36</v>
      </c>
      <c r="AA38" s="17">
        <f t="shared" si="11"/>
        <v>400</v>
      </c>
      <c r="AB38" s="17" t="e">
        <f>VLOOKUP(A:A,[1]TDSheet!$A:$AB,28,0)</f>
        <v>#N/A</v>
      </c>
      <c r="AC38" s="17">
        <f>AA38/10</f>
        <v>40</v>
      </c>
      <c r="AD38" s="22">
        <f>VLOOKUP(A:A,[1]TDSheet!$A:$AD,30,0)</f>
        <v>0.7</v>
      </c>
      <c r="AE38" s="17">
        <f t="shared" si="14"/>
        <v>251.99999999999997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276</v>
      </c>
      <c r="D39" s="8">
        <v>1271</v>
      </c>
      <c r="E39" s="8">
        <v>1036</v>
      </c>
      <c r="F39" s="8">
        <v>462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1070</v>
      </c>
      <c r="J39" s="17">
        <f t="shared" si="7"/>
        <v>-34</v>
      </c>
      <c r="K39" s="17">
        <f>VLOOKUP(A:A,[1]TDSheet!$A:$P,16,0)</f>
        <v>400</v>
      </c>
      <c r="L39" s="17">
        <v>800</v>
      </c>
      <c r="M39" s="17"/>
      <c r="N39" s="17"/>
      <c r="O39" s="17">
        <f t="shared" si="8"/>
        <v>207.2</v>
      </c>
      <c r="P39" s="20">
        <v>400</v>
      </c>
      <c r="Q39" s="21">
        <f t="shared" si="9"/>
        <v>9.9517374517374524</v>
      </c>
      <c r="R39" s="17">
        <f t="shared" si="10"/>
        <v>2.2297297297297298</v>
      </c>
      <c r="S39" s="17">
        <f>VLOOKUP(A:A,[1]TDSheet!$A:$T,20,0)</f>
        <v>128.19999999999999</v>
      </c>
      <c r="T39" s="17">
        <f>VLOOKUP(A:A,[1]TDSheet!$A:$O,15,0)</f>
        <v>173.6</v>
      </c>
      <c r="U39" s="17">
        <f>VLOOKUP(A:A,[3]TDSheet!$A:$D,4,0)</f>
        <v>33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2"/>
        <v>48</v>
      </c>
      <c r="AA39" s="17">
        <f t="shared" si="11"/>
        <v>400</v>
      </c>
      <c r="AB39" s="17">
        <v>0</v>
      </c>
      <c r="AC39" s="17">
        <f>AA39/8</f>
        <v>50</v>
      </c>
      <c r="AD39" s="22">
        <f>VLOOKUP(A:A,[1]TDSheet!$A:$AD,30,0)</f>
        <v>0.8</v>
      </c>
      <c r="AE39" s="17">
        <f t="shared" si="14"/>
        <v>307.20000000000005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132.30000000000001</v>
      </c>
      <c r="D40" s="8">
        <v>108.8</v>
      </c>
      <c r="E40" s="8">
        <v>91</v>
      </c>
      <c r="F40" s="8">
        <v>150.1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90</v>
      </c>
      <c r="J40" s="17">
        <f t="shared" si="7"/>
        <v>1</v>
      </c>
      <c r="K40" s="17">
        <f>VLOOKUP(A:A,[1]TDSheet!$A:$P,16,0)</f>
        <v>40</v>
      </c>
      <c r="L40" s="17"/>
      <c r="M40" s="17"/>
      <c r="N40" s="17"/>
      <c r="O40" s="17">
        <f t="shared" si="8"/>
        <v>18.2</v>
      </c>
      <c r="P40" s="20"/>
      <c r="Q40" s="21">
        <f t="shared" si="9"/>
        <v>10.445054945054945</v>
      </c>
      <c r="R40" s="17">
        <f t="shared" si="10"/>
        <v>8.2472527472527482</v>
      </c>
      <c r="S40" s="17">
        <f>VLOOKUP(A:A,[1]TDSheet!$A:$T,20,0)</f>
        <v>26.920200000000001</v>
      </c>
      <c r="T40" s="17">
        <f>VLOOKUP(A:A,[1]TDSheet!$A:$O,15,0)</f>
        <v>24.68</v>
      </c>
      <c r="U40" s="17">
        <f>VLOOKUP(A:A,[3]TDSheet!$A:$D,4,0)</f>
        <v>35.1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17">
        <f t="shared" si="12"/>
        <v>0</v>
      </c>
      <c r="AA40" s="17">
        <f t="shared" si="11"/>
        <v>0</v>
      </c>
      <c r="AB40" s="17">
        <v>0</v>
      </c>
      <c r="AC40" s="17">
        <f>AA40/2.7</f>
        <v>0</v>
      </c>
      <c r="AD40" s="22">
        <f>VLOOKUP(A:A,[1]TDSheet!$A:$AD,30,0)</f>
        <v>1</v>
      </c>
      <c r="AE40" s="17">
        <f t="shared" si="14"/>
        <v>0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320</v>
      </c>
      <c r="D41" s="8">
        <v>1420</v>
      </c>
      <c r="E41" s="8">
        <v>1136</v>
      </c>
      <c r="F41" s="8">
        <v>559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1193</v>
      </c>
      <c r="J41" s="17">
        <f t="shared" si="7"/>
        <v>-57</v>
      </c>
      <c r="K41" s="17">
        <f>VLOOKUP(A:A,[1]TDSheet!$A:$P,16,0)</f>
        <v>700</v>
      </c>
      <c r="L41" s="17">
        <v>450</v>
      </c>
      <c r="M41" s="17"/>
      <c r="N41" s="17"/>
      <c r="O41" s="17">
        <f t="shared" si="8"/>
        <v>227.2</v>
      </c>
      <c r="P41" s="20">
        <v>500</v>
      </c>
      <c r="Q41" s="21">
        <f t="shared" si="9"/>
        <v>9.722711267605634</v>
      </c>
      <c r="R41" s="17">
        <f t="shared" si="10"/>
        <v>2.460387323943662</v>
      </c>
      <c r="S41" s="17">
        <f>VLOOKUP(A:A,[1]TDSheet!$A:$T,20,0)</f>
        <v>213.08</v>
      </c>
      <c r="T41" s="17">
        <f>VLOOKUP(A:A,[1]TDSheet!$A:$O,15,0)</f>
        <v>203</v>
      </c>
      <c r="U41" s="17">
        <f>VLOOKUP(A:A,[3]TDSheet!$A:$D,4,0)</f>
        <v>180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17">
        <f t="shared" si="12"/>
        <v>96</v>
      </c>
      <c r="AA41" s="17">
        <f t="shared" si="11"/>
        <v>500</v>
      </c>
      <c r="AB41" s="17">
        <v>0</v>
      </c>
      <c r="AC41" s="17">
        <f>AA41/5</f>
        <v>100</v>
      </c>
      <c r="AD41" s="22">
        <f>VLOOKUP(A:A,[1]TDSheet!$A:$AD,30,0)</f>
        <v>1</v>
      </c>
      <c r="AE41" s="17">
        <f t="shared" si="14"/>
        <v>480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748</v>
      </c>
      <c r="D42" s="8">
        <v>596</v>
      </c>
      <c r="E42" s="8">
        <v>870</v>
      </c>
      <c r="F42" s="8">
        <v>456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886</v>
      </c>
      <c r="J42" s="17">
        <f t="shared" si="7"/>
        <v>-16</v>
      </c>
      <c r="K42" s="17">
        <f>VLOOKUP(A:A,[1]TDSheet!$A:$P,16,0)</f>
        <v>480</v>
      </c>
      <c r="L42" s="17">
        <v>360</v>
      </c>
      <c r="M42" s="17"/>
      <c r="N42" s="17"/>
      <c r="O42" s="17">
        <f t="shared" si="8"/>
        <v>174</v>
      </c>
      <c r="P42" s="20">
        <v>400</v>
      </c>
      <c r="Q42" s="21">
        <f t="shared" si="9"/>
        <v>9.7471264367816097</v>
      </c>
      <c r="R42" s="17">
        <f t="shared" si="10"/>
        <v>2.6206896551724137</v>
      </c>
      <c r="S42" s="17">
        <f>VLOOKUP(A:A,[1]TDSheet!$A:$T,20,0)</f>
        <v>180</v>
      </c>
      <c r="T42" s="17">
        <f>VLOOKUP(A:A,[1]TDSheet!$A:$O,15,0)</f>
        <v>163.4</v>
      </c>
      <c r="U42" s="17">
        <f>VLOOKUP(A:A,[3]TDSheet!$A:$D,4,0)</f>
        <v>273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12"/>
        <v>24</v>
      </c>
      <c r="AA42" s="17">
        <f t="shared" si="11"/>
        <v>400</v>
      </c>
      <c r="AB42" s="17" t="e">
        <f>VLOOKUP(A:A,[1]TDSheet!$A:$AB,28,0)</f>
        <v>#N/A</v>
      </c>
      <c r="AC42" s="17">
        <f>AA42/16</f>
        <v>25</v>
      </c>
      <c r="AD42" s="22">
        <f>VLOOKUP(A:A,[1]TDSheet!$A:$AD,30,0)</f>
        <v>0.4</v>
      </c>
      <c r="AE42" s="17">
        <f t="shared" si="14"/>
        <v>153.60000000000002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1338</v>
      </c>
      <c r="D43" s="8">
        <v>2828</v>
      </c>
      <c r="E43" s="8">
        <v>2736</v>
      </c>
      <c r="F43" s="8">
        <v>1369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2790</v>
      </c>
      <c r="J43" s="17">
        <f t="shared" si="7"/>
        <v>-54</v>
      </c>
      <c r="K43" s="17">
        <f>VLOOKUP(A:A,[1]TDSheet!$A:$P,16,0)</f>
        <v>1200</v>
      </c>
      <c r="L43" s="17">
        <v>600</v>
      </c>
      <c r="M43" s="17"/>
      <c r="N43" s="17">
        <v>1350</v>
      </c>
      <c r="O43" s="17">
        <f t="shared" si="8"/>
        <v>421.2</v>
      </c>
      <c r="P43" s="20">
        <v>1000</v>
      </c>
      <c r="Q43" s="21">
        <f t="shared" si="9"/>
        <v>9.8979107312440657</v>
      </c>
      <c r="R43" s="17">
        <f t="shared" si="10"/>
        <v>3.2502374169040835</v>
      </c>
      <c r="S43" s="17">
        <f>VLOOKUP(A:A,[1]TDSheet!$A:$T,20,0)</f>
        <v>389.6</v>
      </c>
      <c r="T43" s="17">
        <f>VLOOKUP(A:A,[1]TDSheet!$A:$O,15,0)</f>
        <v>432.4</v>
      </c>
      <c r="U43" s="17">
        <f>VLOOKUP(A:A,[3]TDSheet!$A:$D,4,0)</f>
        <v>310</v>
      </c>
      <c r="V43" s="17">
        <f>VLOOKUP(A:A,[4]TDSheet!$A:$D,4,0)</f>
        <v>630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12"/>
        <v>96</v>
      </c>
      <c r="AA43" s="17">
        <f t="shared" si="11"/>
        <v>1000</v>
      </c>
      <c r="AB43" s="17">
        <v>0</v>
      </c>
      <c r="AC43" s="17">
        <f>AA43/10</f>
        <v>100</v>
      </c>
      <c r="AD43" s="22">
        <f>VLOOKUP(A:A,[1]TDSheet!$A:$AD,30,0)</f>
        <v>0.7</v>
      </c>
      <c r="AE43" s="17">
        <f t="shared" si="14"/>
        <v>672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947</v>
      </c>
      <c r="D44" s="8">
        <v>987</v>
      </c>
      <c r="E44" s="8">
        <v>1141</v>
      </c>
      <c r="F44" s="8">
        <v>745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1168</v>
      </c>
      <c r="J44" s="17">
        <f t="shared" si="7"/>
        <v>-27</v>
      </c>
      <c r="K44" s="17">
        <f>VLOOKUP(A:A,[1]TDSheet!$A:$P,16,0)</f>
        <v>760</v>
      </c>
      <c r="L44" s="17">
        <v>320</v>
      </c>
      <c r="M44" s="17"/>
      <c r="N44" s="17"/>
      <c r="O44" s="17">
        <f t="shared" si="8"/>
        <v>228.2</v>
      </c>
      <c r="P44" s="20">
        <v>440</v>
      </c>
      <c r="Q44" s="21">
        <f t="shared" si="9"/>
        <v>9.9255039439088524</v>
      </c>
      <c r="R44" s="17">
        <f t="shared" si="10"/>
        <v>3.2646801051709029</v>
      </c>
      <c r="S44" s="17">
        <f>VLOOKUP(A:A,[1]TDSheet!$A:$T,20,0)</f>
        <v>216.2</v>
      </c>
      <c r="T44" s="17">
        <f>VLOOKUP(A:A,[1]TDSheet!$A:$O,15,0)</f>
        <v>240</v>
      </c>
      <c r="U44" s="17">
        <f>VLOOKUP(A:A,[3]TDSheet!$A:$D,4,0)</f>
        <v>302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2"/>
        <v>24</v>
      </c>
      <c r="AA44" s="17">
        <f t="shared" si="11"/>
        <v>440</v>
      </c>
      <c r="AB44" s="17" t="e">
        <f>VLOOKUP(A:A,[1]TDSheet!$A:$AB,28,0)</f>
        <v>#N/A</v>
      </c>
      <c r="AC44" s="17">
        <f>AA44/16</f>
        <v>27.5</v>
      </c>
      <c r="AD44" s="22">
        <f>VLOOKUP(A:A,[1]TDSheet!$A:$AD,30,0)</f>
        <v>0.4</v>
      </c>
      <c r="AE44" s="17">
        <f t="shared" si="14"/>
        <v>153.60000000000002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2313</v>
      </c>
      <c r="D45" s="8">
        <v>3424</v>
      </c>
      <c r="E45" s="8">
        <v>3813</v>
      </c>
      <c r="F45" s="8">
        <v>1839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3870</v>
      </c>
      <c r="J45" s="17">
        <f t="shared" si="7"/>
        <v>-57</v>
      </c>
      <c r="K45" s="17">
        <f>VLOOKUP(A:A,[1]TDSheet!$A:$P,16,0)</f>
        <v>1200</v>
      </c>
      <c r="L45" s="17">
        <v>720</v>
      </c>
      <c r="M45" s="17"/>
      <c r="N45" s="17">
        <v>970</v>
      </c>
      <c r="O45" s="17">
        <f t="shared" si="8"/>
        <v>492.6</v>
      </c>
      <c r="P45" s="20">
        <v>1000</v>
      </c>
      <c r="Q45" s="21">
        <f t="shared" si="9"/>
        <v>9.6609825416159154</v>
      </c>
      <c r="R45" s="17">
        <f t="shared" si="10"/>
        <v>3.7332521315468941</v>
      </c>
      <c r="S45" s="17">
        <f>VLOOKUP(A:A,[1]TDSheet!$A:$T,20,0)</f>
        <v>550.20000000000005</v>
      </c>
      <c r="T45" s="17">
        <f>VLOOKUP(A:A,[1]TDSheet!$A:$O,15,0)</f>
        <v>505</v>
      </c>
      <c r="U45" s="17">
        <f>VLOOKUP(A:A,[3]TDSheet!$A:$D,4,0)</f>
        <v>385</v>
      </c>
      <c r="V45" s="17">
        <f>VLOOKUP(A:A,[4]TDSheet!$A:$D,4,0)</f>
        <v>1350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17">
        <f t="shared" si="12"/>
        <v>96</v>
      </c>
      <c r="AA45" s="17">
        <f t="shared" si="11"/>
        <v>1000</v>
      </c>
      <c r="AB45" s="17">
        <v>0</v>
      </c>
      <c r="AC45" s="17">
        <f>AA45/10</f>
        <v>100</v>
      </c>
      <c r="AD45" s="22">
        <f>VLOOKUP(A:A,[1]TDSheet!$A:$AD,30,0)</f>
        <v>0.7</v>
      </c>
      <c r="AE45" s="17">
        <f t="shared" si="14"/>
        <v>672</v>
      </c>
      <c r="AF45" s="17"/>
      <c r="AG45" s="17"/>
      <c r="AH45" s="17"/>
    </row>
    <row r="46" spans="1:34" s="1" customFormat="1" ht="11.1" customHeight="1" outlineLevel="1" x14ac:dyDescent="0.2">
      <c r="A46" s="15" t="s">
        <v>31</v>
      </c>
      <c r="B46" s="7" t="s">
        <v>9</v>
      </c>
      <c r="C46" s="8">
        <v>91</v>
      </c>
      <c r="D46" s="8">
        <v>1</v>
      </c>
      <c r="E46" s="8">
        <v>12</v>
      </c>
      <c r="F46" s="8">
        <v>79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13</v>
      </c>
      <c r="J46" s="17">
        <f t="shared" si="7"/>
        <v>-1</v>
      </c>
      <c r="K46" s="17">
        <f>VLOOKUP(A:A,[1]TDSheet!$A:$P,16,0)</f>
        <v>0</v>
      </c>
      <c r="L46" s="17"/>
      <c r="M46" s="17"/>
      <c r="N46" s="17"/>
      <c r="O46" s="17">
        <f t="shared" si="8"/>
        <v>2.4</v>
      </c>
      <c r="P46" s="20"/>
      <c r="Q46" s="21">
        <f t="shared" si="9"/>
        <v>32.916666666666671</v>
      </c>
      <c r="R46" s="17">
        <f t="shared" si="10"/>
        <v>32.916666666666671</v>
      </c>
      <c r="S46" s="17">
        <f>VLOOKUP(A:A,[1]TDSheet!$A:$T,20,0)</f>
        <v>2</v>
      </c>
      <c r="T46" s="17">
        <f>VLOOKUP(A:A,[1]TDSheet!$A:$O,15,0)</f>
        <v>1.6</v>
      </c>
      <c r="U46" s="17">
        <v>0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v>0</v>
      </c>
      <c r="AA46" s="17">
        <f t="shared" si="11"/>
        <v>0</v>
      </c>
      <c r="AB46" s="25" t="str">
        <f>VLOOKUP(A:A,[1]TDSheet!$A:$AB,28,0)</f>
        <v>увел</v>
      </c>
      <c r="AC46" s="17">
        <v>0</v>
      </c>
      <c r="AD46" s="22">
        <f>VLOOKUP(A:A,[1]TDSheet!$A:$AD,30,0)</f>
        <v>0</v>
      </c>
      <c r="AE46" s="17"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30</v>
      </c>
      <c r="D47" s="8"/>
      <c r="E47" s="8">
        <v>15</v>
      </c>
      <c r="F47" s="8">
        <v>15</v>
      </c>
      <c r="G47" s="1" t="str">
        <f>VLOOKUP(A:A,[1]TDSheet!$A:$G,7,0)</f>
        <v>выв2301</v>
      </c>
      <c r="H47" s="1" t="e">
        <f>VLOOKUP(A:A,[1]TDSheet!$A:$H,8,0)</f>
        <v>#N/A</v>
      </c>
      <c r="I47" s="17">
        <f>VLOOKUP(A:A,[2]TDSheet!$A:$F,6,0)</f>
        <v>15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3</v>
      </c>
      <c r="P47" s="20"/>
      <c r="Q47" s="21">
        <f t="shared" si="9"/>
        <v>5</v>
      </c>
      <c r="R47" s="17">
        <f t="shared" si="10"/>
        <v>5</v>
      </c>
      <c r="S47" s="17">
        <f>VLOOKUP(A:A,[1]TDSheet!$A:$T,20,0)</f>
        <v>3.6</v>
      </c>
      <c r="T47" s="17">
        <f>VLOOKUP(A:A,[1]TDSheet!$A:$O,15,0)</f>
        <v>2.6</v>
      </c>
      <c r="U47" s="17">
        <v>0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>
        <v>0</v>
      </c>
      <c r="AC47" s="17">
        <v>0</v>
      </c>
      <c r="AD47" s="22">
        <f>VLOOKUP(A:A,[1]TDSheet!$A:$AD,30,0)</f>
        <v>0</v>
      </c>
      <c r="AE47" s="17"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587</v>
      </c>
      <c r="D48" s="8">
        <v>401</v>
      </c>
      <c r="E48" s="8">
        <v>246</v>
      </c>
      <c r="F48" s="8">
        <v>728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261</v>
      </c>
      <c r="J48" s="17">
        <f t="shared" si="7"/>
        <v>-15</v>
      </c>
      <c r="K48" s="17">
        <f>VLOOKUP(A:A,[1]TDSheet!$A:$P,16,0)</f>
        <v>0</v>
      </c>
      <c r="L48" s="17"/>
      <c r="M48" s="17"/>
      <c r="N48" s="17"/>
      <c r="O48" s="17">
        <f t="shared" si="8"/>
        <v>49.2</v>
      </c>
      <c r="P48" s="20"/>
      <c r="Q48" s="21">
        <f t="shared" si="9"/>
        <v>14.796747967479673</v>
      </c>
      <c r="R48" s="17">
        <f t="shared" si="10"/>
        <v>14.796747967479673</v>
      </c>
      <c r="S48" s="17">
        <f>VLOOKUP(A:A,[1]TDSheet!$A:$T,20,0)</f>
        <v>63.8</v>
      </c>
      <c r="T48" s="17">
        <f>VLOOKUP(A:A,[1]TDSheet!$A:$O,15,0)</f>
        <v>63.6</v>
      </c>
      <c r="U48" s="17">
        <f>VLOOKUP(A:A,[3]TDSheet!$A:$D,4,0)</f>
        <v>38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2"/>
        <v>0</v>
      </c>
      <c r="AA48" s="17">
        <f t="shared" si="11"/>
        <v>0</v>
      </c>
      <c r="AB48" s="17" t="str">
        <f>VLOOKUP(A:A,[1]TDSheet!$A:$AB,28,0)</f>
        <v>яблоко</v>
      </c>
      <c r="AC48" s="17">
        <f>AA48/8</f>
        <v>0</v>
      </c>
      <c r="AD48" s="22">
        <f>VLOOKUP(A:A,[1]TDSheet!$A:$AD,30,0)</f>
        <v>0.7</v>
      </c>
      <c r="AE48" s="17">
        <f t="shared" si="14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66</v>
      </c>
      <c r="B49" s="7" t="s">
        <v>9</v>
      </c>
      <c r="C49" s="8">
        <v>811</v>
      </c>
      <c r="D49" s="8">
        <v>395</v>
      </c>
      <c r="E49" s="8">
        <v>325</v>
      </c>
      <c r="F49" s="8">
        <v>869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337</v>
      </c>
      <c r="J49" s="17">
        <f t="shared" si="7"/>
        <v>-12</v>
      </c>
      <c r="K49" s="17">
        <f>VLOOKUP(A:A,[1]TDSheet!$A:$P,16,0)</f>
        <v>0</v>
      </c>
      <c r="L49" s="17"/>
      <c r="M49" s="17"/>
      <c r="N49" s="17"/>
      <c r="O49" s="17">
        <f t="shared" si="8"/>
        <v>65</v>
      </c>
      <c r="P49" s="20"/>
      <c r="Q49" s="21">
        <f t="shared" si="9"/>
        <v>13.36923076923077</v>
      </c>
      <c r="R49" s="17">
        <f t="shared" si="10"/>
        <v>13.36923076923077</v>
      </c>
      <c r="S49" s="17">
        <f>VLOOKUP(A:A,[1]TDSheet!$A:$T,20,0)</f>
        <v>98</v>
      </c>
      <c r="T49" s="17">
        <f>VLOOKUP(A:A,[1]TDSheet!$A:$O,15,0)</f>
        <v>80.599999999999994</v>
      </c>
      <c r="U49" s="17">
        <f>VLOOKUP(A:A,[3]TDSheet!$A:$D,4,0)</f>
        <v>84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2"/>
        <v>0</v>
      </c>
      <c r="AA49" s="17">
        <f t="shared" si="11"/>
        <v>0</v>
      </c>
      <c r="AB49" s="17" t="str">
        <f>VLOOKUP(A:A,[1]TDSheet!$A:$AB,28,0)</f>
        <v>яблоко</v>
      </c>
      <c r="AC49" s="17">
        <f>AA49/8</f>
        <v>0</v>
      </c>
      <c r="AD49" s="22">
        <f>VLOOKUP(A:A,[1]TDSheet!$A:$AD,30,0)</f>
        <v>0.7</v>
      </c>
      <c r="AE49" s="17">
        <f t="shared" si="14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110</v>
      </c>
      <c r="D50" s="8">
        <v>4</v>
      </c>
      <c r="E50" s="8">
        <v>95</v>
      </c>
      <c r="F50" s="8">
        <v>14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100</v>
      </c>
      <c r="J50" s="17">
        <f t="shared" si="7"/>
        <v>-5</v>
      </c>
      <c r="K50" s="17">
        <f>VLOOKUP(A:A,[1]TDSheet!$A:$P,16,0)</f>
        <v>90</v>
      </c>
      <c r="L50" s="17">
        <v>80</v>
      </c>
      <c r="M50" s="17"/>
      <c r="N50" s="17"/>
      <c r="O50" s="17">
        <f t="shared" si="8"/>
        <v>19</v>
      </c>
      <c r="P50" s="20"/>
      <c r="Q50" s="21">
        <f t="shared" si="9"/>
        <v>9.6842105263157894</v>
      </c>
      <c r="R50" s="17">
        <f t="shared" si="10"/>
        <v>0.73684210526315785</v>
      </c>
      <c r="S50" s="17">
        <f>VLOOKUP(A:A,[1]TDSheet!$A:$T,20,0)</f>
        <v>16.600000000000001</v>
      </c>
      <c r="T50" s="17">
        <f>VLOOKUP(A:A,[1]TDSheet!$A:$O,15,0)</f>
        <v>14</v>
      </c>
      <c r="U50" s="17">
        <f>VLOOKUP(A:A,[3]TDSheet!$A:$D,4,0)</f>
        <v>27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2"/>
        <v>0</v>
      </c>
      <c r="AA50" s="17">
        <f t="shared" si="11"/>
        <v>0</v>
      </c>
      <c r="AB50" s="17">
        <f>VLOOKUP(A:A,[1]TDSheet!$A:$AB,28,0)</f>
        <v>0</v>
      </c>
      <c r="AC50" s="17">
        <f>AA50/8</f>
        <v>0</v>
      </c>
      <c r="AD50" s="22">
        <f>VLOOKUP(A:A,[1]TDSheet!$A:$AD,30,0)</f>
        <v>0.7</v>
      </c>
      <c r="AE50" s="17">
        <f t="shared" si="14"/>
        <v>0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9</v>
      </c>
      <c r="C51" s="8">
        <v>1349</v>
      </c>
      <c r="D51" s="8">
        <v>1171</v>
      </c>
      <c r="E51" s="8">
        <v>1435</v>
      </c>
      <c r="F51" s="8">
        <v>1059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1435</v>
      </c>
      <c r="J51" s="17">
        <f t="shared" si="7"/>
        <v>0</v>
      </c>
      <c r="K51" s="17">
        <f>VLOOKUP(A:A,[1]TDSheet!$A:$P,16,0)</f>
        <v>480</v>
      </c>
      <c r="L51" s="17">
        <v>780</v>
      </c>
      <c r="M51" s="17"/>
      <c r="N51" s="17"/>
      <c r="O51" s="17">
        <f t="shared" si="8"/>
        <v>287</v>
      </c>
      <c r="P51" s="20">
        <v>560</v>
      </c>
      <c r="Q51" s="21">
        <f t="shared" si="9"/>
        <v>10.031358885017422</v>
      </c>
      <c r="R51" s="17">
        <f t="shared" si="10"/>
        <v>3.6898954703832754</v>
      </c>
      <c r="S51" s="17">
        <f>VLOOKUP(A:A,[1]TDSheet!$A:$T,20,0)</f>
        <v>252.4</v>
      </c>
      <c r="T51" s="17">
        <f>VLOOKUP(A:A,[1]TDSheet!$A:$O,15,0)</f>
        <v>273.60000000000002</v>
      </c>
      <c r="U51" s="17">
        <f>VLOOKUP(A:A,[3]TDSheet!$A:$D,4,0)</f>
        <v>269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72</v>
      </c>
      <c r="AA51" s="17">
        <f t="shared" si="11"/>
        <v>560</v>
      </c>
      <c r="AB51" s="17">
        <f>VLOOKUP(A:A,[1]TDSheet!$A:$AB,28,0)</f>
        <v>0</v>
      </c>
      <c r="AC51" s="17">
        <f>AA51/8</f>
        <v>70</v>
      </c>
      <c r="AD51" s="22">
        <f>VLOOKUP(A:A,[1]TDSheet!$A:$AD,30,0)</f>
        <v>0.7</v>
      </c>
      <c r="AE51" s="17">
        <f t="shared" si="14"/>
        <v>403.2</v>
      </c>
      <c r="AF51" s="17"/>
      <c r="AG51" s="17"/>
      <c r="AH51" s="17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775</v>
      </c>
      <c r="D52" s="8">
        <v>797</v>
      </c>
      <c r="E52" s="23">
        <v>663</v>
      </c>
      <c r="F52" s="24">
        <v>539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181</v>
      </c>
      <c r="J52" s="17">
        <f t="shared" si="7"/>
        <v>482</v>
      </c>
      <c r="K52" s="17">
        <f>VLOOKUP(A:A,[1]TDSheet!$A:$P,16,0)</f>
        <v>480</v>
      </c>
      <c r="L52" s="17"/>
      <c r="M52" s="17"/>
      <c r="N52" s="17"/>
      <c r="O52" s="17">
        <f t="shared" si="8"/>
        <v>132.6</v>
      </c>
      <c r="P52" s="20">
        <v>300</v>
      </c>
      <c r="Q52" s="21">
        <f t="shared" si="9"/>
        <v>9.9472096530920062</v>
      </c>
      <c r="R52" s="17">
        <f t="shared" si="10"/>
        <v>4.0648567119155352</v>
      </c>
      <c r="S52" s="17">
        <f>VLOOKUP(A:A,[1]TDSheet!$A:$T,20,0)</f>
        <v>94.8</v>
      </c>
      <c r="T52" s="17">
        <f>VLOOKUP(A:A,[1]TDSheet!$A:$O,15,0)</f>
        <v>146</v>
      </c>
      <c r="U52" s="17">
        <f>VLOOKUP(A:A,[3]TDSheet!$A:$D,4,0)</f>
        <v>55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36</v>
      </c>
      <c r="AA52" s="17">
        <f t="shared" si="11"/>
        <v>300</v>
      </c>
      <c r="AB52" s="17" t="str">
        <f>VLOOKUP(A:A,[1]TDSheet!$A:$AB,28,0)</f>
        <v>бонус</v>
      </c>
      <c r="AC52" s="17">
        <f>AA52/8</f>
        <v>37.5</v>
      </c>
      <c r="AD52" s="22">
        <f>VLOOKUP(A:A,[1]TDSheet!$A:$AD,30,0)</f>
        <v>0.9</v>
      </c>
      <c r="AE52" s="17">
        <f t="shared" si="14"/>
        <v>259.2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8</v>
      </c>
      <c r="C53" s="8">
        <v>315</v>
      </c>
      <c r="D53" s="8">
        <v>205</v>
      </c>
      <c r="E53" s="8">
        <v>386</v>
      </c>
      <c r="F53" s="8">
        <v>114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412.5</v>
      </c>
      <c r="J53" s="17">
        <f t="shared" si="7"/>
        <v>-26.5</v>
      </c>
      <c r="K53" s="17">
        <f>VLOOKUP(A:A,[1]TDSheet!$A:$P,16,0)</f>
        <v>200</v>
      </c>
      <c r="L53" s="17">
        <v>250</v>
      </c>
      <c r="M53" s="17"/>
      <c r="N53" s="17"/>
      <c r="O53" s="17">
        <f t="shared" si="8"/>
        <v>77.2</v>
      </c>
      <c r="P53" s="20">
        <v>200</v>
      </c>
      <c r="Q53" s="21">
        <f t="shared" si="9"/>
        <v>9.8963730569948183</v>
      </c>
      <c r="R53" s="17">
        <f t="shared" si="10"/>
        <v>1.4766839378238341</v>
      </c>
      <c r="S53" s="17">
        <f>VLOOKUP(A:A,[1]TDSheet!$A:$T,20,0)</f>
        <v>66</v>
      </c>
      <c r="T53" s="17">
        <f>VLOOKUP(A:A,[1]TDSheet!$A:$O,15,0)</f>
        <v>61</v>
      </c>
      <c r="U53" s="17">
        <f>VLOOKUP(A:A,[3]TDSheet!$A:$D,4,0)</f>
        <v>65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17">
        <f t="shared" si="12"/>
        <v>36</v>
      </c>
      <c r="AA53" s="17">
        <f t="shared" si="11"/>
        <v>200</v>
      </c>
      <c r="AB53" s="17">
        <f>VLOOKUP(A:A,[1]TDSheet!$A:$AB,28,0)</f>
        <v>0</v>
      </c>
      <c r="AC53" s="17">
        <f>AA53/5</f>
        <v>40</v>
      </c>
      <c r="AD53" s="22">
        <f>VLOOKUP(A:A,[1]TDSheet!$A:$AD,30,0)</f>
        <v>1</v>
      </c>
      <c r="AE53" s="17">
        <f t="shared" si="14"/>
        <v>180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317</v>
      </c>
      <c r="D54" s="8">
        <v>620</v>
      </c>
      <c r="E54" s="8">
        <v>608</v>
      </c>
      <c r="F54" s="8">
        <v>301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631</v>
      </c>
      <c r="J54" s="17">
        <f t="shared" si="7"/>
        <v>-23</v>
      </c>
      <c r="K54" s="17">
        <f>VLOOKUP(A:A,[1]TDSheet!$A:$P,16,0)</f>
        <v>440</v>
      </c>
      <c r="L54" s="17">
        <v>200</v>
      </c>
      <c r="M54" s="17"/>
      <c r="N54" s="17"/>
      <c r="O54" s="17">
        <f t="shared" si="8"/>
        <v>121.6</v>
      </c>
      <c r="P54" s="20">
        <v>250</v>
      </c>
      <c r="Q54" s="21">
        <f t="shared" si="9"/>
        <v>9.7944078947368425</v>
      </c>
      <c r="R54" s="17">
        <f t="shared" si="10"/>
        <v>2.4753289473684212</v>
      </c>
      <c r="S54" s="17">
        <f>VLOOKUP(A:A,[1]TDSheet!$A:$T,20,0)</f>
        <v>101.6</v>
      </c>
      <c r="T54" s="17">
        <f>VLOOKUP(A:A,[1]TDSheet!$A:$O,15,0)</f>
        <v>117</v>
      </c>
      <c r="U54" s="17">
        <f>VLOOKUP(A:A,[3]TDSheet!$A:$D,4,0)</f>
        <v>145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17">
        <f t="shared" si="12"/>
        <v>48</v>
      </c>
      <c r="AA54" s="17">
        <f t="shared" si="11"/>
        <v>250</v>
      </c>
      <c r="AB54" s="17">
        <v>0</v>
      </c>
      <c r="AC54" s="17">
        <f>AA54/5</f>
        <v>50</v>
      </c>
      <c r="AD54" s="22">
        <f>VLOOKUP(A:A,[1]TDSheet!$A:$AD,30,0)</f>
        <v>1</v>
      </c>
      <c r="AE54" s="17">
        <f t="shared" si="14"/>
        <v>240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179</v>
      </c>
      <c r="D55" s="8">
        <v>102</v>
      </c>
      <c r="E55" s="8">
        <v>197</v>
      </c>
      <c r="F55" s="8">
        <v>79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189</v>
      </c>
      <c r="J55" s="17">
        <f t="shared" si="7"/>
        <v>8</v>
      </c>
      <c r="K55" s="17">
        <f>VLOOKUP(A:A,[1]TDSheet!$A:$P,16,0)</f>
        <v>120</v>
      </c>
      <c r="L55" s="17">
        <v>120</v>
      </c>
      <c r="M55" s="17"/>
      <c r="N55" s="17"/>
      <c r="O55" s="17">
        <f t="shared" si="8"/>
        <v>39.4</v>
      </c>
      <c r="P55" s="20">
        <v>80</v>
      </c>
      <c r="Q55" s="21">
        <f t="shared" si="9"/>
        <v>10.126903553299492</v>
      </c>
      <c r="R55" s="17">
        <f t="shared" si="10"/>
        <v>2.0050761421319798</v>
      </c>
      <c r="S55" s="17">
        <f>VLOOKUP(A:A,[1]TDSheet!$A:$T,20,0)</f>
        <v>43.2</v>
      </c>
      <c r="T55" s="17">
        <f>VLOOKUP(A:A,[1]TDSheet!$A:$O,15,0)</f>
        <v>37</v>
      </c>
      <c r="U55" s="17">
        <f>VLOOKUP(A:A,[3]TDSheet!$A:$D,4,0)</f>
        <v>32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12"/>
        <v>12</v>
      </c>
      <c r="AA55" s="17">
        <f t="shared" si="11"/>
        <v>80</v>
      </c>
      <c r="AB55" s="17">
        <v>0</v>
      </c>
      <c r="AC55" s="17">
        <f>AA55/8</f>
        <v>10</v>
      </c>
      <c r="AD55" s="22">
        <f>VLOOKUP(A:A,[1]TDSheet!$A:$AD,30,0)</f>
        <v>0.8</v>
      </c>
      <c r="AE55" s="17">
        <f t="shared" si="14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15" t="s">
        <v>67</v>
      </c>
      <c r="B56" s="7" t="s">
        <v>9</v>
      </c>
      <c r="C56" s="8">
        <v>299</v>
      </c>
      <c r="D56" s="8">
        <v>7</v>
      </c>
      <c r="E56" s="8">
        <v>28</v>
      </c>
      <c r="F56" s="8">
        <v>270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44</v>
      </c>
      <c r="J56" s="17">
        <f t="shared" si="7"/>
        <v>-16</v>
      </c>
      <c r="K56" s="17">
        <f>VLOOKUP(A:A,[1]TDSheet!$A:$P,16,0)</f>
        <v>0</v>
      </c>
      <c r="L56" s="17"/>
      <c r="M56" s="17"/>
      <c r="N56" s="17"/>
      <c r="O56" s="17">
        <f t="shared" si="8"/>
        <v>5.6</v>
      </c>
      <c r="P56" s="20"/>
      <c r="Q56" s="21">
        <f t="shared" si="9"/>
        <v>48.214285714285715</v>
      </c>
      <c r="R56" s="17">
        <f t="shared" si="10"/>
        <v>48.214285714285715</v>
      </c>
      <c r="S56" s="17">
        <f>VLOOKUP(A:A,[1]TDSheet!$A:$T,20,0)</f>
        <v>0.8</v>
      </c>
      <c r="T56" s="17">
        <f>VLOOKUP(A:A,[1]TDSheet!$A:$O,15,0)</f>
        <v>3.6</v>
      </c>
      <c r="U56" s="17">
        <f>VLOOKUP(A:A,[3]TDSheet!$A:$D,4,0)</f>
        <v>5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17">
        <f t="shared" si="12"/>
        <v>0</v>
      </c>
      <c r="AA56" s="17">
        <f t="shared" si="11"/>
        <v>0</v>
      </c>
      <c r="AB56" s="25" t="str">
        <f>VLOOKUP(A:A,[1]TDSheet!$A:$AB,28,0)</f>
        <v>увел</v>
      </c>
      <c r="AC56" s="17">
        <f>AA56/9</f>
        <v>0</v>
      </c>
      <c r="AD56" s="22">
        <f>VLOOKUP(A:A,[1]TDSheet!$A:$AD,30,0)</f>
        <v>0.3</v>
      </c>
      <c r="AE56" s="17">
        <f t="shared" si="14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8</v>
      </c>
      <c r="C57" s="8">
        <v>196.1</v>
      </c>
      <c r="D57" s="8">
        <v>111</v>
      </c>
      <c r="E57" s="8">
        <v>207.2</v>
      </c>
      <c r="F57" s="8">
        <v>92.5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214.602</v>
      </c>
      <c r="J57" s="17">
        <f t="shared" si="7"/>
        <v>-7.4020000000000152</v>
      </c>
      <c r="K57" s="17">
        <f>VLOOKUP(A:A,[1]TDSheet!$A:$P,16,0)</f>
        <v>90</v>
      </c>
      <c r="L57" s="17">
        <v>150</v>
      </c>
      <c r="M57" s="17"/>
      <c r="N57" s="17"/>
      <c r="O57" s="17">
        <f t="shared" si="8"/>
        <v>41.44</v>
      </c>
      <c r="P57" s="20">
        <v>90</v>
      </c>
      <c r="Q57" s="21">
        <f t="shared" si="9"/>
        <v>10.195463320463322</v>
      </c>
      <c r="R57" s="17">
        <f t="shared" si="10"/>
        <v>2.2321428571428572</v>
      </c>
      <c r="S57" s="17">
        <f>VLOOKUP(A:A,[1]TDSheet!$A:$T,20,0)</f>
        <v>35.519999999999996</v>
      </c>
      <c r="T57" s="17">
        <f>VLOOKUP(A:A,[1]TDSheet!$A:$O,15,0)</f>
        <v>31.82</v>
      </c>
      <c r="U57" s="17">
        <f>VLOOKUP(A:A,[3]TDSheet!$A:$D,4,0)</f>
        <v>40.700000000000003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17">
        <f t="shared" si="12"/>
        <v>28</v>
      </c>
      <c r="AA57" s="17">
        <f t="shared" si="11"/>
        <v>90</v>
      </c>
      <c r="AB57" s="17" t="e">
        <f>VLOOKUP(A:A,[1]TDSheet!$A:$AB,28,0)</f>
        <v>#N/A</v>
      </c>
      <c r="AC57" s="17">
        <f>AA57/3.7</f>
        <v>24.324324324324323</v>
      </c>
      <c r="AD57" s="22">
        <f>VLOOKUP(A:A,[1]TDSheet!$A:$AD,30,0)</f>
        <v>1</v>
      </c>
      <c r="AE57" s="17">
        <f t="shared" si="14"/>
        <v>103.60000000000001</v>
      </c>
      <c r="AF57" s="17"/>
      <c r="AG57" s="17"/>
      <c r="AH57" s="17"/>
    </row>
    <row r="58" spans="1:34" s="1" customFormat="1" ht="11.1" customHeight="1" outlineLevel="1" x14ac:dyDescent="0.2">
      <c r="A58" s="26" t="s">
        <v>68</v>
      </c>
      <c r="B58" s="7" t="s">
        <v>8</v>
      </c>
      <c r="C58" s="8">
        <v>136.899</v>
      </c>
      <c r="D58" s="8"/>
      <c r="E58" s="8">
        <v>18.5</v>
      </c>
      <c r="F58" s="8">
        <v>118.399</v>
      </c>
      <c r="G58" s="1" t="str">
        <f>VLOOKUP(A:A,[1]TDSheet!$A:$G,7,0)</f>
        <v>выв2201</v>
      </c>
      <c r="H58" s="1" t="e">
        <f>VLOOKUP(A:A,[1]TDSheet!$A:$H,8,0)</f>
        <v>#N/A</v>
      </c>
      <c r="I58" s="17">
        <f>VLOOKUP(A:A,[2]TDSheet!$A:$F,6,0)</f>
        <v>18.5</v>
      </c>
      <c r="J58" s="17">
        <f t="shared" si="7"/>
        <v>0</v>
      </c>
      <c r="K58" s="17">
        <f>VLOOKUP(A:A,[1]TDSheet!$A:$P,16,0)</f>
        <v>0</v>
      </c>
      <c r="L58" s="17"/>
      <c r="M58" s="17"/>
      <c r="N58" s="17"/>
      <c r="O58" s="17">
        <f t="shared" si="8"/>
        <v>3.7</v>
      </c>
      <c r="P58" s="20"/>
      <c r="Q58" s="21">
        <f t="shared" si="9"/>
        <v>31.999729729729729</v>
      </c>
      <c r="R58" s="17">
        <f t="shared" si="10"/>
        <v>31.999729729729729</v>
      </c>
      <c r="S58" s="17">
        <f>VLOOKUP(A:A,[1]TDSheet!$A:$T,20,0)</f>
        <v>2.2199999999999998</v>
      </c>
      <c r="T58" s="17">
        <f>VLOOKUP(A:A,[1]TDSheet!$A:$O,15,0)</f>
        <v>4.4399999999999995</v>
      </c>
      <c r="U58" s="17">
        <f>VLOOKUP(A:A,[3]TDSheet!$A:$D,4,0)</f>
        <v>11.1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v>0</v>
      </c>
      <c r="AA58" s="17">
        <f t="shared" si="11"/>
        <v>0</v>
      </c>
      <c r="AB58" s="25" t="str">
        <f>VLOOKUP(A:A,[1]TDSheet!$A:$AB,28,0)</f>
        <v>выв2201</v>
      </c>
      <c r="AC58" s="17">
        <f>AA58/3.7</f>
        <v>0</v>
      </c>
      <c r="AD58" s="22">
        <f>VLOOKUP(A:A,[1]TDSheet!$A:$AD,30,0)</f>
        <v>0</v>
      </c>
      <c r="AE58" s="17"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190.4</v>
      </c>
      <c r="D59" s="8">
        <v>100.8</v>
      </c>
      <c r="E59" s="8">
        <v>206.06</v>
      </c>
      <c r="F59" s="8">
        <v>73.94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213.58</v>
      </c>
      <c r="J59" s="17">
        <f t="shared" si="7"/>
        <v>-7.5200000000000102</v>
      </c>
      <c r="K59" s="17">
        <f>VLOOKUP(A:A,[1]TDSheet!$A:$P,16,0)</f>
        <v>60</v>
      </c>
      <c r="L59" s="17">
        <v>150</v>
      </c>
      <c r="M59" s="17"/>
      <c r="N59" s="17"/>
      <c r="O59" s="17">
        <f t="shared" si="8"/>
        <v>41.212000000000003</v>
      </c>
      <c r="P59" s="20">
        <v>120</v>
      </c>
      <c r="Q59" s="21">
        <f t="shared" si="9"/>
        <v>9.8015141221003574</v>
      </c>
      <c r="R59" s="17">
        <f t="shared" si="10"/>
        <v>1.7941376298165581</v>
      </c>
      <c r="S59" s="17">
        <f>VLOOKUP(A:A,[1]TDSheet!$A:$T,20,0)</f>
        <v>38.975999999999999</v>
      </c>
      <c r="T59" s="17">
        <f>VLOOKUP(A:A,[1]TDSheet!$A:$O,15,0)</f>
        <v>29.568000000000001</v>
      </c>
      <c r="U59" s="17">
        <f>VLOOKUP(A:A,[3]TDSheet!$A:$D,4,0)</f>
        <v>42.56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17">
        <f t="shared" si="12"/>
        <v>56</v>
      </c>
      <c r="AA59" s="17">
        <f t="shared" si="11"/>
        <v>120</v>
      </c>
      <c r="AB59" s="17" t="e">
        <f>VLOOKUP(A:A,[1]TDSheet!$A:$AB,28,0)</f>
        <v>#N/A</v>
      </c>
      <c r="AC59" s="17">
        <f>AA59/2.24</f>
        <v>53.571428571428569</v>
      </c>
      <c r="AD59" s="22">
        <f>VLOOKUP(A:A,[1]TDSheet!$A:$AD,30,0)</f>
        <v>1</v>
      </c>
      <c r="AE59" s="17">
        <f t="shared" si="14"/>
        <v>125.44000000000001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130</v>
      </c>
      <c r="D60" s="8"/>
      <c r="E60" s="8">
        <v>55</v>
      </c>
      <c r="F60" s="8">
        <v>75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56.5</v>
      </c>
      <c r="J60" s="17">
        <f t="shared" si="7"/>
        <v>-1.5</v>
      </c>
      <c r="K60" s="17">
        <f>VLOOKUP(A:A,[1]TDSheet!$A:$P,16,0)</f>
        <v>0</v>
      </c>
      <c r="L60" s="17"/>
      <c r="M60" s="17"/>
      <c r="N60" s="17"/>
      <c r="O60" s="17">
        <f t="shared" si="8"/>
        <v>11</v>
      </c>
      <c r="P60" s="20">
        <v>50</v>
      </c>
      <c r="Q60" s="21">
        <f t="shared" si="9"/>
        <v>11.363636363636363</v>
      </c>
      <c r="R60" s="17">
        <f t="shared" si="10"/>
        <v>6.8181818181818183</v>
      </c>
      <c r="S60" s="17">
        <f>VLOOKUP(A:A,[1]TDSheet!$A:$T,20,0)</f>
        <v>19</v>
      </c>
      <c r="T60" s="17">
        <f>VLOOKUP(A:A,[1]TDSheet!$A:$O,15,0)</f>
        <v>10</v>
      </c>
      <c r="U60" s="17">
        <f>VLOOKUP(A:A,[3]TDSheet!$A:$D,4,0)</f>
        <v>15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17">
        <f t="shared" si="12"/>
        <v>12</v>
      </c>
      <c r="AA60" s="17">
        <f t="shared" si="11"/>
        <v>50</v>
      </c>
      <c r="AB60" s="17" t="e">
        <f>VLOOKUP(A:A,[1]TDSheet!$A:$AB,28,0)</f>
        <v>#N/A</v>
      </c>
      <c r="AC60" s="17">
        <f>AA60/5</f>
        <v>10</v>
      </c>
      <c r="AD60" s="22">
        <f>VLOOKUP(A:A,[1]TDSheet!$A:$AD,30,0)</f>
        <v>1</v>
      </c>
      <c r="AE60" s="17">
        <f t="shared" si="14"/>
        <v>60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468</v>
      </c>
      <c r="D61" s="8">
        <v>1306</v>
      </c>
      <c r="E61" s="8">
        <v>427</v>
      </c>
      <c r="F61" s="8">
        <v>1322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435</v>
      </c>
      <c r="J61" s="17">
        <f t="shared" si="7"/>
        <v>-8</v>
      </c>
      <c r="K61" s="17">
        <f>VLOOKUP(A:A,[1]TDSheet!$A:$P,16,0)</f>
        <v>320</v>
      </c>
      <c r="L61" s="17"/>
      <c r="M61" s="17"/>
      <c r="N61" s="17"/>
      <c r="O61" s="17">
        <f t="shared" si="8"/>
        <v>85.4</v>
      </c>
      <c r="P61" s="20"/>
      <c r="Q61" s="21">
        <f t="shared" si="9"/>
        <v>19.227166276346605</v>
      </c>
      <c r="R61" s="17">
        <f t="shared" si="10"/>
        <v>15.480093676814986</v>
      </c>
      <c r="S61" s="17">
        <f>VLOOKUP(A:A,[1]TDSheet!$A:$T,20,0)</f>
        <v>182.4</v>
      </c>
      <c r="T61" s="17">
        <f>VLOOKUP(A:A,[1]TDSheet!$A:$O,15,0)</f>
        <v>160.80000000000001</v>
      </c>
      <c r="U61" s="17">
        <f>VLOOKUP(A:A,[3]TDSheet!$A:$D,4,0)</f>
        <v>61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17">
        <f t="shared" si="12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2">
        <f>VLOOKUP(A:A,[1]TDSheet!$A:$AD,30,0)</f>
        <v>0.09</v>
      </c>
      <c r="AE61" s="17">
        <f t="shared" si="14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165</v>
      </c>
      <c r="D62" s="8">
        <v>858</v>
      </c>
      <c r="E62" s="8">
        <v>548</v>
      </c>
      <c r="F62" s="8">
        <v>459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564</v>
      </c>
      <c r="J62" s="17">
        <f t="shared" si="7"/>
        <v>-16</v>
      </c>
      <c r="K62" s="17">
        <f>VLOOKUP(A:A,[1]TDSheet!$A:$P,16,0)</f>
        <v>320</v>
      </c>
      <c r="L62" s="17">
        <v>120</v>
      </c>
      <c r="M62" s="17"/>
      <c r="N62" s="17"/>
      <c r="O62" s="17">
        <f t="shared" si="8"/>
        <v>109.6</v>
      </c>
      <c r="P62" s="20">
        <v>200</v>
      </c>
      <c r="Q62" s="21">
        <f t="shared" si="9"/>
        <v>10.027372262773723</v>
      </c>
      <c r="R62" s="17">
        <f t="shared" si="10"/>
        <v>4.187956204379562</v>
      </c>
      <c r="S62" s="17">
        <f>VLOOKUP(A:A,[1]TDSheet!$A:$T,20,0)</f>
        <v>91</v>
      </c>
      <c r="T62" s="17">
        <f>VLOOKUP(A:A,[1]TDSheet!$A:$O,15,0)</f>
        <v>118</v>
      </c>
      <c r="U62" s="17">
        <f>VLOOKUP(A:A,[3]TDSheet!$A:$D,4,0)</f>
        <v>156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2"/>
        <v>14</v>
      </c>
      <c r="AA62" s="17">
        <f t="shared" si="11"/>
        <v>200</v>
      </c>
      <c r="AB62" s="17" t="e">
        <f>VLOOKUP(A:A,[1]TDSheet!$A:$AB,28,0)</f>
        <v>#N/A</v>
      </c>
      <c r="AC62" s="17">
        <f>AA62/12</f>
        <v>16.666666666666668</v>
      </c>
      <c r="AD62" s="22">
        <f>VLOOKUP(A:A,[1]TDSheet!$A:$AD,30,0)</f>
        <v>0.25</v>
      </c>
      <c r="AE62" s="17">
        <f t="shared" si="14"/>
        <v>42</v>
      </c>
      <c r="AF62" s="17"/>
      <c r="AG62" s="17"/>
      <c r="AH62" s="17"/>
    </row>
    <row r="63" spans="1:34" s="1" customFormat="1" ht="11.1" customHeight="1" outlineLevel="1" x14ac:dyDescent="0.2">
      <c r="A63" s="7" t="s">
        <v>39</v>
      </c>
      <c r="B63" s="7" t="s">
        <v>9</v>
      </c>
      <c r="C63" s="8">
        <v>928</v>
      </c>
      <c r="D63" s="8">
        <v>2369</v>
      </c>
      <c r="E63" s="8">
        <v>2109</v>
      </c>
      <c r="F63" s="8">
        <v>1168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2097</v>
      </c>
      <c r="J63" s="17">
        <f t="shared" si="7"/>
        <v>12</v>
      </c>
      <c r="K63" s="17">
        <f>VLOOKUP(A:A,[1]TDSheet!$A:$P,16,0)</f>
        <v>480</v>
      </c>
      <c r="L63" s="17">
        <v>960</v>
      </c>
      <c r="M63" s="17"/>
      <c r="N63" s="17">
        <v>696</v>
      </c>
      <c r="O63" s="17">
        <f t="shared" si="8"/>
        <v>349.8</v>
      </c>
      <c r="P63" s="20">
        <v>720</v>
      </c>
      <c r="Q63" s="21">
        <f t="shared" si="9"/>
        <v>9.5140080045740412</v>
      </c>
      <c r="R63" s="17">
        <f t="shared" si="10"/>
        <v>3.3390508862206976</v>
      </c>
      <c r="S63" s="17">
        <f>VLOOKUP(A:A,[1]TDSheet!$A:$T,20,0)</f>
        <v>338.6</v>
      </c>
      <c r="T63" s="17">
        <f>VLOOKUP(A:A,[1]TDSheet!$A:$O,15,0)</f>
        <v>339.8</v>
      </c>
      <c r="U63" s="17">
        <f>VLOOKUP(A:A,[3]TDSheet!$A:$D,4,0)</f>
        <v>215</v>
      </c>
      <c r="V63" s="17">
        <f>VLOOKUP(A:A,[4]TDSheet!$A:$D,4,0)</f>
        <v>360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2"/>
        <v>56</v>
      </c>
      <c r="AA63" s="17">
        <f t="shared" si="11"/>
        <v>720</v>
      </c>
      <c r="AB63" s="17">
        <v>0</v>
      </c>
      <c r="AC63" s="17">
        <f>AA63/12</f>
        <v>60</v>
      </c>
      <c r="AD63" s="22">
        <f>VLOOKUP(A:A,[1]TDSheet!$A:$AD,30,0)</f>
        <v>0.25</v>
      </c>
      <c r="AE63" s="17">
        <f t="shared" si="14"/>
        <v>168</v>
      </c>
      <c r="AF63" s="17"/>
      <c r="AG63" s="17"/>
      <c r="AH63" s="17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-15</v>
      </c>
      <c r="D64" s="8"/>
      <c r="E64" s="8">
        <v>0</v>
      </c>
      <c r="F64" s="8">
        <v>-15</v>
      </c>
      <c r="G64" s="1" t="str">
        <f>VLOOKUP(A:A,[1]TDSheet!$A:$G,7,0)</f>
        <v>н2512</v>
      </c>
      <c r="H64" s="1" t="e">
        <f>VLOOKUP(A:A,[1]TDSheet!$A:$H,8,0)</f>
        <v>#N/A</v>
      </c>
      <c r="I64" s="17">
        <v>0</v>
      </c>
      <c r="J64" s="17">
        <f t="shared" si="7"/>
        <v>0</v>
      </c>
      <c r="K64" s="17">
        <f>VLOOKUP(A:A,[1]TDSheet!$A:$P,16,0)</f>
        <v>240</v>
      </c>
      <c r="L64" s="17">
        <v>360</v>
      </c>
      <c r="M64" s="17"/>
      <c r="N64" s="17"/>
      <c r="O64" s="17">
        <f t="shared" si="8"/>
        <v>0</v>
      </c>
      <c r="P64" s="20"/>
      <c r="Q64" s="21" t="e">
        <f t="shared" si="9"/>
        <v>#DIV/0!</v>
      </c>
      <c r="R64" s="17" t="e">
        <f t="shared" si="10"/>
        <v>#DIV/0!</v>
      </c>
      <c r="S64" s="17">
        <f>VLOOKUP(A:A,[1]TDSheet!$A:$T,20,0)</f>
        <v>173.4</v>
      </c>
      <c r="T64" s="17">
        <f>VLOOKUP(A:A,[1]TDSheet!$A:$O,15,0)</f>
        <v>1.8</v>
      </c>
      <c r="U64" s="17">
        <v>0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30</v>
      </c>
      <c r="Z64" s="17">
        <f t="shared" si="12"/>
        <v>0</v>
      </c>
      <c r="AA64" s="17">
        <f t="shared" si="11"/>
        <v>0</v>
      </c>
      <c r="AB64" s="17" t="str">
        <f>VLOOKUP(A:A,[1]TDSheet!$A:$AB,28,0)</f>
        <v>яблоко</v>
      </c>
      <c r="AC64" s="17">
        <f>AA64/30</f>
        <v>0</v>
      </c>
      <c r="AD64" s="22">
        <f>VLOOKUP(A:A,[1]TDSheet!$A:$AD,30,0)</f>
        <v>7.0000000000000007E-2</v>
      </c>
      <c r="AE64" s="17">
        <f t="shared" si="14"/>
        <v>0</v>
      </c>
      <c r="AF64" s="17"/>
      <c r="AG64" s="17"/>
      <c r="AH64" s="17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7">
        <v>0</v>
      </c>
      <c r="J65" s="17">
        <f t="shared" si="7"/>
        <v>0</v>
      </c>
      <c r="K65" s="17">
        <f>VLOOKUP(A:A,[1]TDSheet!$A:$P,16,0)</f>
        <v>240</v>
      </c>
      <c r="L65" s="17">
        <v>360</v>
      </c>
      <c r="M65" s="17"/>
      <c r="N65" s="17"/>
      <c r="O65" s="17">
        <f t="shared" si="8"/>
        <v>0</v>
      </c>
      <c r="P65" s="20"/>
      <c r="Q65" s="21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2"/>
        <v>0</v>
      </c>
      <c r="AA65" s="17">
        <f t="shared" si="11"/>
        <v>0</v>
      </c>
      <c r="AB65" s="17" t="str">
        <f>VLOOKUP(A:A,[1]TDSheet!$A:$AB,28,0)</f>
        <v>яблоко</v>
      </c>
      <c r="AC65" s="17">
        <f>AA65/30</f>
        <v>0</v>
      </c>
      <c r="AD65" s="22">
        <f>VLOOKUP(A:A,[1]TDSheet!$A:$AD,30,0)</f>
        <v>7.0000000000000007E-2</v>
      </c>
      <c r="AE65" s="17">
        <f t="shared" si="14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40</v>
      </c>
      <c r="B66" s="7" t="s">
        <v>9</v>
      </c>
      <c r="C66" s="8">
        <v>330</v>
      </c>
      <c r="D66" s="8">
        <v>519</v>
      </c>
      <c r="E66" s="8">
        <v>525</v>
      </c>
      <c r="F66" s="8">
        <v>306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550</v>
      </c>
      <c r="J66" s="17">
        <f t="shared" si="7"/>
        <v>-25</v>
      </c>
      <c r="K66" s="17">
        <f>VLOOKUP(A:A,[1]TDSheet!$A:$P,16,0)</f>
        <v>280</v>
      </c>
      <c r="L66" s="17">
        <v>200</v>
      </c>
      <c r="M66" s="17"/>
      <c r="N66" s="17"/>
      <c r="O66" s="17">
        <f t="shared" si="8"/>
        <v>105</v>
      </c>
      <c r="P66" s="20">
        <v>300</v>
      </c>
      <c r="Q66" s="21">
        <f t="shared" si="9"/>
        <v>10.342857142857143</v>
      </c>
      <c r="R66" s="17">
        <f t="shared" si="10"/>
        <v>2.9142857142857141</v>
      </c>
      <c r="S66" s="17">
        <f>VLOOKUP(A:A,[1]TDSheet!$A:$T,20,0)</f>
        <v>101.6</v>
      </c>
      <c r="T66" s="17">
        <f>VLOOKUP(A:A,[1]TDSheet!$A:$O,15,0)</f>
        <v>99.4</v>
      </c>
      <c r="U66" s="17">
        <f>VLOOKUP(A:A,[3]TDSheet!$A:$D,4,0)</f>
        <v>83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12"/>
        <v>28</v>
      </c>
      <c r="AA66" s="17">
        <f t="shared" si="11"/>
        <v>300</v>
      </c>
      <c r="AB66" s="17">
        <f>VLOOKUP(A:A,[1]TDSheet!$A:$AB,28,0)</f>
        <v>0</v>
      </c>
      <c r="AC66" s="17">
        <f>AA66/12</f>
        <v>25</v>
      </c>
      <c r="AD66" s="22">
        <f>VLOOKUP(A:A,[1]TDSheet!$A:$AD,30,0)</f>
        <v>0.3</v>
      </c>
      <c r="AE66" s="17">
        <f t="shared" si="14"/>
        <v>100.8</v>
      </c>
      <c r="AF66" s="17"/>
      <c r="AG66" s="17"/>
      <c r="AH66" s="17"/>
    </row>
    <row r="67" spans="1:34" s="1" customFormat="1" ht="11.1" customHeight="1" outlineLevel="1" x14ac:dyDescent="0.2">
      <c r="A67" s="7" t="s">
        <v>41</v>
      </c>
      <c r="B67" s="7" t="s">
        <v>9</v>
      </c>
      <c r="C67" s="8">
        <v>644</v>
      </c>
      <c r="D67" s="8">
        <v>175</v>
      </c>
      <c r="E67" s="8">
        <v>220</v>
      </c>
      <c r="F67" s="8">
        <v>571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641</v>
      </c>
      <c r="J67" s="17">
        <f t="shared" si="7"/>
        <v>-421</v>
      </c>
      <c r="K67" s="17">
        <f>VLOOKUP(A:A,[1]TDSheet!$A:$P,16,0)</f>
        <v>180</v>
      </c>
      <c r="L67" s="17"/>
      <c r="M67" s="17"/>
      <c r="N67" s="17"/>
      <c r="O67" s="17">
        <f t="shared" si="8"/>
        <v>44</v>
      </c>
      <c r="P67" s="20"/>
      <c r="Q67" s="21">
        <f t="shared" si="9"/>
        <v>17.068181818181817</v>
      </c>
      <c r="R67" s="17">
        <f t="shared" si="10"/>
        <v>12.977272727272727</v>
      </c>
      <c r="S67" s="17">
        <f>VLOOKUP(A:A,[1]TDSheet!$A:$T,20,0)</f>
        <v>88.2</v>
      </c>
      <c r="T67" s="17">
        <f>VLOOKUP(A:A,[1]TDSheet!$A:$O,15,0)</f>
        <v>87.8</v>
      </c>
      <c r="U67" s="17">
        <f>VLOOKUP(A:A,[3]TDSheet!$A:$D,4,0)</f>
        <v>89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0</v>
      </c>
      <c r="AA67" s="17">
        <f t="shared" si="11"/>
        <v>0</v>
      </c>
      <c r="AB67" s="17">
        <f>VLOOKUP(A:A,[1]TDSheet!$A:$AB,28,0)</f>
        <v>0</v>
      </c>
      <c r="AC67" s="17">
        <f>AA67/12</f>
        <v>0</v>
      </c>
      <c r="AD67" s="22">
        <f>VLOOKUP(A:A,[1]TDSheet!$A:$AD,30,0)</f>
        <v>0.3</v>
      </c>
      <c r="AE67" s="17">
        <f t="shared" si="14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75</v>
      </c>
      <c r="B68" s="7" t="s">
        <v>9</v>
      </c>
      <c r="C68" s="8">
        <v>3</v>
      </c>
      <c r="D68" s="8"/>
      <c r="E68" s="8">
        <v>3</v>
      </c>
      <c r="F68" s="8"/>
      <c r="G68" s="1" t="str">
        <f>VLOOKUP(A:A,[1]TDSheet!$A:$G,7,0)</f>
        <v>хз</v>
      </c>
      <c r="H68" s="1" t="e">
        <f>VLOOKUP(A:A,[1]TDSheet!$A:$H,8,0)</f>
        <v>#N/A</v>
      </c>
      <c r="I68" s="17">
        <f>VLOOKUP(A:A,[2]TDSheet!$A:$F,6,0)</f>
        <v>3</v>
      </c>
      <c r="J68" s="17">
        <f t="shared" si="7"/>
        <v>0</v>
      </c>
      <c r="K68" s="17">
        <f>VLOOKUP(A:A,[1]TDSheet!$A:$P,16,0)</f>
        <v>0</v>
      </c>
      <c r="L68" s="17"/>
      <c r="M68" s="17"/>
      <c r="N68" s="17"/>
      <c r="O68" s="17">
        <f t="shared" si="8"/>
        <v>0.6</v>
      </c>
      <c r="P68" s="20"/>
      <c r="Q68" s="21">
        <f t="shared" si="9"/>
        <v>0</v>
      </c>
      <c r="R68" s="17">
        <f t="shared" si="10"/>
        <v>0</v>
      </c>
      <c r="S68" s="17">
        <f>VLOOKUP(A:A,[1]TDSheet!$A:$T,20,0)</f>
        <v>3.8</v>
      </c>
      <c r="T68" s="17">
        <f>VLOOKUP(A:A,[1]TDSheet!$A:$O,15,0)</f>
        <v>3.4</v>
      </c>
      <c r="U68" s="17">
        <v>0</v>
      </c>
      <c r="V68" s="17">
        <v>0</v>
      </c>
      <c r="W68" s="17">
        <f>VLOOKUP(A:A,[1]TDSheet!$A:$W,23,0)</f>
        <v>0</v>
      </c>
      <c r="X68" s="17">
        <f>VLOOKUP(A:A,[1]TDSheet!$A:$X,24,0)</f>
        <v>0</v>
      </c>
      <c r="Y68" s="17">
        <f>VLOOKUP(A:A,[1]TDSheet!$A:$Y,25,0)</f>
        <v>0</v>
      </c>
      <c r="Z68" s="17">
        <v>0</v>
      </c>
      <c r="AA68" s="17">
        <f t="shared" si="11"/>
        <v>0</v>
      </c>
      <c r="AB68" s="17" t="e">
        <f>VLOOKUP(A:A,[1]TDSheet!$A:$AB,28,0)</f>
        <v>#N/A</v>
      </c>
      <c r="AC68" s="17">
        <v>0</v>
      </c>
      <c r="AD68" s="22">
        <f>VLOOKUP(A:A,[1]TDSheet!$A:$AD,30,0)</f>
        <v>0</v>
      </c>
      <c r="AE68" s="17"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109</v>
      </c>
      <c r="D69" s="8"/>
      <c r="E69" s="8">
        <v>22</v>
      </c>
      <c r="F69" s="8">
        <v>85</v>
      </c>
      <c r="G69" s="1" t="str">
        <f>VLOOKUP(A:A,[1]TDSheet!$A:$G,7,0)</f>
        <v>нов</v>
      </c>
      <c r="H69" s="1" t="e">
        <f>VLOOKUP(A:A,[1]TDSheet!$A:$H,8,0)</f>
        <v>#N/A</v>
      </c>
      <c r="I69" s="17">
        <f>VLOOKUP(A:A,[2]TDSheet!$A:$F,6,0)</f>
        <v>24</v>
      </c>
      <c r="J69" s="17">
        <f t="shared" si="7"/>
        <v>-2</v>
      </c>
      <c r="K69" s="17">
        <f>VLOOKUP(A:A,[1]TDSheet!$A:$P,16,0)</f>
        <v>0</v>
      </c>
      <c r="L69" s="17"/>
      <c r="M69" s="17"/>
      <c r="N69" s="17"/>
      <c r="O69" s="17">
        <f t="shared" si="8"/>
        <v>4.4000000000000004</v>
      </c>
      <c r="P69" s="20"/>
      <c r="Q69" s="21">
        <f t="shared" si="9"/>
        <v>19.318181818181817</v>
      </c>
      <c r="R69" s="17">
        <f t="shared" si="10"/>
        <v>19.318181818181817</v>
      </c>
      <c r="S69" s="17">
        <f>VLOOKUP(A:A,[1]TDSheet!$A:$T,20,0)</f>
        <v>8.1999999999999993</v>
      </c>
      <c r="T69" s="17">
        <f>VLOOKUP(A:A,[1]TDSheet!$A:$O,15,0)</f>
        <v>1</v>
      </c>
      <c r="U69" s="17">
        <f>VLOOKUP(A:A,[3]TDSheet!$A:$D,4,0)</f>
        <v>13</v>
      </c>
      <c r="V69" s="17"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>
        <v>0</v>
      </c>
      <c r="AC69" s="17">
        <f>AA69/6</f>
        <v>0</v>
      </c>
      <c r="AD69" s="22">
        <f>VLOOKUP(A:A,[1]TDSheet!$A:$AD,30,0)</f>
        <v>0.25</v>
      </c>
      <c r="AE69" s="17"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42</v>
      </c>
      <c r="B70" s="7" t="s">
        <v>9</v>
      </c>
      <c r="C70" s="8">
        <v>247</v>
      </c>
      <c r="D70" s="8">
        <v>202</v>
      </c>
      <c r="E70" s="8">
        <v>288</v>
      </c>
      <c r="F70" s="8">
        <v>155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296</v>
      </c>
      <c r="J70" s="17">
        <f t="shared" si="7"/>
        <v>-8</v>
      </c>
      <c r="K70" s="17">
        <f>VLOOKUP(A:A,[1]TDSheet!$A:$P,16,0)</f>
        <v>167</v>
      </c>
      <c r="L70" s="17">
        <v>140</v>
      </c>
      <c r="M70" s="17"/>
      <c r="N70" s="17"/>
      <c r="O70" s="17">
        <f t="shared" si="8"/>
        <v>57.6</v>
      </c>
      <c r="P70" s="20">
        <v>140</v>
      </c>
      <c r="Q70" s="21">
        <f t="shared" si="9"/>
        <v>10.451388888888889</v>
      </c>
      <c r="R70" s="17">
        <f t="shared" si="10"/>
        <v>2.6909722222222223</v>
      </c>
      <c r="S70" s="17">
        <f>VLOOKUP(A:A,[1]TDSheet!$A:$T,20,0)</f>
        <v>49.4</v>
      </c>
      <c r="T70" s="17">
        <f>VLOOKUP(A:A,[1]TDSheet!$A:$O,15,0)</f>
        <v>55.8</v>
      </c>
      <c r="U70" s="17">
        <f>VLOOKUP(A:A,[3]TDSheet!$A:$D,4,0)</f>
        <v>60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5">MROUND(AC70,X70)</f>
        <v>14</v>
      </c>
      <c r="AA70" s="17">
        <f t="shared" si="11"/>
        <v>140</v>
      </c>
      <c r="AB70" s="17">
        <f>VLOOKUP(A:A,[1]TDSheet!$A:$AB,28,0)</f>
        <v>0</v>
      </c>
      <c r="AC70" s="17">
        <f>AA70/14</f>
        <v>10</v>
      </c>
      <c r="AD70" s="22">
        <f>VLOOKUP(A:A,[1]TDSheet!$A:$AD,30,0)</f>
        <v>0.3</v>
      </c>
      <c r="AE70" s="17">
        <f t="shared" ref="AE70:AE74" si="16">Z70*Y70*AD70</f>
        <v>58.8</v>
      </c>
      <c r="AF70" s="17"/>
      <c r="AG70" s="17"/>
      <c r="AH70" s="17"/>
    </row>
    <row r="71" spans="1:34" s="1" customFormat="1" ht="11.1" customHeight="1" outlineLevel="1" x14ac:dyDescent="0.2">
      <c r="A71" s="7" t="s">
        <v>43</v>
      </c>
      <c r="B71" s="7" t="s">
        <v>9</v>
      </c>
      <c r="C71" s="8">
        <v>959</v>
      </c>
      <c r="D71" s="8">
        <v>2231</v>
      </c>
      <c r="E71" s="8">
        <v>1915</v>
      </c>
      <c r="F71" s="8">
        <v>1220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1973</v>
      </c>
      <c r="J71" s="17">
        <f t="shared" si="7"/>
        <v>-58</v>
      </c>
      <c r="K71" s="17">
        <f>VLOOKUP(A:A,[1]TDSheet!$A:$P,16,0)</f>
        <v>840</v>
      </c>
      <c r="L71" s="17">
        <v>480</v>
      </c>
      <c r="M71" s="17"/>
      <c r="N71" s="17">
        <v>1080</v>
      </c>
      <c r="O71" s="17">
        <f t="shared" si="8"/>
        <v>354.2</v>
      </c>
      <c r="P71" s="20">
        <v>840</v>
      </c>
      <c r="Q71" s="21">
        <f t="shared" si="9"/>
        <v>9.5426312817617163</v>
      </c>
      <c r="R71" s="17">
        <f t="shared" si="10"/>
        <v>3.4443817052512706</v>
      </c>
      <c r="S71" s="17">
        <f>VLOOKUP(A:A,[1]TDSheet!$A:$T,20,0)</f>
        <v>331.2</v>
      </c>
      <c r="T71" s="17">
        <f>VLOOKUP(A:A,[1]TDSheet!$A:$O,15,0)</f>
        <v>316.39999999999998</v>
      </c>
      <c r="U71" s="17">
        <f>VLOOKUP(A:A,[3]TDSheet!$A:$D,4,0)</f>
        <v>435</v>
      </c>
      <c r="V71" s="17">
        <f>VLOOKUP(A:A,[4]TDSheet!$A:$D,4,0)</f>
        <v>144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5"/>
        <v>70</v>
      </c>
      <c r="AA71" s="17">
        <f t="shared" si="11"/>
        <v>840</v>
      </c>
      <c r="AB71" s="17">
        <v>0</v>
      </c>
      <c r="AC71" s="17">
        <f>AA71/12</f>
        <v>70</v>
      </c>
      <c r="AD71" s="22">
        <f>VLOOKUP(A:A,[1]TDSheet!$A:$AD,30,0)</f>
        <v>0.25</v>
      </c>
      <c r="AE71" s="17">
        <f t="shared" si="16"/>
        <v>210</v>
      </c>
      <c r="AF71" s="17"/>
      <c r="AG71" s="17"/>
      <c r="AH71" s="17"/>
    </row>
    <row r="72" spans="1:34" s="1" customFormat="1" ht="11.1" customHeight="1" outlineLevel="1" x14ac:dyDescent="0.2">
      <c r="A72" s="7" t="s">
        <v>44</v>
      </c>
      <c r="B72" s="7" t="s">
        <v>9</v>
      </c>
      <c r="C72" s="8">
        <v>2086</v>
      </c>
      <c r="D72" s="8">
        <v>3077</v>
      </c>
      <c r="E72" s="8">
        <v>2901</v>
      </c>
      <c r="F72" s="8">
        <v>2164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2937</v>
      </c>
      <c r="J72" s="17">
        <f t="shared" ref="J72:J74" si="17">E72-I72</f>
        <v>-36</v>
      </c>
      <c r="K72" s="17">
        <f>VLOOKUP(A:A,[1]TDSheet!$A:$P,16,0)</f>
        <v>1200</v>
      </c>
      <c r="L72" s="17">
        <v>720</v>
      </c>
      <c r="M72" s="17"/>
      <c r="N72" s="17">
        <v>1200</v>
      </c>
      <c r="O72" s="17">
        <f t="shared" ref="O72:O74" si="18">(E72-V72)/5</f>
        <v>580.20000000000005</v>
      </c>
      <c r="P72" s="20">
        <v>1500</v>
      </c>
      <c r="Q72" s="21">
        <f t="shared" ref="Q72:Q74" si="19">(F72+K72+L72+P72)/O72</f>
        <v>9.6242674939675972</v>
      </c>
      <c r="R72" s="17">
        <f t="shared" ref="R72:R74" si="20">F72/O72</f>
        <v>3.7297483626335741</v>
      </c>
      <c r="S72" s="17">
        <f>VLOOKUP(A:A,[1]TDSheet!$A:$T,20,0)</f>
        <v>652</v>
      </c>
      <c r="T72" s="17">
        <f>VLOOKUP(A:A,[1]TDSheet!$A:$O,15,0)</f>
        <v>588.79999999999995</v>
      </c>
      <c r="U72" s="17">
        <f>VLOOKUP(A:A,[3]TDSheet!$A:$D,4,0)</f>
        <v>510</v>
      </c>
      <c r="V72" s="17">
        <v>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5"/>
        <v>126</v>
      </c>
      <c r="AA72" s="17">
        <f t="shared" ref="AA72:AA74" si="21">P72+0</f>
        <v>1500</v>
      </c>
      <c r="AB72" s="17">
        <v>0</v>
      </c>
      <c r="AC72" s="17">
        <f>AA72/12</f>
        <v>125</v>
      </c>
      <c r="AD72" s="22">
        <f>VLOOKUP(A:A,[1]TDSheet!$A:$AD,30,0)</f>
        <v>0.25</v>
      </c>
      <c r="AE72" s="17">
        <f t="shared" si="16"/>
        <v>378</v>
      </c>
      <c r="AF72" s="17"/>
      <c r="AG72" s="17"/>
      <c r="AH72" s="17"/>
    </row>
    <row r="73" spans="1:34" s="1" customFormat="1" ht="11.1" customHeight="1" outlineLevel="1" x14ac:dyDescent="0.2">
      <c r="A73" s="26" t="s">
        <v>77</v>
      </c>
      <c r="B73" s="7" t="s">
        <v>8</v>
      </c>
      <c r="C73" s="8">
        <v>16.2</v>
      </c>
      <c r="D73" s="8"/>
      <c r="E73" s="8">
        <v>0</v>
      </c>
      <c r="F73" s="8">
        <v>16.2</v>
      </c>
      <c r="G73" s="1">
        <f>VLOOKUP(A:A,[1]TDSheet!$A:$G,7,0)</f>
        <v>1</v>
      </c>
      <c r="H73" s="1" t="e">
        <f>VLOOKUP(A:A,[1]TDSheet!$A:$H,8,0)</f>
        <v>#N/A</v>
      </c>
      <c r="I73" s="17">
        <v>0</v>
      </c>
      <c r="J73" s="17">
        <f t="shared" si="17"/>
        <v>0</v>
      </c>
      <c r="K73" s="17">
        <f>VLOOKUP(A:A,[1]TDSheet!$A:$P,16,0)</f>
        <v>0</v>
      </c>
      <c r="L73" s="17"/>
      <c r="M73" s="17"/>
      <c r="N73" s="17"/>
      <c r="O73" s="17">
        <f t="shared" si="18"/>
        <v>0</v>
      </c>
      <c r="P73" s="20"/>
      <c r="Q73" s="21" t="e">
        <f t="shared" si="19"/>
        <v>#DIV/0!</v>
      </c>
      <c r="R73" s="17" t="e">
        <f t="shared" si="20"/>
        <v>#DIV/0!</v>
      </c>
      <c r="S73" s="17">
        <f>VLOOKUP(A:A,[1]TDSheet!$A:$T,20,0)</f>
        <v>1.08</v>
      </c>
      <c r="T73" s="17">
        <f>VLOOKUP(A:A,[1]TDSheet!$A:$O,15,0)</f>
        <v>0.54</v>
      </c>
      <c r="U73" s="17">
        <f>VLOOKUP(A:A,[3]TDSheet!$A:$D,4,0)</f>
        <v>2.7</v>
      </c>
      <c r="V73" s="17"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5"/>
        <v>0</v>
      </c>
      <c r="AA73" s="17">
        <f t="shared" si="21"/>
        <v>0</v>
      </c>
      <c r="AB73" s="25" t="s">
        <v>102</v>
      </c>
      <c r="AC73" s="17">
        <f>AA73/2.7</f>
        <v>0</v>
      </c>
      <c r="AD73" s="22">
        <f>VLOOKUP(A:A,[1]TDSheet!$A:$AD,30,0)</f>
        <v>1</v>
      </c>
      <c r="AE73" s="17">
        <f t="shared" si="16"/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45</v>
      </c>
      <c r="B74" s="7" t="s">
        <v>8</v>
      </c>
      <c r="C74" s="8">
        <v>360</v>
      </c>
      <c r="D74" s="8">
        <v>451</v>
      </c>
      <c r="E74" s="8">
        <v>507.7</v>
      </c>
      <c r="F74" s="8">
        <v>277.3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538.70100000000002</v>
      </c>
      <c r="J74" s="17">
        <f t="shared" si="17"/>
        <v>-31.001000000000033</v>
      </c>
      <c r="K74" s="17">
        <f>VLOOKUP(A:A,[1]TDSheet!$A:$P,16,0)</f>
        <v>400</v>
      </c>
      <c r="L74" s="17">
        <v>120</v>
      </c>
      <c r="M74" s="17"/>
      <c r="N74" s="17"/>
      <c r="O74" s="17">
        <f t="shared" si="18"/>
        <v>101.53999999999999</v>
      </c>
      <c r="P74" s="20">
        <v>220</v>
      </c>
      <c r="Q74" s="21">
        <f t="shared" si="19"/>
        <v>10.01871183769943</v>
      </c>
      <c r="R74" s="17">
        <f t="shared" si="20"/>
        <v>2.730943470553477</v>
      </c>
      <c r="S74" s="17">
        <f>VLOOKUP(A:A,[1]TDSheet!$A:$T,20,0)</f>
        <v>86</v>
      </c>
      <c r="T74" s="17">
        <f>VLOOKUP(A:A,[1]TDSheet!$A:$O,15,0)</f>
        <v>96</v>
      </c>
      <c r="U74" s="17">
        <f>VLOOKUP(A:A,[3]TDSheet!$A:$D,4,0)</f>
        <v>165</v>
      </c>
      <c r="V74" s="17"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5"/>
        <v>48</v>
      </c>
      <c r="AA74" s="17">
        <f t="shared" si="21"/>
        <v>220</v>
      </c>
      <c r="AB74" s="17" t="e">
        <f>VLOOKUP(A:A,[1]TDSheet!$A:$AB,28,0)</f>
        <v>#N/A</v>
      </c>
      <c r="AC74" s="17">
        <f>AA74/5</f>
        <v>44</v>
      </c>
      <c r="AD74" s="22">
        <f>VLOOKUP(A:A,[1]TDSheet!$A:$AD,30,0)</f>
        <v>1</v>
      </c>
      <c r="AE74" s="17">
        <f t="shared" si="16"/>
        <v>240</v>
      </c>
      <c r="AF74" s="17"/>
      <c r="AG74" s="17"/>
      <c r="AH7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2025-02-20T10:40:33Z</dcterms:modified>
</cp:coreProperties>
</file>