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C9BE08E-D56C-46DC-B527-21D23C1379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Y639" i="1" s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Y595" i="1"/>
  <c r="X595" i="1"/>
  <c r="X594" i="1"/>
  <c r="BP593" i="1"/>
  <c r="BO593" i="1"/>
  <c r="BN593" i="1"/>
  <c r="BM593" i="1"/>
  <c r="Z593" i="1"/>
  <c r="Z594" i="1" s="1"/>
  <c r="Y593" i="1"/>
  <c r="X589" i="1"/>
  <c r="X588" i="1"/>
  <c r="BO587" i="1"/>
  <c r="BM587" i="1"/>
  <c r="Y587" i="1"/>
  <c r="BP587" i="1" s="1"/>
  <c r="BO586" i="1"/>
  <c r="BM586" i="1"/>
  <c r="Y586" i="1"/>
  <c r="Y588" i="1" s="1"/>
  <c r="P586" i="1"/>
  <c r="X584" i="1"/>
  <c r="X583" i="1"/>
  <c r="BO582" i="1"/>
  <c r="BM582" i="1"/>
  <c r="Y582" i="1"/>
  <c r="BP582" i="1" s="1"/>
  <c r="P582" i="1"/>
  <c r="BP581" i="1"/>
  <c r="BO581" i="1"/>
  <c r="BN581" i="1"/>
  <c r="BM581" i="1"/>
  <c r="Z581" i="1"/>
  <c r="Y581" i="1"/>
  <c r="P581" i="1"/>
  <c r="BO580" i="1"/>
  <c r="BM580" i="1"/>
  <c r="Y580" i="1"/>
  <c r="Y583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P574" i="1"/>
  <c r="BO574" i="1"/>
  <c r="BN574" i="1"/>
  <c r="BM574" i="1"/>
  <c r="Z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P571" i="1"/>
  <c r="BO571" i="1"/>
  <c r="BN571" i="1"/>
  <c r="BM571" i="1"/>
  <c r="Z571" i="1"/>
  <c r="Y571" i="1"/>
  <c r="P571" i="1"/>
  <c r="BO570" i="1"/>
  <c r="BM570" i="1"/>
  <c r="Y570" i="1"/>
  <c r="BP570" i="1" s="1"/>
  <c r="BO569" i="1"/>
  <c r="BM569" i="1"/>
  <c r="Y569" i="1"/>
  <c r="BP569" i="1" s="1"/>
  <c r="BO568" i="1"/>
  <c r="BM568" i="1"/>
  <c r="Y568" i="1"/>
  <c r="BP568" i="1" s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P566" i="1"/>
  <c r="BO565" i="1"/>
  <c r="BM565" i="1"/>
  <c r="Y565" i="1"/>
  <c r="BP565" i="1" s="1"/>
  <c r="BO564" i="1"/>
  <c r="BM564" i="1"/>
  <c r="Y564" i="1"/>
  <c r="BP564" i="1" s="1"/>
  <c r="P564" i="1"/>
  <c r="BP563" i="1"/>
  <c r="BO563" i="1"/>
  <c r="BN563" i="1"/>
  <c r="BM563" i="1"/>
  <c r="Z563" i="1"/>
  <c r="Y563" i="1"/>
  <c r="Y577" i="1" s="1"/>
  <c r="X561" i="1"/>
  <c r="X560" i="1"/>
  <c r="BO559" i="1"/>
  <c r="BM559" i="1"/>
  <c r="Y559" i="1"/>
  <c r="BP559" i="1" s="1"/>
  <c r="BO558" i="1"/>
  <c r="BM558" i="1"/>
  <c r="Y558" i="1"/>
  <c r="BP558" i="1" s="1"/>
  <c r="BO557" i="1"/>
  <c r="BM557" i="1"/>
  <c r="Y557" i="1"/>
  <c r="Y560" i="1" s="1"/>
  <c r="P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P549" i="1"/>
  <c r="BO549" i="1"/>
  <c r="BN549" i="1"/>
  <c r="BM549" i="1"/>
  <c r="Z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P546" i="1"/>
  <c r="BO546" i="1"/>
  <c r="BN546" i="1"/>
  <c r="BM546" i="1"/>
  <c r="Z546" i="1"/>
  <c r="Y546" i="1"/>
  <c r="P546" i="1"/>
  <c r="BO545" i="1"/>
  <c r="BM545" i="1"/>
  <c r="Y545" i="1"/>
  <c r="BP545" i="1" s="1"/>
  <c r="P545" i="1"/>
  <c r="BP544" i="1"/>
  <c r="BO544" i="1"/>
  <c r="BN544" i="1"/>
  <c r="BM544" i="1"/>
  <c r="Z544" i="1"/>
  <c r="Y544" i="1"/>
  <c r="P544" i="1"/>
  <c r="BO543" i="1"/>
  <c r="BM543" i="1"/>
  <c r="Y543" i="1"/>
  <c r="BP543" i="1" s="1"/>
  <c r="P543" i="1"/>
  <c r="BP542" i="1"/>
  <c r="BO542" i="1"/>
  <c r="BN542" i="1"/>
  <c r="BM542" i="1"/>
  <c r="Z542" i="1"/>
  <c r="Y542" i="1"/>
  <c r="P542" i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BO539" i="1"/>
  <c r="BM539" i="1"/>
  <c r="Y539" i="1"/>
  <c r="Y554" i="1" s="1"/>
  <c r="P539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P522" i="1"/>
  <c r="BP521" i="1"/>
  <c r="BO521" i="1"/>
  <c r="BN521" i="1"/>
  <c r="BM521" i="1"/>
  <c r="Z521" i="1"/>
  <c r="Y521" i="1"/>
  <c r="AB675" i="1" s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Y518" i="1" s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1" i="1" s="1"/>
  <c r="P498" i="1"/>
  <c r="X496" i="1"/>
  <c r="X495" i="1"/>
  <c r="BO494" i="1"/>
  <c r="BM494" i="1"/>
  <c r="Y494" i="1"/>
  <c r="BP494" i="1" s="1"/>
  <c r="BO493" i="1"/>
  <c r="BM493" i="1"/>
  <c r="Y493" i="1"/>
  <c r="BP493" i="1" s="1"/>
  <c r="P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BN467" i="1" s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4" i="1" s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P434" i="1" s="1"/>
  <c r="BO433" i="1"/>
  <c r="BM433" i="1"/>
  <c r="Y433" i="1"/>
  <c r="Y436" i="1" s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Y410" i="1" s="1"/>
  <c r="P408" i="1"/>
  <c r="BP407" i="1"/>
  <c r="BO407" i="1"/>
  <c r="BN407" i="1"/>
  <c r="BM407" i="1"/>
  <c r="Z407" i="1"/>
  <c r="Y407" i="1"/>
  <c r="Y411" i="1" s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Y394" i="1" s="1"/>
  <c r="X387" i="1"/>
  <c r="X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Y386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BP356" i="1" s="1"/>
  <c r="P356" i="1"/>
  <c r="BP355" i="1"/>
  <c r="BO355" i="1"/>
  <c r="BN355" i="1"/>
  <c r="BM355" i="1"/>
  <c r="Z355" i="1"/>
  <c r="Y355" i="1"/>
  <c r="Y364" i="1" s="1"/>
  <c r="P355" i="1"/>
  <c r="X352" i="1"/>
  <c r="Y351" i="1"/>
  <c r="X351" i="1"/>
  <c r="BP350" i="1"/>
  <c r="BO350" i="1"/>
  <c r="BN350" i="1"/>
  <c r="BM350" i="1"/>
  <c r="Z350" i="1"/>
  <c r="Z351" i="1" s="1"/>
  <c r="Y350" i="1"/>
  <c r="U675" i="1" s="1"/>
  <c r="P350" i="1"/>
  <c r="X347" i="1"/>
  <c r="Y346" i="1"/>
  <c r="X346" i="1"/>
  <c r="BP345" i="1"/>
  <c r="BO345" i="1"/>
  <c r="BN345" i="1"/>
  <c r="BM345" i="1"/>
  <c r="Z345" i="1"/>
  <c r="Z346" i="1" s="1"/>
  <c r="Y345" i="1"/>
  <c r="Y347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Y317" i="1" s="1"/>
  <c r="P315" i="1"/>
  <c r="X313" i="1"/>
  <c r="Y312" i="1"/>
  <c r="X312" i="1"/>
  <c r="BP311" i="1"/>
  <c r="BO311" i="1"/>
  <c r="BN311" i="1"/>
  <c r="BM311" i="1"/>
  <c r="Z311" i="1"/>
  <c r="Z312" i="1" s="1"/>
  <c r="Y311" i="1"/>
  <c r="Y313" i="1" s="1"/>
  <c r="P311" i="1"/>
  <c r="X309" i="1"/>
  <c r="Y308" i="1"/>
  <c r="X308" i="1"/>
  <c r="BP307" i="1"/>
  <c r="BO307" i="1"/>
  <c r="BN307" i="1"/>
  <c r="BM307" i="1"/>
  <c r="Z307" i="1"/>
  <c r="Z308" i="1" s="1"/>
  <c r="Y307" i="1"/>
  <c r="R675" i="1" s="1"/>
  <c r="P307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Q675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P675" i="1" s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M675" i="1" s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675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BP233" i="1"/>
  <c r="BO233" i="1"/>
  <c r="BN233" i="1"/>
  <c r="BM233" i="1"/>
  <c r="Z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Y23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P63" i="1"/>
  <c r="BP62" i="1"/>
  <c r="BO62" i="1"/>
  <c r="BN62" i="1"/>
  <c r="BM62" i="1"/>
  <c r="Z62" i="1"/>
  <c r="Y62" i="1"/>
  <c r="P62" i="1"/>
  <c r="BO61" i="1"/>
  <c r="BM61" i="1"/>
  <c r="Y61" i="1"/>
  <c r="P61" i="1"/>
  <c r="BP60" i="1"/>
  <c r="BO60" i="1"/>
  <c r="BN60" i="1"/>
  <c r="BM60" i="1"/>
  <c r="Z60" i="1"/>
  <c r="Y60" i="1"/>
  <c r="P60" i="1"/>
  <c r="BO59" i="1"/>
  <c r="BM59" i="1"/>
  <c r="Y59" i="1"/>
  <c r="P59" i="1"/>
  <c r="BP58" i="1"/>
  <c r="BO58" i="1"/>
  <c r="BN58" i="1"/>
  <c r="BM58" i="1"/>
  <c r="Z58" i="1"/>
  <c r="Y58" i="1"/>
  <c r="P58" i="1"/>
  <c r="BO57" i="1"/>
  <c r="BM57" i="1"/>
  <c r="Y57" i="1"/>
  <c r="Y65" i="1" s="1"/>
  <c r="P57" i="1"/>
  <c r="X54" i="1"/>
  <c r="X53" i="1"/>
  <c r="BO52" i="1"/>
  <c r="BM52" i="1"/>
  <c r="Y52" i="1"/>
  <c r="P52" i="1"/>
  <c r="BP51" i="1"/>
  <c r="BO51" i="1"/>
  <c r="BN51" i="1"/>
  <c r="BM51" i="1"/>
  <c r="Z51" i="1"/>
  <c r="Y51" i="1"/>
  <c r="P51" i="1"/>
  <c r="X49" i="1"/>
  <c r="X48" i="1"/>
  <c r="BO47" i="1"/>
  <c r="BM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P32" i="1"/>
  <c r="BO32" i="1"/>
  <c r="BN32" i="1"/>
  <c r="BM32" i="1"/>
  <c r="Z32" i="1"/>
  <c r="Y32" i="1"/>
  <c r="P32" i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665" i="1" s="1"/>
  <c r="X23" i="1"/>
  <c r="X669" i="1" s="1"/>
  <c r="BO22" i="1"/>
  <c r="X667" i="1" s="1"/>
  <c r="BM22" i="1"/>
  <c r="X666" i="1" s="1"/>
  <c r="X668" i="1" s="1"/>
  <c r="Y22" i="1"/>
  <c r="B675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3" i="1" s="1"/>
  <c r="BN26" i="1"/>
  <c r="BP26" i="1"/>
  <c r="Z31" i="1"/>
  <c r="BN31" i="1"/>
  <c r="Y34" i="1"/>
  <c r="C675" i="1"/>
  <c r="Y49" i="1"/>
  <c r="Z43" i="1"/>
  <c r="Z48" i="1" s="1"/>
  <c r="BN43" i="1"/>
  <c r="Z45" i="1"/>
  <c r="BN45" i="1"/>
  <c r="Z47" i="1"/>
  <c r="BN47" i="1"/>
  <c r="Y48" i="1"/>
  <c r="Y53" i="1"/>
  <c r="BP59" i="1"/>
  <c r="BN59" i="1"/>
  <c r="Z59" i="1"/>
  <c r="BP63" i="1"/>
  <c r="BN63" i="1"/>
  <c r="Z63" i="1"/>
  <c r="Y72" i="1"/>
  <c r="BP67" i="1"/>
  <c r="BN67" i="1"/>
  <c r="Z67" i="1"/>
  <c r="Y71" i="1"/>
  <c r="BP75" i="1"/>
  <c r="BN75" i="1"/>
  <c r="Z75" i="1"/>
  <c r="Z80" i="1" s="1"/>
  <c r="Y81" i="1"/>
  <c r="H9" i="1"/>
  <c r="Y24" i="1"/>
  <c r="BP52" i="1"/>
  <c r="BN52" i="1"/>
  <c r="Z52" i="1"/>
  <c r="Z53" i="1" s="1"/>
  <c r="Y54" i="1"/>
  <c r="D675" i="1"/>
  <c r="Y64" i="1"/>
  <c r="BP57" i="1"/>
  <c r="BN57" i="1"/>
  <c r="Z57" i="1"/>
  <c r="BP61" i="1"/>
  <c r="BN61" i="1"/>
  <c r="Z61" i="1"/>
  <c r="BP69" i="1"/>
  <c r="BN69" i="1"/>
  <c r="Z69" i="1"/>
  <c r="BP77" i="1"/>
  <c r="BN77" i="1"/>
  <c r="Z77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Y230" i="1"/>
  <c r="Y239" i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Z367" i="1"/>
  <c r="BN367" i="1"/>
  <c r="Z369" i="1"/>
  <c r="BN369" i="1"/>
  <c r="Y370" i="1"/>
  <c r="Z373" i="1"/>
  <c r="BN373" i="1"/>
  <c r="BP373" i="1"/>
  <c r="Z375" i="1"/>
  <c r="BN375" i="1"/>
  <c r="Z377" i="1"/>
  <c r="BN377" i="1"/>
  <c r="Y380" i="1"/>
  <c r="Z383" i="1"/>
  <c r="Z386" i="1" s="1"/>
  <c r="BN383" i="1"/>
  <c r="Z399" i="1"/>
  <c r="BP397" i="1"/>
  <c r="BN397" i="1"/>
  <c r="Z39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F675" i="1"/>
  <c r="Z116" i="1"/>
  <c r="Z120" i="1" s="1"/>
  <c r="BN116" i="1"/>
  <c r="Z118" i="1"/>
  <c r="BN118" i="1"/>
  <c r="Y121" i="1"/>
  <c r="Z124" i="1"/>
  <c r="Z126" i="1" s="1"/>
  <c r="BN124" i="1"/>
  <c r="Z130" i="1"/>
  <c r="Z136" i="1" s="1"/>
  <c r="BN130" i="1"/>
  <c r="Z132" i="1"/>
  <c r="BN132" i="1"/>
  <c r="Z134" i="1"/>
  <c r="BN134" i="1"/>
  <c r="Z140" i="1"/>
  <c r="Z141" i="1" s="1"/>
  <c r="BN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Z194" i="1" s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Z216" i="1" s="1"/>
  <c r="BN208" i="1"/>
  <c r="BP208" i="1"/>
  <c r="Z210" i="1"/>
  <c r="BN210" i="1"/>
  <c r="Z212" i="1"/>
  <c r="BN212" i="1"/>
  <c r="Z214" i="1"/>
  <c r="BN214" i="1"/>
  <c r="Z220" i="1"/>
  <c r="Z230" i="1" s="1"/>
  <c r="BN220" i="1"/>
  <c r="Z222" i="1"/>
  <c r="BN222" i="1"/>
  <c r="Z224" i="1"/>
  <c r="BN224" i="1"/>
  <c r="Z226" i="1"/>
  <c r="BN226" i="1"/>
  <c r="Z228" i="1"/>
  <c r="BN228" i="1"/>
  <c r="Z235" i="1"/>
  <c r="Z239" i="1" s="1"/>
  <c r="BN235" i="1"/>
  <c r="Z237" i="1"/>
  <c r="BN237" i="1"/>
  <c r="K675" i="1"/>
  <c r="Z244" i="1"/>
  <c r="Z251" i="1" s="1"/>
  <c r="BN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Z281" i="1" s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Z293" i="1" s="1"/>
  <c r="BN290" i="1"/>
  <c r="BP290" i="1"/>
  <c r="Z292" i="1"/>
  <c r="BN292" i="1"/>
  <c r="Y293" i="1"/>
  <c r="Z297" i="1"/>
  <c r="Z303" i="1" s="1"/>
  <c r="BN297" i="1"/>
  <c r="BP297" i="1"/>
  <c r="Z299" i="1"/>
  <c r="BN299" i="1"/>
  <c r="Z301" i="1"/>
  <c r="BN301" i="1"/>
  <c r="Y304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Z342" i="1" s="1"/>
  <c r="BN340" i="1"/>
  <c r="BP340" i="1"/>
  <c r="Y352" i="1"/>
  <c r="V675" i="1"/>
  <c r="Z356" i="1"/>
  <c r="Z363" i="1" s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Z374" i="1"/>
  <c r="BN374" i="1"/>
  <c r="Z376" i="1"/>
  <c r="BN376" i="1"/>
  <c r="Z378" i="1"/>
  <c r="BN378" i="1"/>
  <c r="Y387" i="1"/>
  <c r="BP391" i="1"/>
  <c r="BN391" i="1"/>
  <c r="Z391" i="1"/>
  <c r="Z393" i="1" s="1"/>
  <c r="Z425" i="1"/>
  <c r="W675" i="1"/>
  <c r="Y405" i="1"/>
  <c r="Z408" i="1"/>
  <c r="Z410" i="1" s="1"/>
  <c r="BN408" i="1"/>
  <c r="BP408" i="1"/>
  <c r="X675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Z430" i="1" s="1"/>
  <c r="BN428" i="1"/>
  <c r="BP428" i="1"/>
  <c r="Y431" i="1"/>
  <c r="Z433" i="1"/>
  <c r="Z435" i="1" s="1"/>
  <c r="BN433" i="1"/>
  <c r="BP433" i="1"/>
  <c r="Z434" i="1"/>
  <c r="BN434" i="1"/>
  <c r="Y435" i="1"/>
  <c r="Y675" i="1"/>
  <c r="Z444" i="1"/>
  <c r="Z451" i="1" s="1"/>
  <c r="BN444" i="1"/>
  <c r="Z446" i="1"/>
  <c r="BN446" i="1"/>
  <c r="Z448" i="1"/>
  <c r="BN448" i="1"/>
  <c r="Z450" i="1"/>
  <c r="BN450" i="1"/>
  <c r="Y451" i="1"/>
  <c r="Z454" i="1"/>
  <c r="Z456" i="1" s="1"/>
  <c r="BN454" i="1"/>
  <c r="BP454" i="1"/>
  <c r="Y457" i="1"/>
  <c r="Z459" i="1"/>
  <c r="Z464" i="1" s="1"/>
  <c r="BN459" i="1"/>
  <c r="BP459" i="1"/>
  <c r="Z460" i="1"/>
  <c r="BN460" i="1"/>
  <c r="Z462" i="1"/>
  <c r="BN462" i="1"/>
  <c r="Y465" i="1"/>
  <c r="Z467" i="1"/>
  <c r="Z468" i="1" s="1"/>
  <c r="Y495" i="1"/>
  <c r="BP483" i="1"/>
  <c r="BN483" i="1"/>
  <c r="Z483" i="1"/>
  <c r="BP488" i="1"/>
  <c r="BN488" i="1"/>
  <c r="Z488" i="1"/>
  <c r="Y426" i="1"/>
  <c r="Y452" i="1"/>
  <c r="Y468" i="1"/>
  <c r="BP467" i="1"/>
  <c r="Y469" i="1"/>
  <c r="Y474" i="1"/>
  <c r="BP473" i="1"/>
  <c r="BN473" i="1"/>
  <c r="Z473" i="1"/>
  <c r="Z474" i="1" s="1"/>
  <c r="Z675" i="1"/>
  <c r="Y475" i="1"/>
  <c r="BP480" i="1"/>
  <c r="BN480" i="1"/>
  <c r="Z480" i="1"/>
  <c r="BP486" i="1"/>
  <c r="BN486" i="1"/>
  <c r="Z486" i="1"/>
  <c r="Z495" i="1" s="1"/>
  <c r="BP489" i="1"/>
  <c r="BN489" i="1"/>
  <c r="Z489" i="1"/>
  <c r="Y496" i="1"/>
  <c r="Y500" i="1"/>
  <c r="Y517" i="1"/>
  <c r="Y526" i="1"/>
  <c r="Y531" i="1"/>
  <c r="Y535" i="1"/>
  <c r="Y555" i="1"/>
  <c r="Y561" i="1"/>
  <c r="Y578" i="1"/>
  <c r="Y584" i="1"/>
  <c r="Y589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AD675" i="1"/>
  <c r="Z491" i="1"/>
  <c r="BN491" i="1"/>
  <c r="Z493" i="1"/>
  <c r="BN493" i="1"/>
  <c r="Z494" i="1"/>
  <c r="BN494" i="1"/>
  <c r="Z498" i="1"/>
  <c r="Z500" i="1" s="1"/>
  <c r="BN498" i="1"/>
  <c r="BP498" i="1"/>
  <c r="AA675" i="1"/>
  <c r="Y510" i="1"/>
  <c r="Z512" i="1"/>
  <c r="BN512" i="1"/>
  <c r="BP512" i="1"/>
  <c r="Z515" i="1"/>
  <c r="BN515" i="1"/>
  <c r="Z522" i="1"/>
  <c r="Z525" i="1" s="1"/>
  <c r="BN522" i="1"/>
  <c r="Z523" i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Z539" i="1"/>
  <c r="Z554" i="1" s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Z557" i="1"/>
  <c r="BN557" i="1"/>
  <c r="BP557" i="1"/>
  <c r="Z558" i="1"/>
  <c r="BN558" i="1"/>
  <c r="Z559" i="1"/>
  <c r="BN559" i="1"/>
  <c r="Z564" i="1"/>
  <c r="Z577" i="1" s="1"/>
  <c r="BN564" i="1"/>
  <c r="Z565" i="1"/>
  <c r="BN565" i="1"/>
  <c r="Z568" i="1"/>
  <c r="BN568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Z580" i="1"/>
  <c r="Z583" i="1" s="1"/>
  <c r="BN580" i="1"/>
  <c r="BP580" i="1"/>
  <c r="Z582" i="1"/>
  <c r="BN582" i="1"/>
  <c r="Z586" i="1"/>
  <c r="BN586" i="1"/>
  <c r="BP586" i="1"/>
  <c r="Z587" i="1"/>
  <c r="BN587" i="1"/>
  <c r="AE675" i="1"/>
  <c r="Y594" i="1"/>
  <c r="BP614" i="1"/>
  <c r="BN614" i="1"/>
  <c r="Z614" i="1"/>
  <c r="BP616" i="1"/>
  <c r="BN616" i="1"/>
  <c r="Z616" i="1"/>
  <c r="Y618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Z638" i="1" l="1"/>
  <c r="Z651" i="1"/>
  <c r="Z617" i="1"/>
  <c r="Z379" i="1"/>
  <c r="Y665" i="1"/>
  <c r="Y667" i="1"/>
  <c r="Z588" i="1"/>
  <c r="Z560" i="1"/>
  <c r="Z517" i="1"/>
  <c r="Z370" i="1"/>
  <c r="Z264" i="1"/>
  <c r="Z159" i="1"/>
  <c r="Z89" i="1"/>
  <c r="Z64" i="1"/>
  <c r="Z670" i="1" s="1"/>
  <c r="Z71" i="1"/>
  <c r="Y669" i="1"/>
  <c r="Y666" i="1"/>
  <c r="Y668" i="1" s="1"/>
</calcChain>
</file>

<file path=xl/sharedStrings.xml><?xml version="1.0" encoding="utf-8"?>
<sst xmlns="http://schemas.openxmlformats.org/spreadsheetml/2006/main" count="3134" uniqueCount="1086">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</sst>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49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45702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Пятница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0.375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4301011380</v>
      </c>
      <c r="D42" s="776">
        <v>4607091385670</v>
      </c>
      <c r="E42" s="777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4301011540</v>
      </c>
      <c r="D43" s="776">
        <v>4607091385670</v>
      </c>
      <c r="E43" s="777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4301011382</v>
      </c>
      <c r="D45" s="776">
        <v>4607091385687</v>
      </c>
      <c r="E45" s="777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124</v>
      </c>
      <c r="B46" s="54" t="s">
        <v>125</v>
      </c>
      <c r="C46" s="31">
        <v>4301011565</v>
      </c>
      <c r="D46" s="776">
        <v>4680115882539</v>
      </c>
      <c r="E46" s="777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74"/>
      <c r="R46" s="774"/>
      <c r="S46" s="774"/>
      <c r="T46" s="775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141</v>
      </c>
      <c r="B59" s="54" t="s">
        <v>142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144</v>
      </c>
      <c r="B60" s="54" t="s">
        <v>145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149</v>
      </c>
      <c r="B62" s="54" t="s">
        <v>150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153</v>
      </c>
      <c r="B63" s="54" t="s">
        <v>154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155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100</v>
      </c>
      <c r="Y67" s="770">
        <f>IFERROR(IF(X67="",0,CEILING((X67/$H67),1)*$H67),"")</f>
        <v>108</v>
      </c>
      <c r="Z67" s="36">
        <f>IFERROR(IF(Y67=0,"",ROUNDUP(Y67/H67,0)*0.01898),"")</f>
        <v>0.1898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104.02777777777777</v>
      </c>
      <c r="BN67" s="64">
        <f>IFERROR(Y67*I67/H67,"0")</f>
        <v>112.34999999999998</v>
      </c>
      <c r="BO67" s="64">
        <f>IFERROR(1/J67*(X67/H67),"0")</f>
        <v>0.14467592592592593</v>
      </c>
      <c r="BP67" s="64">
        <f>IFERROR(1/J67*(Y67/H67),"0")</f>
        <v>0.15625</v>
      </c>
    </row>
    <row r="68" spans="1:68" ht="27" customHeight="1" x14ac:dyDescent="0.25">
      <c r="A68" s="54" t="s">
        <v>159</v>
      </c>
      <c r="B68" s="54" t="s">
        <v>160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164</v>
      </c>
      <c r="B70" s="54" t="s">
        <v>165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9.2592592592592595</v>
      </c>
      <c r="Y71" s="771">
        <f>IFERROR(Y67/H67,"0")+IFERROR(Y68/H68,"0")+IFERROR(Y69/H69,"0")+IFERROR(Y70/H70,"0")</f>
        <v>10</v>
      </c>
      <c r="Z71" s="771">
        <f>IFERROR(IF(Z67="",0,Z67),"0")+IFERROR(IF(Z68="",0,Z68),"0")+IFERROR(IF(Z69="",0,Z69),"0")+IFERROR(IF(Z70="",0,Z70),"0")</f>
        <v>0.1898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100</v>
      </c>
      <c r="Y72" s="771">
        <f>IFERROR(SUM(Y67:Y70),"0")</f>
        <v>108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166</v>
      </c>
      <c r="B74" s="54" t="s">
        <v>167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169</v>
      </c>
      <c r="B75" s="54" t="s">
        <v>170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179</v>
      </c>
      <c r="B79" s="54" t="s">
        <v>180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181</v>
      </c>
      <c r="B83" s="54" t="s">
        <v>182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184</v>
      </c>
      <c r="B84" s="54" t="s">
        <v>185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10</v>
      </c>
      <c r="Y85" s="770">
        <f t="shared" si="21"/>
        <v>16.8</v>
      </c>
      <c r="Z85" s="36">
        <f>IFERROR(IF(Y85=0,"",ROUNDUP(Y85/H85,0)*0.01898),"")</f>
        <v>3.7960000000000001E-2</v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10.603571428571428</v>
      </c>
      <c r="BN85" s="64">
        <f t="shared" si="23"/>
        <v>17.814</v>
      </c>
      <c r="BO85" s="64">
        <f t="shared" si="24"/>
        <v>1.8601190476190476E-2</v>
      </c>
      <c r="BP85" s="64">
        <f t="shared" si="25"/>
        <v>3.125E-2</v>
      </c>
    </row>
    <row r="86" spans="1:68" ht="16.5" customHeight="1" x14ac:dyDescent="0.25">
      <c r="A86" s="54" t="s">
        <v>190</v>
      </c>
      <c r="B86" s="54" t="s">
        <v>191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194</v>
      </c>
      <c r="B88" s="54" t="s">
        <v>195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1.1904761904761905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10</v>
      </c>
      <c r="Y90" s="771">
        <f>IFERROR(SUM(Y83:Y88),"0")</f>
        <v>16.8</v>
      </c>
      <c r="Z90" s="37"/>
      <c r="AA90" s="772"/>
      <c r="AB90" s="772"/>
      <c r="AC90" s="772"/>
    </row>
    <row r="91" spans="1:68" ht="14.25" customHeight="1" x14ac:dyDescent="0.25">
      <c r="A91" s="795" t="s">
        <v>196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197</v>
      </c>
      <c r="B92" s="54" t="s">
        <v>198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20</v>
      </c>
      <c r="Y93" s="770">
        <f>IFERROR(IF(X93="",0,CEILING((X93/$H93),1)*$H93),"")</f>
        <v>25.200000000000003</v>
      </c>
      <c r="Z93" s="36">
        <f>IFERROR(IF(Y93=0,"",ROUNDUP(Y93/H93,0)*0.01898),"")</f>
        <v>5.6940000000000004E-2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21.235714285714284</v>
      </c>
      <c r="BN93" s="64">
        <f>IFERROR(Y93*I93/H93,"0")</f>
        <v>26.757000000000001</v>
      </c>
      <c r="BO93" s="64">
        <f>IFERROR(1/J93*(X93/H93),"0")</f>
        <v>3.7202380952380952E-2</v>
      </c>
      <c r="BP93" s="64">
        <f>IFERROR(1/J93*(Y93/H93),"0")</f>
        <v>4.6875E-2</v>
      </c>
    </row>
    <row r="94" spans="1:68" ht="27" customHeight="1" x14ac:dyDescent="0.25">
      <c r="A94" s="54" t="s">
        <v>201</v>
      </c>
      <c r="B94" s="54" t="s">
        <v>202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2.3809523809523809</v>
      </c>
      <c r="Y95" s="771">
        <f>IFERROR(Y92/H92,"0")+IFERROR(Y93/H93,"0")+IFERROR(Y94/H94,"0")</f>
        <v>3</v>
      </c>
      <c r="Z95" s="771">
        <f>IFERROR(IF(Z92="",0,Z92),"0")+IFERROR(IF(Z93="",0,Z93),"0")+IFERROR(IF(Z94="",0,Z94),"0")</f>
        <v>5.6940000000000004E-2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20</v>
      </c>
      <c r="Y96" s="771">
        <f>IFERROR(SUM(Y92:Y94),"0")</f>
        <v>25.200000000000003</v>
      </c>
      <c r="Z96" s="37"/>
      <c r="AA96" s="772"/>
      <c r="AB96" s="772"/>
      <c r="AC96" s="772"/>
    </row>
    <row r="97" spans="1:68" ht="16.5" customHeight="1" x14ac:dyDescent="0.25">
      <c r="A97" s="785" t="s">
        <v>204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205</v>
      </c>
      <c r="B99" s="54" t="s">
        <v>206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208</v>
      </c>
      <c r="B100" s="54" t="s">
        <v>209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210</v>
      </c>
      <c r="B101" s="54" t="s">
        <v>211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100</v>
      </c>
      <c r="Y105" s="770">
        <f t="shared" ref="Y105:Y110" si="26">IFERROR(IF(X105="",0,CEILING((X105/$H105),1)*$H105),"")</f>
        <v>100.80000000000001</v>
      </c>
      <c r="Z105" s="36">
        <f>IFERROR(IF(Y105=0,"",ROUNDUP(Y105/H105,0)*0.01898),"")</f>
        <v>0.22776000000000002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106.17857142857143</v>
      </c>
      <c r="BN105" s="64">
        <f t="shared" ref="BN105:BN110" si="28">IFERROR(Y105*I105/H105,"0")</f>
        <v>107.02800000000001</v>
      </c>
      <c r="BO105" s="64">
        <f t="shared" ref="BO105:BO110" si="29">IFERROR(1/J105*(X105/H105),"0")</f>
        <v>0.18601190476190477</v>
      </c>
      <c r="BP105" s="64">
        <f t="shared" ref="BP105:BP110" si="30">IFERROR(1/J105*(Y105/H105),"0")</f>
        <v>0.1875</v>
      </c>
    </row>
    <row r="106" spans="1:68" ht="27" customHeight="1" x14ac:dyDescent="0.25">
      <c r="A106" s="54" t="s">
        <v>213</v>
      </c>
      <c r="B106" s="54" t="s">
        <v>216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217</v>
      </c>
      <c r="B107" s="54" t="s">
        <v>218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219</v>
      </c>
      <c r="B108" s="54" t="s">
        <v>220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222</v>
      </c>
      <c r="B109" s="54" t="s">
        <v>223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222</v>
      </c>
      <c r="B110" s="54" t="s">
        <v>224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67" t="s">
        <v>225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11.904761904761905</v>
      </c>
      <c r="Y111" s="771">
        <f>IFERROR(Y105/H105,"0")+IFERROR(Y106/H106,"0")+IFERROR(Y107/H107,"0")+IFERROR(Y108/H108,"0")+IFERROR(Y109/H109,"0")+IFERROR(Y110/H110,"0")</f>
        <v>12</v>
      </c>
      <c r="Z111" s="771">
        <f>IFERROR(IF(Z105="",0,Z105),"0")+IFERROR(IF(Z106="",0,Z106),"0")+IFERROR(IF(Z107="",0,Z107),"0")+IFERROR(IF(Z108="",0,Z108),"0")+IFERROR(IF(Z109="",0,Z109),"0")+IFERROR(IF(Z110="",0,Z110),"0")</f>
        <v>0.22776000000000002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100</v>
      </c>
      <c r="Y112" s="771">
        <f>IFERROR(SUM(Y105:Y110),"0")</f>
        <v>100.80000000000001</v>
      </c>
      <c r="Z112" s="37"/>
      <c r="AA112" s="772"/>
      <c r="AB112" s="772"/>
      <c r="AC112" s="772"/>
    </row>
    <row r="113" spans="1:68" ht="16.5" customHeight="1" x14ac:dyDescent="0.25">
      <c r="A113" s="785" t="s">
        <v>226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227</v>
      </c>
      <c r="B115" s="54" t="s">
        <v>228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227</v>
      </c>
      <c r="B116" s="54" t="s">
        <v>230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231</v>
      </c>
      <c r="B117" s="54" t="s">
        <v>232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233</v>
      </c>
      <c r="B118" s="54" t="s">
        <v>234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235</v>
      </c>
      <c r="B119" s="54" t="s">
        <v>236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155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237</v>
      </c>
      <c r="B123" s="54" t="s">
        <v>238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240</v>
      </c>
      <c r="B124" s="54" t="s">
        <v>241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242</v>
      </c>
      <c r="B125" s="54" t="s">
        <v>243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37.5" customHeight="1" x14ac:dyDescent="0.25">
      <c r="A129" s="54" t="s">
        <v>244</v>
      </c>
      <c r="B129" s="54" t="s">
        <v>245</v>
      </c>
      <c r="C129" s="31">
        <v>4301051360</v>
      </c>
      <c r="D129" s="776">
        <v>4607091385168</v>
      </c>
      <c r="E129" s="777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customHeight="1" x14ac:dyDescent="0.25">
      <c r="A130" s="54" t="s">
        <v>244</v>
      </c>
      <c r="B130" s="54" t="s">
        <v>247</v>
      </c>
      <c r="C130" s="31">
        <v>4301051625</v>
      </c>
      <c r="D130" s="776">
        <v>4607091385168</v>
      </c>
      <c r="E130" s="777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249</v>
      </c>
      <c r="B131" s="54" t="s">
        <v>250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252</v>
      </c>
      <c r="B132" s="54" t="s">
        <v>253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254</v>
      </c>
      <c r="B133" s="54" t="s">
        <v>255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256</v>
      </c>
      <c r="B134" s="54" t="s">
        <v>257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258</v>
      </c>
      <c r="B135" s="54" t="s">
        <v>259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196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261</v>
      </c>
      <c r="B139" s="54" t="s">
        <v>262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264</v>
      </c>
      <c r="B140" s="54" t="s">
        <v>265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267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10</v>
      </c>
      <c r="Y145" s="770">
        <f>IFERROR(IF(X145="",0,CEILING((X145/$H145),1)*$H145),"")</f>
        <v>10.8</v>
      </c>
      <c r="Z145" s="36">
        <f>IFERROR(IF(Y145=0,"",ROUNDUP(Y145/H145,0)*0.01196),"")</f>
        <v>2.392E-2</v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13.407407407407408</v>
      </c>
      <c r="BN145" s="64">
        <f>IFERROR(Y145*I145/H145,"0")</f>
        <v>14.48</v>
      </c>
      <c r="BO145" s="64">
        <f>IFERROR(1/J145*(X145/H145),"0")</f>
        <v>1.7806267806267807E-2</v>
      </c>
      <c r="BP145" s="64">
        <f>IFERROR(1/J145*(Y145/H145),"0")</f>
        <v>1.9230769230769232E-2</v>
      </c>
    </row>
    <row r="146" spans="1:68" ht="27" customHeight="1" x14ac:dyDescent="0.25">
      <c r="A146" s="54" t="s">
        <v>272</v>
      </c>
      <c r="B146" s="54" t="s">
        <v>273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272</v>
      </c>
      <c r="B147" s="54" t="s">
        <v>275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1.8518518518518516</v>
      </c>
      <c r="Y148" s="771">
        <f>IFERROR(Y145/H145,"0")+IFERROR(Y146/H146,"0")+IFERROR(Y147/H147,"0")</f>
        <v>2</v>
      </c>
      <c r="Z148" s="771">
        <f>IFERROR(IF(Z145="",0,Z145),"0")+IFERROR(IF(Z146="",0,Z146),"0")+IFERROR(IF(Z147="",0,Z147),"0")</f>
        <v>2.392E-2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10</v>
      </c>
      <c r="Y149" s="771">
        <f>IFERROR(SUM(Y145:Y147),"0")</f>
        <v>10.8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276</v>
      </c>
      <c r="B151" s="54" t="s">
        <v>277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35</v>
      </c>
      <c r="Y152" s="770">
        <f>IFERROR(IF(X152="",0,CEILING((X152/$H152),1)*$H152),"")</f>
        <v>36.4</v>
      </c>
      <c r="Z152" s="36">
        <f>IFERROR(IF(Y152=0,"",ROUNDUP(Y152/H152,0)*0.00651),"")</f>
        <v>8.4629999999999997E-2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38.35</v>
      </c>
      <c r="BN152" s="64">
        <f>IFERROR(Y152*I152/H152,"0")</f>
        <v>39.884</v>
      </c>
      <c r="BO152" s="64">
        <f>IFERROR(1/J152*(X152/H152),"0")</f>
        <v>6.8681318681318687E-2</v>
      </c>
      <c r="BP152" s="64">
        <f>IFERROR(1/J152*(Y152/H152),"0")</f>
        <v>7.1428571428571438E-2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12.5</v>
      </c>
      <c r="Y153" s="771">
        <f>IFERROR(Y151/H151,"0")+IFERROR(Y152/H152,"0")</f>
        <v>13</v>
      </c>
      <c r="Z153" s="771">
        <f>IFERROR(IF(Z151="",0,Z151),"0")+IFERROR(IF(Z152="",0,Z152),"0")</f>
        <v>8.4629999999999997E-2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35</v>
      </c>
      <c r="Y154" s="771">
        <f>IFERROR(SUM(Y151:Y152),"0")</f>
        <v>36.4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45" t="s">
        <v>282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10</v>
      </c>
      <c r="Y156" s="770">
        <f>IFERROR(IF(X156="",0,CEILING((X156/$H156),1)*$H156),"")</f>
        <v>12</v>
      </c>
      <c r="Z156" s="36">
        <f>IFERROR(IF(Y156=0,"",ROUNDUP(Y156/H156,0)*0.00937),"")</f>
        <v>2.811E-2</v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14.225000000000001</v>
      </c>
      <c r="BN156" s="64">
        <f>IFERROR(Y156*I156/H156,"0")</f>
        <v>17.07</v>
      </c>
      <c r="BO156" s="64">
        <f>IFERROR(1/J156*(X156/H156),"0")</f>
        <v>2.0833333333333332E-2</v>
      </c>
      <c r="BP156" s="64">
        <f>IFERROR(1/J156*(Y156/H156),"0")</f>
        <v>2.5000000000000001E-2</v>
      </c>
    </row>
    <row r="157" spans="1:68" ht="16.5" customHeight="1" x14ac:dyDescent="0.25">
      <c r="A157" s="54" t="s">
        <v>283</v>
      </c>
      <c r="B157" s="54" t="s">
        <v>284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33</v>
      </c>
      <c r="Y158" s="770">
        <f>IFERROR(IF(X158="",0,CEILING((X158/$H158),1)*$H158),"")</f>
        <v>34.32</v>
      </c>
      <c r="Z158" s="36">
        <f>IFERROR(IF(Y158=0,"",ROUNDUP(Y158/H158,0)*0.00651),"")</f>
        <v>8.4629999999999997E-2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36.349999999999994</v>
      </c>
      <c r="BN158" s="64">
        <f>IFERROR(Y158*I158/H158,"0")</f>
        <v>37.803999999999995</v>
      </c>
      <c r="BO158" s="64">
        <f>IFERROR(1/J158*(X158/H158),"0")</f>
        <v>6.8681318681318687E-2</v>
      </c>
      <c r="BP158" s="64">
        <f>IFERROR(1/J158*(Y158/H158),"0")</f>
        <v>7.1428571428571438E-2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15</v>
      </c>
      <c r="Y159" s="771">
        <f>IFERROR(Y156/H156,"0")+IFERROR(Y157/H157,"0")+IFERROR(Y158/H158,"0")</f>
        <v>16</v>
      </c>
      <c r="Z159" s="771">
        <f>IFERROR(IF(Z156="",0,Z156),"0")+IFERROR(IF(Z157="",0,Z157),"0")+IFERROR(IF(Z158="",0,Z158),"0")</f>
        <v>0.11273999999999999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43</v>
      </c>
      <c r="Y160" s="771">
        <f>IFERROR(SUM(Y156:Y158),"0")</f>
        <v>46.32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286</v>
      </c>
      <c r="B163" s="54" t="s">
        <v>287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289</v>
      </c>
      <c r="B167" s="54" t="s">
        <v>290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292</v>
      </c>
      <c r="B168" s="54" t="s">
        <v>293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295</v>
      </c>
      <c r="B169" s="54" t="s">
        <v>296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298</v>
      </c>
      <c r="B170" s="54" t="s">
        <v>299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300</v>
      </c>
      <c r="B171" s="54" t="s">
        <v>301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302</v>
      </c>
      <c r="B175" s="54" t="s">
        <v>303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305</v>
      </c>
      <c r="B176" s="54" t="s">
        <v>306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308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309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155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310</v>
      </c>
      <c r="B182" s="54" t="s">
        <v>311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313</v>
      </c>
      <c r="B186" s="54" t="s">
        <v>314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316</v>
      </c>
      <c r="B187" s="54" t="s">
        <v>317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70</v>
      </c>
      <c r="Y188" s="770">
        <f t="shared" si="36"/>
        <v>71.400000000000006</v>
      </c>
      <c r="Z188" s="36">
        <f>IFERROR(IF(Y188=0,"",ROUNDUP(Y188/H188,0)*0.00902),"")</f>
        <v>0.15334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73.5</v>
      </c>
      <c r="BN188" s="64">
        <f t="shared" si="38"/>
        <v>74.97</v>
      </c>
      <c r="BO188" s="64">
        <f t="shared" si="39"/>
        <v>0.12626262626262624</v>
      </c>
      <c r="BP188" s="64">
        <f t="shared" si="40"/>
        <v>0.12878787878787878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35</v>
      </c>
      <c r="Y189" s="770">
        <f t="shared" si="36"/>
        <v>35.700000000000003</v>
      </c>
      <c r="Z189" s="36">
        <f>IFERROR(IF(Y189=0,"",ROUNDUP(Y189/H189,0)*0.00502),"")</f>
        <v>8.5339999999999999E-2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37.166666666666664</v>
      </c>
      <c r="BN189" s="64">
        <f t="shared" si="38"/>
        <v>37.910000000000004</v>
      </c>
      <c r="BO189" s="64">
        <f t="shared" si="39"/>
        <v>7.1225071225071226E-2</v>
      </c>
      <c r="BP189" s="64">
        <f t="shared" si="40"/>
        <v>7.2649572649572655E-2</v>
      </c>
    </row>
    <row r="190" spans="1:68" ht="27" customHeight="1" x14ac:dyDescent="0.25">
      <c r="A190" s="54" t="s">
        <v>324</v>
      </c>
      <c r="B190" s="54" t="s">
        <v>325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35</v>
      </c>
      <c r="Y191" s="770">
        <f t="shared" si="36"/>
        <v>35.700000000000003</v>
      </c>
      <c r="Z191" s="36">
        <f>IFERROR(IF(Y191=0,"",ROUNDUP(Y191/H191,0)*0.00502),"")</f>
        <v>8.5339999999999999E-2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36.666666666666664</v>
      </c>
      <c r="BN191" s="64">
        <f t="shared" si="38"/>
        <v>37.4</v>
      </c>
      <c r="BO191" s="64">
        <f t="shared" si="39"/>
        <v>7.1225071225071226E-2</v>
      </c>
      <c r="BP191" s="64">
        <f t="shared" si="40"/>
        <v>7.2649572649572655E-2</v>
      </c>
    </row>
    <row r="192" spans="1:68" ht="27" customHeight="1" x14ac:dyDescent="0.25">
      <c r="A192" s="54" t="s">
        <v>328</v>
      </c>
      <c r="B192" s="54" t="s">
        <v>329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330</v>
      </c>
      <c r="B193" s="54" t="s">
        <v>331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49.999999999999993</v>
      </c>
      <c r="Y194" s="771">
        <f>IFERROR(Y186/H186,"0")+IFERROR(Y187/H187,"0")+IFERROR(Y188/H188,"0")+IFERROR(Y189/H189,"0")+IFERROR(Y190/H190,"0")+IFERROR(Y191/H191,"0")+IFERROR(Y192/H192,"0")+IFERROR(Y193/H193,"0")</f>
        <v>51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0.32401999999999997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140</v>
      </c>
      <c r="Y195" s="771">
        <f>IFERROR(SUM(Y186:Y193),"0")</f>
        <v>142.80000000000001</v>
      </c>
      <c r="Z195" s="37"/>
      <c r="AA195" s="772"/>
      <c r="AB195" s="772"/>
      <c r="AC195" s="772"/>
    </row>
    <row r="196" spans="1:68" ht="16.5" customHeight="1" x14ac:dyDescent="0.25">
      <c r="A196" s="785" t="s">
        <v>333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334</v>
      </c>
      <c r="B198" s="54" t="s">
        <v>335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337</v>
      </c>
      <c r="B199" s="54" t="s">
        <v>338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155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339</v>
      </c>
      <c r="B203" s="54" t="s">
        <v>340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342</v>
      </c>
      <c r="B204" s="54" t="s">
        <v>343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344</v>
      </c>
      <c r="B208" s="54" t="s">
        <v>345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350</v>
      </c>
      <c r="B210" s="54" t="s">
        <v>351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353</v>
      </c>
      <c r="B211" s="54" t="s">
        <v>354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45</v>
      </c>
      <c r="Y212" s="770">
        <f t="shared" si="41"/>
        <v>45</v>
      </c>
      <c r="Z212" s="36">
        <f>IFERROR(IF(Y212=0,"",ROUNDUP(Y212/H212,0)*0.00502),"")</f>
        <v>0.1255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48.249999999999993</v>
      </c>
      <c r="BN212" s="64">
        <f t="shared" si="43"/>
        <v>48.249999999999993</v>
      </c>
      <c r="BO212" s="64">
        <f t="shared" si="44"/>
        <v>0.10683760683760685</v>
      </c>
      <c r="BP212" s="64">
        <f t="shared" si="45"/>
        <v>0.10683760683760685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30</v>
      </c>
      <c r="Y213" s="770">
        <f t="shared" si="41"/>
        <v>30.6</v>
      </c>
      <c r="Z213" s="36">
        <f>IFERROR(IF(Y213=0,"",ROUNDUP(Y213/H213,0)*0.00502),"")</f>
        <v>8.5339999999999999E-2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31.666666666666664</v>
      </c>
      <c r="BN213" s="64">
        <f t="shared" si="43"/>
        <v>32.299999999999997</v>
      </c>
      <c r="BO213" s="64">
        <f t="shared" si="44"/>
        <v>7.122507122507124E-2</v>
      </c>
      <c r="BP213" s="64">
        <f t="shared" si="45"/>
        <v>7.2649572649572655E-2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60</v>
      </c>
      <c r="Y214" s="770">
        <f t="shared" si="41"/>
        <v>61.2</v>
      </c>
      <c r="Z214" s="36">
        <f>IFERROR(IF(Y214=0,"",ROUNDUP(Y214/H214,0)*0.00502),"")</f>
        <v>0.17068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63.333333333333329</v>
      </c>
      <c r="BN214" s="64">
        <f t="shared" si="43"/>
        <v>64.599999999999994</v>
      </c>
      <c r="BO214" s="64">
        <f t="shared" si="44"/>
        <v>0.14245014245014248</v>
      </c>
      <c r="BP214" s="64">
        <f t="shared" si="45"/>
        <v>0.14529914529914531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15</v>
      </c>
      <c r="Y215" s="770">
        <f t="shared" si="41"/>
        <v>16.2</v>
      </c>
      <c r="Z215" s="36">
        <f>IFERROR(IF(Y215=0,"",ROUNDUP(Y215/H215,0)*0.00502),"")</f>
        <v>4.5179999999999998E-2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15.833333333333332</v>
      </c>
      <c r="BN215" s="64">
        <f t="shared" si="43"/>
        <v>17.099999999999998</v>
      </c>
      <c r="BO215" s="64">
        <f t="shared" si="44"/>
        <v>3.561253561253562E-2</v>
      </c>
      <c r="BP215" s="64">
        <f t="shared" si="45"/>
        <v>3.8461538461538464E-2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83.333333333333329</v>
      </c>
      <c r="Y216" s="771">
        <f>IFERROR(Y208/H208,"0")+IFERROR(Y209/H209,"0")+IFERROR(Y210/H210,"0")+IFERROR(Y211/H211,"0")+IFERROR(Y212/H212,"0")+IFERROR(Y213/H213,"0")+IFERROR(Y214/H214,"0")+IFERROR(Y215/H215,"0")</f>
        <v>85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0.42669999999999997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150</v>
      </c>
      <c r="Y217" s="771">
        <f>IFERROR(SUM(Y208:Y215),"0")</f>
        <v>153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364</v>
      </c>
      <c r="B219" s="54" t="s">
        <v>365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367</v>
      </c>
      <c r="B220" s="54" t="s">
        <v>368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370</v>
      </c>
      <c r="B221" s="54" t="s">
        <v>371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376</v>
      </c>
      <c r="B223" s="54" t="s">
        <v>377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378</v>
      </c>
      <c r="B224" s="54" t="s">
        <v>379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140</v>
      </c>
      <c r="Y225" s="770">
        <f t="shared" si="46"/>
        <v>141.6</v>
      </c>
      <c r="Z225" s="36">
        <f t="shared" si="51"/>
        <v>0.38408999999999999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154.70000000000002</v>
      </c>
      <c r="BN225" s="64">
        <f t="shared" si="48"/>
        <v>156.46800000000002</v>
      </c>
      <c r="BO225" s="64">
        <f t="shared" si="49"/>
        <v>0.32051282051282054</v>
      </c>
      <c r="BP225" s="64">
        <f t="shared" si="50"/>
        <v>0.32417582417582419</v>
      </c>
    </row>
    <row r="226" spans="1:68" ht="27" customHeight="1" x14ac:dyDescent="0.25">
      <c r="A226" s="54" t="s">
        <v>384</v>
      </c>
      <c r="B226" s="54" t="s">
        <v>385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386</v>
      </c>
      <c r="B227" s="54" t="s">
        <v>387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388</v>
      </c>
      <c r="B228" s="54" t="s">
        <v>389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58.333333333333336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59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0.38408999999999999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140</v>
      </c>
      <c r="Y231" s="771">
        <f>IFERROR(SUM(Y219:Y229),"0")</f>
        <v>141.6</v>
      </c>
      <c r="Z231" s="37"/>
      <c r="AA231" s="772"/>
      <c r="AB231" s="772"/>
      <c r="AC231" s="772"/>
    </row>
    <row r="232" spans="1:68" ht="14.25" customHeight="1" x14ac:dyDescent="0.25">
      <c r="A232" s="795" t="s">
        <v>196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393</v>
      </c>
      <c r="B233" s="54" t="s">
        <v>394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393</v>
      </c>
      <c r="B234" s="54" t="s">
        <v>396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36" t="s">
        <v>397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393</v>
      </c>
      <c r="B235" s="54" t="s">
        <v>399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401</v>
      </c>
      <c r="B236" s="54" t="s">
        <v>402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404</v>
      </c>
      <c r="B237" s="54" t="s">
        <v>405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407</v>
      </c>
      <c r="B238" s="54" t="s">
        <v>408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410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411</v>
      </c>
      <c r="B243" s="54" t="s">
        <v>412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411</v>
      </c>
      <c r="B244" s="54" t="s">
        <v>414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417</v>
      </c>
      <c r="B245" s="54" t="s">
        <v>418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420</v>
      </c>
      <c r="B246" s="54" t="s">
        <v>421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420</v>
      </c>
      <c r="B247" s="54" t="s">
        <v>423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424</v>
      </c>
      <c r="B248" s="54" t="s">
        <v>425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426</v>
      </c>
      <c r="B249" s="54" t="s">
        <v>427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428</v>
      </c>
      <c r="B250" s="54" t="s">
        <v>429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430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30</v>
      </c>
      <c r="Y255" s="770">
        <f t="shared" ref="Y255:Y263" si="62">IFERROR(IF(X255="",0,CEILING((X255/$H255),1)*$H255),"")</f>
        <v>34.799999999999997</v>
      </c>
      <c r="Z255" s="36">
        <f>IFERROR(IF(Y255=0,"",ROUNDUP(Y255/H255,0)*0.01898),"")</f>
        <v>5.6940000000000004E-2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31.125000000000004</v>
      </c>
      <c r="BN255" s="64">
        <f t="shared" ref="BN255:BN263" si="64">IFERROR(Y255*I255/H255,"0")</f>
        <v>36.104999999999997</v>
      </c>
      <c r="BO255" s="64">
        <f t="shared" ref="BO255:BO263" si="65">IFERROR(1/J255*(X255/H255),"0")</f>
        <v>4.0409482758620691E-2</v>
      </c>
      <c r="BP255" s="64">
        <f t="shared" ref="BP255:BP263" si="66">IFERROR(1/J255*(Y255/H255),"0")</f>
        <v>4.6875E-2</v>
      </c>
    </row>
    <row r="256" spans="1:68" ht="27" customHeight="1" x14ac:dyDescent="0.25">
      <c r="A256" s="54" t="s">
        <v>431</v>
      </c>
      <c r="B256" s="54" t="s">
        <v>434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436</v>
      </c>
      <c r="B257" s="54" t="s">
        <v>437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439</v>
      </c>
      <c r="B258" s="54" t="s">
        <v>440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439</v>
      </c>
      <c r="B259" s="54" t="s">
        <v>442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24</v>
      </c>
      <c r="Y260" s="770">
        <f t="shared" si="62"/>
        <v>24</v>
      </c>
      <c r="Z260" s="36">
        <f>IFERROR(IF(Y260=0,"",ROUNDUP(Y260/H260,0)*0.00902),"")</f>
        <v>5.4120000000000001E-2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25.259999999999998</v>
      </c>
      <c r="BN260" s="64">
        <f t="shared" si="64"/>
        <v>25.259999999999998</v>
      </c>
      <c r="BO260" s="64">
        <f t="shared" si="65"/>
        <v>4.5454545454545456E-2</v>
      </c>
      <c r="BP260" s="64">
        <f t="shared" si="66"/>
        <v>4.5454545454545456E-2</v>
      </c>
    </row>
    <row r="261" spans="1:68" ht="27" customHeight="1" x14ac:dyDescent="0.25">
      <c r="A261" s="54" t="s">
        <v>445</v>
      </c>
      <c r="B261" s="54" t="s">
        <v>446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448</v>
      </c>
      <c r="B262" s="54" t="s">
        <v>449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450</v>
      </c>
      <c r="B263" s="54" t="s">
        <v>451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8.5862068965517242</v>
      </c>
      <c r="Y264" s="771">
        <f>IFERROR(Y255/H255,"0")+IFERROR(Y256/H256,"0")+IFERROR(Y257/H257,"0")+IFERROR(Y258/H258,"0")+IFERROR(Y259/H259,"0")+IFERROR(Y260/H260,"0")+IFERROR(Y261/H261,"0")+IFERROR(Y262/H262,"0")+IFERROR(Y263/H263,"0")</f>
        <v>9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0.11106000000000001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54</v>
      </c>
      <c r="Y265" s="771">
        <f>IFERROR(SUM(Y255:Y263),"0")</f>
        <v>58.8</v>
      </c>
      <c r="Z265" s="37"/>
      <c r="AA265" s="772"/>
      <c r="AB265" s="772"/>
      <c r="AC265" s="772"/>
    </row>
    <row r="266" spans="1:68" ht="14.25" customHeight="1" x14ac:dyDescent="0.25">
      <c r="A266" s="795" t="s">
        <v>155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452</v>
      </c>
      <c r="B267" s="54" t="s">
        <v>453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455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456</v>
      </c>
      <c r="B272" s="54" t="s">
        <v>457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459</v>
      </c>
      <c r="B273" s="54" t="s">
        <v>460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459</v>
      </c>
      <c r="B274" s="54" t="s">
        <v>462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464</v>
      </c>
      <c r="B275" s="54" t="s">
        <v>465</v>
      </c>
      <c r="C275" s="31">
        <v>4301011313</v>
      </c>
      <c r="D275" s="776">
        <v>4607091385984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467</v>
      </c>
      <c r="B276" s="54" t="s">
        <v>468</v>
      </c>
      <c r="C276" s="31">
        <v>4301011853</v>
      </c>
      <c r="D276" s="776">
        <v>4680115885851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470</v>
      </c>
      <c r="B277" s="54" t="s">
        <v>471</v>
      </c>
      <c r="C277" s="31">
        <v>4301011319</v>
      </c>
      <c r="D277" s="776">
        <v>4607091387469</v>
      </c>
      <c r="E277" s="777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473</v>
      </c>
      <c r="B278" s="54" t="s">
        <v>474</v>
      </c>
      <c r="C278" s="31">
        <v>4301011852</v>
      </c>
      <c r="D278" s="776">
        <v>4680115885844</v>
      </c>
      <c r="E278" s="777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476</v>
      </c>
      <c r="B279" s="54" t="s">
        <v>477</v>
      </c>
      <c r="C279" s="31">
        <v>4301011316</v>
      </c>
      <c r="D279" s="776">
        <v>4607091387438</v>
      </c>
      <c r="E279" s="777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479</v>
      </c>
      <c r="B280" s="54" t="s">
        <v>480</v>
      </c>
      <c r="C280" s="31">
        <v>4301011851</v>
      </c>
      <c r="D280" s="776">
        <v>4680115885820</v>
      </c>
      <c r="E280" s="777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482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483</v>
      </c>
      <c r="B285" s="54" t="s">
        <v>484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485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486</v>
      </c>
      <c r="B290" s="54" t="s">
        <v>487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488</v>
      </c>
      <c r="B291" s="54" t="s">
        <v>489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491</v>
      </c>
      <c r="B292" s="54" t="s">
        <v>492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494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495</v>
      </c>
      <c r="B297" s="54" t="s">
        <v>496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498</v>
      </c>
      <c r="B298" s="54" t="s">
        <v>499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501</v>
      </c>
      <c r="B299" s="54" t="s">
        <v>502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120</v>
      </c>
      <c r="Y300" s="770">
        <f t="shared" si="72"/>
        <v>120</v>
      </c>
      <c r="Z300" s="36">
        <f>IFERROR(IF(Y300=0,"",ROUNDUP(Y300/H300,0)*0.00651),"")</f>
        <v>0.32550000000000001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132.60000000000002</v>
      </c>
      <c r="BN300" s="64">
        <f t="shared" si="74"/>
        <v>132.60000000000002</v>
      </c>
      <c r="BO300" s="64">
        <f t="shared" si="75"/>
        <v>0.27472527472527475</v>
      </c>
      <c r="BP300" s="64">
        <f t="shared" si="76"/>
        <v>0.27472527472527475</v>
      </c>
    </row>
    <row r="301" spans="1:68" ht="37.5" customHeight="1" x14ac:dyDescent="0.25">
      <c r="A301" s="54" t="s">
        <v>505</v>
      </c>
      <c r="B301" s="54" t="s">
        <v>506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507</v>
      </c>
      <c r="B302" s="54" t="s">
        <v>508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50</v>
      </c>
      <c r="Y303" s="771">
        <f>IFERROR(Y297/H297,"0")+IFERROR(Y298/H298,"0")+IFERROR(Y299/H299,"0")+IFERROR(Y300/H300,"0")+IFERROR(Y301/H301,"0")+IFERROR(Y302/H302,"0")</f>
        <v>50</v>
      </c>
      <c r="Z303" s="771">
        <f>IFERROR(IF(Z297="",0,Z297),"0")+IFERROR(IF(Z298="",0,Z298),"0")+IFERROR(IF(Z299="",0,Z299),"0")+IFERROR(IF(Z300="",0,Z300),"0")+IFERROR(IF(Z301="",0,Z301),"0")+IFERROR(IF(Z302="",0,Z302),"0")</f>
        <v>0.32550000000000001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120</v>
      </c>
      <c r="Y304" s="771">
        <f>IFERROR(SUM(Y297:Y302),"0")</f>
        <v>120</v>
      </c>
      <c r="Z304" s="37"/>
      <c r="AA304" s="772"/>
      <c r="AB304" s="772"/>
      <c r="AC304" s="772"/>
    </row>
    <row r="305" spans="1:68" ht="16.5" customHeight="1" x14ac:dyDescent="0.25">
      <c r="A305" s="785" t="s">
        <v>510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511</v>
      </c>
      <c r="B307" s="54" t="s">
        <v>512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514</v>
      </c>
      <c r="B311" s="54" t="s">
        <v>515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517</v>
      </c>
      <c r="B315" s="54" t="s">
        <v>518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520</v>
      </c>
      <c r="B316" s="54" t="s">
        <v>521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523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524</v>
      </c>
      <c r="B321" s="54" t="s">
        <v>525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527</v>
      </c>
      <c r="B325" s="54" t="s">
        <v>528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530</v>
      </c>
      <c r="B329" s="54" t="s">
        <v>531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533</v>
      </c>
      <c r="B330" s="54" t="s">
        <v>534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536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537</v>
      </c>
      <c r="B335" s="54" t="s">
        <v>538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539</v>
      </c>
      <c r="B336" s="54" t="s">
        <v>540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541</v>
      </c>
      <c r="B340" s="54" t="s">
        <v>542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544</v>
      </c>
      <c r="B341" s="54" t="s">
        <v>545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546</v>
      </c>
      <c r="B345" s="54" t="s">
        <v>547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549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550</v>
      </c>
      <c r="B350" s="54" t="s">
        <v>551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553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554</v>
      </c>
      <c r="B355" s="54" t="s">
        <v>555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557</v>
      </c>
      <c r="B356" s="54" t="s">
        <v>558</v>
      </c>
      <c r="C356" s="31">
        <v>4301012016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557</v>
      </c>
      <c r="B357" s="54" t="s">
        <v>562</v>
      </c>
      <c r="C357" s="31">
        <v>4301011911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4301011337</v>
      </c>
      <c r="D361" s="776">
        <v>4607091386011</v>
      </c>
      <c r="E361" s="777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4301011859</v>
      </c>
      <c r="D362" s="776">
        <v>4680115885608</v>
      </c>
      <c r="E362" s="777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4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70</v>
      </c>
      <c r="Y369" s="770">
        <f>IFERROR(IF(X369="",0,CEILING((X369/$H369),1)*$H369),"")</f>
        <v>71.400000000000006</v>
      </c>
      <c r="Z369" s="36">
        <f>IFERROR(IF(Y369=0,"",ROUNDUP(Y369/H369,0)*0.00502),"")</f>
        <v>0.17068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74.333333333333329</v>
      </c>
      <c r="BN369" s="64">
        <f>IFERROR(Y369*I369/H369,"0")</f>
        <v>75.820000000000007</v>
      </c>
      <c r="BO369" s="64">
        <f>IFERROR(1/J369*(X369/H369),"0")</f>
        <v>0.14245014245014245</v>
      </c>
      <c r="BP369" s="64">
        <f>IFERROR(1/J369*(Y369/H369),"0")</f>
        <v>0.14529914529914531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33.333333333333329</v>
      </c>
      <c r="Y370" s="771">
        <f>IFERROR(Y366/H366,"0")+IFERROR(Y367/H367,"0")+IFERROR(Y368/H368,"0")+IFERROR(Y369/H369,"0")</f>
        <v>34</v>
      </c>
      <c r="Z370" s="771">
        <f>IFERROR(IF(Z366="",0,Z366),"0")+IFERROR(IF(Z367="",0,Z367),"0")+IFERROR(IF(Z368="",0,Z368),"0")+IFERROR(IF(Z369="",0,Z369),"0")</f>
        <v>0.17068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70</v>
      </c>
      <c r="Y371" s="771">
        <f>IFERROR(SUM(Y366:Y369),"0")</f>
        <v>71.400000000000006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196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20</v>
      </c>
      <c r="Y382" s="770">
        <f>IFERROR(IF(X382="",0,CEILING((X382/$H382),1)*$H382),"")</f>
        <v>25.200000000000003</v>
      </c>
      <c r="Z382" s="36">
        <f>IFERROR(IF(Y382=0,"",ROUNDUP(Y382/H382,0)*0.01898),"")</f>
        <v>5.6940000000000004E-2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21.235714285714284</v>
      </c>
      <c r="BN382" s="64">
        <f>IFERROR(Y382*I382/H382,"0")</f>
        <v>26.757000000000001</v>
      </c>
      <c r="BO382" s="64">
        <f>IFERROR(1/J382*(X382/H382),"0")</f>
        <v>3.7202380952380952E-2</v>
      </c>
      <c r="BP382" s="64">
        <f>IFERROR(1/J382*(Y382/H382),"0")</f>
        <v>4.6875E-2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200</v>
      </c>
      <c r="Y383" s="770">
        <f>IFERROR(IF(X383="",0,CEILING((X383/$H383),1)*$H383),"")</f>
        <v>202.79999999999998</v>
      </c>
      <c r="Z383" s="36">
        <f>IFERROR(IF(Y383=0,"",ROUNDUP(Y383/H383,0)*0.01898),"")</f>
        <v>0.49348000000000003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213.30769230769235</v>
      </c>
      <c r="BN383" s="64">
        <f>IFERROR(Y383*I383/H383,"0")</f>
        <v>216.29400000000001</v>
      </c>
      <c r="BO383" s="64">
        <f>IFERROR(1/J383*(X383/H383),"0")</f>
        <v>0.40064102564102566</v>
      </c>
      <c r="BP383" s="64">
        <f>IFERROR(1/J383*(Y383/H383),"0")</f>
        <v>0.40625</v>
      </c>
    </row>
    <row r="384" spans="1:68" ht="16.5" customHeight="1" x14ac:dyDescent="0.25">
      <c r="A384" s="54" t="s">
        <v>613</v>
      </c>
      <c r="B384" s="54" t="s">
        <v>614</v>
      </c>
      <c r="C384" s="31">
        <v>4301060325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616</v>
      </c>
      <c r="C385" s="31">
        <v>4301060484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200" t="s">
        <v>617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28.021978021978022</v>
      </c>
      <c r="Y386" s="771">
        <f>IFERROR(Y382/H382,"0")+IFERROR(Y383/H383,"0")+IFERROR(Y384/H384,"0")+IFERROR(Y385/H385,"0")</f>
        <v>29</v>
      </c>
      <c r="Z386" s="771">
        <f>IFERROR(IF(Z382="",0,Z382),"0")+IFERROR(IF(Z383="",0,Z383),"0")+IFERROR(IF(Z384="",0,Z384),"0")+IFERROR(IF(Z385="",0,Z385),"0")</f>
        <v>0.55042000000000002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220</v>
      </c>
      <c r="Y387" s="771">
        <f>IFERROR(SUM(Y382:Y385),"0")</f>
        <v>228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122.5</v>
      </c>
      <c r="Y408" s="770">
        <f>IFERROR(IF(X408="",0,CEILING((X408/$H408),1)*$H408),"")</f>
        <v>123.9</v>
      </c>
      <c r="Z408" s="36">
        <f>IFERROR(IF(Y408=0,"",ROUNDUP(Y408/H408,0)*0.00651),"")</f>
        <v>0.38408999999999999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137.19999999999999</v>
      </c>
      <c r="BN408" s="64">
        <f>IFERROR(Y408*I408/H408,"0")</f>
        <v>138.768</v>
      </c>
      <c r="BO408" s="64">
        <f>IFERROR(1/J408*(X408/H408),"0")</f>
        <v>0.32051282051282048</v>
      </c>
      <c r="BP408" s="64">
        <f>IFERROR(1/J408*(Y408/H408),"0")</f>
        <v>0.32417582417582419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58.333333333333329</v>
      </c>
      <c r="Y410" s="771">
        <f>IFERROR(Y407/H407,"0")+IFERROR(Y408/H408,"0")+IFERROR(Y409/H409,"0")</f>
        <v>59</v>
      </c>
      <c r="Z410" s="771">
        <f>IFERROR(IF(Z407="",0,Z407),"0")+IFERROR(IF(Z408="",0,Z408),"0")+IFERROR(IF(Z409="",0,Z409),"0")</f>
        <v>0.38408999999999999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122.5</v>
      </c>
      <c r="Y411" s="771">
        <f>IFERROR(SUM(Y407:Y409),"0")</f>
        <v>123.9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400</v>
      </c>
      <c r="Y415" s="770">
        <f t="shared" ref="Y415:Y424" si="87">IFERROR(IF(X415="",0,CEILING((X415/$H415),1)*$H415),"")</f>
        <v>405</v>
      </c>
      <c r="Z415" s="36">
        <f>IFERROR(IF(Y415=0,"",ROUNDUP(Y415/H415,0)*0.02175),"")</f>
        <v>0.58724999999999994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412.8</v>
      </c>
      <c r="BN415" s="64">
        <f t="shared" ref="BN415:BN424" si="89">IFERROR(Y415*I415/H415,"0")</f>
        <v>417.96000000000004</v>
      </c>
      <c r="BO415" s="64">
        <f t="shared" ref="BO415:BO424" si="90">IFERROR(1/J415*(X415/H415),"0")</f>
        <v>0.55555555555555558</v>
      </c>
      <c r="BP415" s="64">
        <f t="shared" ref="BP415:BP424" si="91">IFERROR(1/J415*(Y415/H415),"0")</f>
        <v>0.5625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500</v>
      </c>
      <c r="Y417" s="770">
        <f t="shared" si="87"/>
        <v>510</v>
      </c>
      <c r="Z417" s="36">
        <f>IFERROR(IF(Y417=0,"",ROUNDUP(Y417/H417,0)*0.02175),"")</f>
        <v>0.73949999999999994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516</v>
      </c>
      <c r="BN417" s="64">
        <f t="shared" si="89"/>
        <v>526.32000000000005</v>
      </c>
      <c r="BO417" s="64">
        <f t="shared" si="90"/>
        <v>0.69444444444444442</v>
      </c>
      <c r="BP417" s="64">
        <f t="shared" si="91"/>
        <v>0.70833333333333326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4301011339</v>
      </c>
      <c r="D419" s="776">
        <v>4607091383997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IFERROR(IF(Y419=0,"",ROUNDUP(Y419/H419,0)*0.02175),"")</f>
        <v/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500</v>
      </c>
      <c r="Y420" s="770">
        <f t="shared" si="87"/>
        <v>510</v>
      </c>
      <c r="Z420" s="36">
        <f>IFERROR(IF(Y420=0,"",ROUNDUP(Y420/H420,0)*0.02175),"")</f>
        <v>0.73949999999999994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516</v>
      </c>
      <c r="BN420" s="64">
        <f t="shared" si="89"/>
        <v>526.32000000000005</v>
      </c>
      <c r="BO420" s="64">
        <f t="shared" si="90"/>
        <v>0.69444444444444442</v>
      </c>
      <c r="BP420" s="64">
        <f t="shared" si="91"/>
        <v>0.70833333333333326</v>
      </c>
    </row>
    <row r="421" spans="1:68" ht="27" customHeight="1" x14ac:dyDescent="0.25">
      <c r="A421" s="54" t="s">
        <v>667</v>
      </c>
      <c r="B421" s="54" t="s">
        <v>670</v>
      </c>
      <c r="C421" s="31">
        <v>4301011943</v>
      </c>
      <c r="D421" s="776">
        <v>4680115884830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25</v>
      </c>
      <c r="Y424" s="770">
        <f t="shared" si="87"/>
        <v>25</v>
      </c>
      <c r="Z424" s="36">
        <f>IFERROR(IF(Y424=0,"",ROUNDUP(Y424/H424,0)*0.00902),"")</f>
        <v>4.5100000000000001E-2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26.05</v>
      </c>
      <c r="BN424" s="64">
        <f t="shared" si="89"/>
        <v>26.05</v>
      </c>
      <c r="BO424" s="64">
        <f t="shared" si="90"/>
        <v>3.787878787878788E-2</v>
      </c>
      <c r="BP424" s="64">
        <f t="shared" si="91"/>
        <v>3.787878787878788E-2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98.333333333333343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100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2.1113499999999998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1425</v>
      </c>
      <c r="Y426" s="771">
        <f>IFERROR(SUM(Y415:Y424),"0")</f>
        <v>1450</v>
      </c>
      <c r="Z426" s="37"/>
      <c r="AA426" s="772"/>
      <c r="AB426" s="772"/>
      <c r="AC426" s="772"/>
    </row>
    <row r="427" spans="1:68" ht="14.25" customHeight="1" x14ac:dyDescent="0.25">
      <c r="A427" s="795" t="s">
        <v>155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196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4301011312</v>
      </c>
      <c r="D447" s="776">
        <v>4607091384192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4301011874</v>
      </c>
      <c r="D448" s="776">
        <v>4680115884892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80</v>
      </c>
      <c r="Y449" s="770">
        <f t="shared" si="92"/>
        <v>84</v>
      </c>
      <c r="Z449" s="36">
        <f>IFERROR(IF(Y449=0,"",ROUNDUP(Y449/H449,0)*0.01898),"")</f>
        <v>0.13286000000000001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82.9</v>
      </c>
      <c r="BN449" s="64">
        <f t="shared" si="94"/>
        <v>87.045000000000002</v>
      </c>
      <c r="BO449" s="64">
        <f t="shared" si="95"/>
        <v>0.10416666666666667</v>
      </c>
      <c r="BP449" s="64">
        <f t="shared" si="96"/>
        <v>0.109375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6.666666666666667</v>
      </c>
      <c r="Y451" s="771">
        <f>IFERROR(Y443/H443,"0")+IFERROR(Y444/H444,"0")+IFERROR(Y445/H445,"0")+IFERROR(Y446/H446,"0")+IFERROR(Y447/H447,"0")+IFERROR(Y448/H448,"0")+IFERROR(Y449/H449,"0")+IFERROR(Y450/H450,"0")</f>
        <v>7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0.13286000000000001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80</v>
      </c>
      <c r="Y452" s="771">
        <f>IFERROR(SUM(Y443:Y450),"0")</f>
        <v>84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727</v>
      </c>
      <c r="B461" s="54" t="s">
        <v>728</v>
      </c>
      <c r="C461" s="31">
        <v>4301051297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727</v>
      </c>
      <c r="B462" s="54" t="s">
        <v>730</v>
      </c>
      <c r="C462" s="31">
        <v>4301051634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196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16.666666666666664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17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8.5339999999999999E-2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35</v>
      </c>
      <c r="Y496" s="771">
        <f>IFERROR(SUM(Y477:Y494),"0")</f>
        <v>35.700000000000003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155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10.5</v>
      </c>
      <c r="Y515" s="770">
        <f>IFERROR(IF(X515="",0,CEILING((X515/$H515),1)*$H515),"")</f>
        <v>10.5</v>
      </c>
      <c r="Z515" s="36">
        <f>IFERROR(IF(Y515=0,"",ROUNDUP(Y515/H515,0)*0.00502),"")</f>
        <v>2.5100000000000001E-2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11.149999999999999</v>
      </c>
      <c r="BN515" s="64">
        <f>IFERROR(Y515*I515/H515,"0")</f>
        <v>11.149999999999999</v>
      </c>
      <c r="BO515" s="64">
        <f>IFERROR(1/J515*(X515/H515),"0")</f>
        <v>2.1367521367521368E-2</v>
      </c>
      <c r="BP515" s="64">
        <f>IFERROR(1/J515*(Y515/H515),"0")</f>
        <v>2.1367521367521368E-2</v>
      </c>
    </row>
    <row r="516" spans="1:68" ht="27" customHeight="1" x14ac:dyDescent="0.25">
      <c r="A516" s="54" t="s">
        <v>812</v>
      </c>
      <c r="B516" s="54" t="s">
        <v>814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5</v>
      </c>
      <c r="Y517" s="771">
        <f>IFERROR(Y512/H512,"0")+IFERROR(Y513/H513,"0")+IFERROR(Y514/H514,"0")+IFERROR(Y515/H515,"0")+IFERROR(Y516/H516,"0")</f>
        <v>5</v>
      </c>
      <c r="Z517" s="771">
        <f>IFERROR(IF(Z512="",0,Z512),"0")+IFERROR(IF(Z513="",0,Z513),"0")+IFERROR(IF(Z514="",0,Z514),"0")+IFERROR(IF(Z515="",0,Z515),"0")+IFERROR(IF(Z516="",0,Z516),"0")</f>
        <v>2.5100000000000001E-2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10.5</v>
      </c>
      <c r="Y518" s="771">
        <f>IFERROR(SUM(Y512:Y516),"0")</f>
        <v>10.5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196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50</v>
      </c>
      <c r="Y544" s="770">
        <f t="shared" si="103"/>
        <v>52.800000000000004</v>
      </c>
      <c r="Z544" s="36">
        <f t="shared" si="104"/>
        <v>0.1196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53.409090909090907</v>
      </c>
      <c r="BN544" s="64">
        <f t="shared" si="106"/>
        <v>56.400000000000006</v>
      </c>
      <c r="BO544" s="64">
        <f t="shared" si="107"/>
        <v>9.1054778554778545E-2</v>
      </c>
      <c r="BP544" s="64">
        <f t="shared" si="108"/>
        <v>9.6153846153846159E-2</v>
      </c>
    </row>
    <row r="545" spans="1:68" ht="27" customHeight="1" x14ac:dyDescent="0.25">
      <c r="A545" s="54" t="s">
        <v>854</v>
      </c>
      <c r="B545" s="54" t="s">
        <v>855</v>
      </c>
      <c r="C545" s="31">
        <v>4301012035</v>
      </c>
      <c r="D545" s="776">
        <v>4680115880603</v>
      </c>
      <c r="E545" s="777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0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4301011778</v>
      </c>
      <c r="D546" s="776">
        <v>4680115880603</v>
      </c>
      <c r="E546" s="777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IFERROR(IF(Y546=0,"",ROUNDUP(Y546/H546,0)*0.00902),"")</f>
        <v/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4301012034</v>
      </c>
      <c r="D549" s="776">
        <v>4607091389982</v>
      </c>
      <c r="E549" s="777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1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4301011784</v>
      </c>
      <c r="D550" s="776">
        <v>4607091389982</v>
      </c>
      <c r="E550" s="777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IFERROR(IF(Y550=0,"",ROUNDUP(Y550/H550,0)*0.00902),"")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9.4696969696969688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0.1196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50</v>
      </c>
      <c r="Y555" s="771">
        <f>IFERROR(SUM(Y539:Y553),"0")</f>
        <v>52.800000000000004</v>
      </c>
      <c r="Z555" s="37"/>
      <c r="AA555" s="772"/>
      <c r="AB555" s="772"/>
      <c r="AC555" s="772"/>
    </row>
    <row r="556" spans="1:68" ht="14.25" customHeight="1" x14ac:dyDescent="0.25">
      <c r="A556" s="795" t="s">
        <v>155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4301020222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1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878</v>
      </c>
      <c r="C558" s="31">
        <v>4301020334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1005" t="s">
        <v>879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20</v>
      </c>
      <c r="Y564" s="770">
        <f t="shared" si="109"/>
        <v>21.12</v>
      </c>
      <c r="Z564" s="36">
        <f>IFERROR(IF(Y564=0,"",ROUNDUP(Y564/H564,0)*0.01196),"")</f>
        <v>4.7840000000000001E-2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21.363636363636363</v>
      </c>
      <c r="BN564" s="64">
        <f t="shared" si="111"/>
        <v>22.56</v>
      </c>
      <c r="BO564" s="64">
        <f t="shared" si="112"/>
        <v>3.6421911421911424E-2</v>
      </c>
      <c r="BP564" s="64">
        <f t="shared" si="113"/>
        <v>3.8461538461538464E-2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20</v>
      </c>
      <c r="Y566" s="770">
        <f t="shared" si="109"/>
        <v>21.12</v>
      </c>
      <c r="Z566" s="36">
        <f>IFERROR(IF(Y566=0,"",ROUNDUP(Y566/H566,0)*0.01196),"")</f>
        <v>4.7840000000000001E-2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21.363636363636363</v>
      </c>
      <c r="BN566" s="64">
        <f t="shared" si="111"/>
        <v>22.56</v>
      </c>
      <c r="BO566" s="64">
        <f t="shared" si="112"/>
        <v>3.6421911421911424E-2</v>
      </c>
      <c r="BP566" s="64">
        <f t="shared" si="113"/>
        <v>3.8461538461538464E-2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4301031383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7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4301031419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86" t="s">
        <v>904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910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879" t="s">
        <v>911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915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29" t="s">
        <v>916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7.5757575757575752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8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9.5680000000000001E-2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40</v>
      </c>
      <c r="Y578" s="771">
        <f>IFERROR(SUM(Y563:Y576),"0")</f>
        <v>42.24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196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10</v>
      </c>
      <c r="Y597" s="770">
        <f>IFERROR(IF(X597="",0,CEILING((X597/$H597),1)*$H597),"")</f>
        <v>12.600000000000001</v>
      </c>
      <c r="Z597" s="36">
        <f>IFERROR(IF(Y597=0,"",ROUNDUP(Y597/H597,0)*0.00937),"")</f>
        <v>2.811E-2</v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10.5</v>
      </c>
      <c r="BN597" s="64">
        <f>IFERROR(Y597*I597/H597,"0")</f>
        <v>13.230000000000002</v>
      </c>
      <c r="BO597" s="64">
        <f>IFERROR(1/J597*(X597/H597),"0")</f>
        <v>1.984126984126984E-2</v>
      </c>
      <c r="BP597" s="64">
        <f>IFERROR(1/J597*(Y597/H597),"0")</f>
        <v>2.5000000000000001E-2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2.3809523809523809</v>
      </c>
      <c r="Y598" s="771">
        <f>IFERROR(Y597/H597,"0")</f>
        <v>3</v>
      </c>
      <c r="Z598" s="771">
        <f>IFERROR(IF(Z597="",0,Z597),"0")</f>
        <v>2.811E-2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10</v>
      </c>
      <c r="Y599" s="771">
        <f>IFERROR(SUM(Y597:Y597),"0")</f>
        <v>12.600000000000001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155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196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30</v>
      </c>
      <c r="Y641" s="770">
        <f>IFERROR(IF(X641="",0,CEILING((X641/$H641),1)*$H641),"")</f>
        <v>31.2</v>
      </c>
      <c r="Z641" s="36">
        <f>IFERROR(IF(Y641=0,"",ROUNDUP(Y641/H641,0)*0.01898),"")</f>
        <v>7.5920000000000001E-2</v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31.673076923076923</v>
      </c>
      <c r="BN641" s="64">
        <f>IFERROR(Y641*I641/H641,"0")</f>
        <v>32.94</v>
      </c>
      <c r="BO641" s="64">
        <f>IFERROR(1/J641*(X641/H641),"0")</f>
        <v>6.0096153846153848E-2</v>
      </c>
      <c r="BP641" s="64">
        <f>IFERROR(1/J641*(Y641/H641),"0")</f>
        <v>6.25E-2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3.8461538461538463</v>
      </c>
      <c r="Y645" s="771">
        <f>IFERROR(Y641/H641,"0")+IFERROR(Y642/H642,"0")+IFERROR(Y643/H643,"0")+IFERROR(Y644/H644,"0")</f>
        <v>4</v>
      </c>
      <c r="Z645" s="771">
        <f>IFERROR(IF(Z641="",0,Z641),"0")+IFERROR(IF(Z642="",0,Z642),"0")+IFERROR(IF(Z643="",0,Z643),"0")+IFERROR(IF(Z644="",0,Z644),"0")</f>
        <v>7.5920000000000001E-2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30</v>
      </c>
      <c r="Y646" s="771">
        <f>IFERROR(SUM(Y641:Y644),"0")</f>
        <v>31.2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155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3015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3102.8599999999997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3180.9325561475571</v>
      </c>
      <c r="Y666" s="771">
        <f>IFERROR(SUM(BN22:BN662),"0")</f>
        <v>3274.2340000000008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6</v>
      </c>
      <c r="Y667" s="38">
        <f>ROUNDUP(SUM(BP22:BP662),0)</f>
        <v>6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3330.9325561475571</v>
      </c>
      <c r="Y668" s="771">
        <f>GrossWeightTotalR+PalletQtyTotalR*25</f>
        <v>3424.2340000000008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573.96804727839208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588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6.0842700000000001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308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204</v>
      </c>
      <c r="F673" s="789" t="s">
        <v>226</v>
      </c>
      <c r="G673" s="789" t="s">
        <v>267</v>
      </c>
      <c r="H673" s="789" t="s">
        <v>105</v>
      </c>
      <c r="I673" s="789" t="s">
        <v>309</v>
      </c>
      <c r="J673" s="789" t="s">
        <v>333</v>
      </c>
      <c r="K673" s="789" t="s">
        <v>410</v>
      </c>
      <c r="L673" s="789" t="s">
        <v>430</v>
      </c>
      <c r="M673" s="789" t="s">
        <v>455</v>
      </c>
      <c r="N673" s="767"/>
      <c r="O673" s="789" t="s">
        <v>482</v>
      </c>
      <c r="P673" s="789" t="s">
        <v>485</v>
      </c>
      <c r="Q673" s="789" t="s">
        <v>494</v>
      </c>
      <c r="R673" s="789" t="s">
        <v>510</v>
      </c>
      <c r="S673" s="789" t="s">
        <v>523</v>
      </c>
      <c r="T673" s="789" t="s">
        <v>536</v>
      </c>
      <c r="U673" s="789" t="s">
        <v>549</v>
      </c>
      <c r="V673" s="789" t="s">
        <v>553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150</v>
      </c>
      <c r="E675" s="46">
        <f>IFERROR(Y99*1,"0")+IFERROR(Y100*1,"0")+IFERROR(Y101*1,"0")+IFERROR(Y105*1,"0")+IFERROR(Y106*1,"0")+IFERROR(Y107*1,"0")+IFERROR(Y108*1,"0")+IFERROR(Y109*1,"0")+IFERROR(Y110*1,"0")</f>
        <v>100.80000000000001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93.52000000000001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142.80000000000001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294.60000000000002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58.8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120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299.39999999999998</v>
      </c>
      <c r="W675" s="46">
        <f>IFERROR(Y403*1,"0")+IFERROR(Y407*1,"0")+IFERROR(Y408*1,"0")+IFERROR(Y409*1,"0")</f>
        <v>123.9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1450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84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35.700000000000003</v>
      </c>
      <c r="AA675" s="46">
        <f>IFERROR(Y508*1,"0")+IFERROR(Y512*1,"0")+IFERROR(Y513*1,"0")+IFERROR(Y514*1,"0")+IFERROR(Y515*1,"0")+IFERROR(Y516*1,"0")</f>
        <v>10.5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95.04</v>
      </c>
      <c r="AE675" s="46">
        <f>IFERROR(Y593*1,"0")+IFERROR(Y597*1,"0")</f>
        <v>12.600000000000001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31.2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2025-02-20T08:57:22Z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