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56AB2D8-F07F-43F2-8C74-BF44C453CB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X656" i="1"/>
  <c r="X655" i="1"/>
  <c r="BO654" i="1"/>
  <c r="BM654" i="1"/>
  <c r="Y654" i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X588" i="1"/>
  <c r="BO587" i="1"/>
  <c r="BM587" i="1"/>
  <c r="Y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Y583" i="1" s="1"/>
  <c r="P580" i="1"/>
  <c r="X578" i="1"/>
  <c r="X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X561" i="1"/>
  <c r="X560" i="1"/>
  <c r="BO559" i="1"/>
  <c r="BM559" i="1"/>
  <c r="Y559" i="1"/>
  <c r="BO558" i="1"/>
  <c r="BM558" i="1"/>
  <c r="Y558" i="1"/>
  <c r="P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O524" i="1"/>
  <c r="BM524" i="1"/>
  <c r="Y524" i="1"/>
  <c r="BO523" i="1"/>
  <c r="BM523" i="1"/>
  <c r="Y523" i="1"/>
  <c r="BO522" i="1"/>
  <c r="BM522" i="1"/>
  <c r="Y522" i="1"/>
  <c r="P522" i="1"/>
  <c r="BO521" i="1"/>
  <c r="BM521" i="1"/>
  <c r="Y521" i="1"/>
  <c r="Z521" i="1" s="1"/>
  <c r="P521" i="1"/>
  <c r="X518" i="1"/>
  <c r="X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O459" i="1"/>
  <c r="BM459" i="1"/>
  <c r="Y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1" i="1"/>
  <c r="X410" i="1"/>
  <c r="BO409" i="1"/>
  <c r="BM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P385" i="1"/>
  <c r="BO384" i="1"/>
  <c r="BM384" i="1"/>
  <c r="Y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N366" i="1"/>
  <c r="BM366" i="1"/>
  <c r="Z366" i="1"/>
  <c r="Y366" i="1"/>
  <c r="BP366" i="1" s="1"/>
  <c r="P366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BO335" i="1"/>
  <c r="BM335" i="1"/>
  <c r="Y335" i="1"/>
  <c r="Y337" i="1" s="1"/>
  <c r="P335" i="1"/>
  <c r="X332" i="1"/>
  <c r="X331" i="1"/>
  <c r="BO330" i="1"/>
  <c r="BM330" i="1"/>
  <c r="Y330" i="1"/>
  <c r="P330" i="1"/>
  <c r="BO329" i="1"/>
  <c r="BM329" i="1"/>
  <c r="Y329" i="1"/>
  <c r="BP329" i="1" s="1"/>
  <c r="P329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2" i="1" s="1"/>
  <c r="P321" i="1"/>
  <c r="X318" i="1"/>
  <c r="X317" i="1"/>
  <c r="BO316" i="1"/>
  <c r="BM316" i="1"/>
  <c r="Y316" i="1"/>
  <c r="BP316" i="1" s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BP297" i="1" s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BP290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P272" i="1"/>
  <c r="X269" i="1"/>
  <c r="X268" i="1"/>
  <c r="BO267" i="1"/>
  <c r="BM267" i="1"/>
  <c r="Y267" i="1"/>
  <c r="Y269" i="1" s="1"/>
  <c r="P267" i="1"/>
  <c r="X265" i="1"/>
  <c r="X264" i="1"/>
  <c r="BO263" i="1"/>
  <c r="BM263" i="1"/>
  <c r="Y263" i="1"/>
  <c r="BP263" i="1" s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Y183" i="1" s="1"/>
  <c r="P182" i="1"/>
  <c r="X178" i="1"/>
  <c r="X177" i="1"/>
  <c r="BO176" i="1"/>
  <c r="BM176" i="1"/>
  <c r="Y176" i="1"/>
  <c r="BP176" i="1" s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Y159" i="1" s="1"/>
  <c r="X154" i="1"/>
  <c r="X153" i="1"/>
  <c r="BO152" i="1"/>
  <c r="BM152" i="1"/>
  <c r="Y152" i="1"/>
  <c r="BP152" i="1" s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X112" i="1"/>
  <c r="X111" i="1"/>
  <c r="BO110" i="1"/>
  <c r="BM110" i="1"/>
  <c r="Y110" i="1"/>
  <c r="BP110" i="1" s="1"/>
  <c r="P110" i="1"/>
  <c r="BO109" i="1"/>
  <c r="BM109" i="1"/>
  <c r="Y109" i="1"/>
  <c r="BP109" i="1" s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P105" i="1" s="1"/>
  <c r="P105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377" i="1" l="1"/>
  <c r="BN377" i="1"/>
  <c r="Z377" i="1"/>
  <c r="BP415" i="1"/>
  <c r="BN415" i="1"/>
  <c r="Z415" i="1"/>
  <c r="Y440" i="1"/>
  <c r="Y439" i="1"/>
  <c r="BP438" i="1"/>
  <c r="BN438" i="1"/>
  <c r="Z438" i="1"/>
  <c r="Z439" i="1" s="1"/>
  <c r="BP443" i="1"/>
  <c r="BN443" i="1"/>
  <c r="Z443" i="1"/>
  <c r="BP481" i="1"/>
  <c r="BN481" i="1"/>
  <c r="Z481" i="1"/>
  <c r="BP487" i="1"/>
  <c r="BN487" i="1"/>
  <c r="Z487" i="1"/>
  <c r="BP582" i="1"/>
  <c r="BN582" i="1"/>
  <c r="Z582" i="1"/>
  <c r="Y589" i="1"/>
  <c r="Y588" i="1"/>
  <c r="BP586" i="1"/>
  <c r="BN586" i="1"/>
  <c r="Z586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Z22" i="1"/>
  <c r="Z23" i="1" s="1"/>
  <c r="BN22" i="1"/>
  <c r="BP22" i="1"/>
  <c r="Z26" i="1"/>
  <c r="BN26" i="1"/>
  <c r="Z31" i="1"/>
  <c r="BN31" i="1"/>
  <c r="C675" i="1"/>
  <c r="Z51" i="1"/>
  <c r="BN51" i="1"/>
  <c r="D675" i="1"/>
  <c r="Z68" i="1"/>
  <c r="BN68" i="1"/>
  <c r="Z78" i="1"/>
  <c r="BN78" i="1"/>
  <c r="Y90" i="1"/>
  <c r="Z92" i="1"/>
  <c r="BN92" i="1"/>
  <c r="Z105" i="1"/>
  <c r="BN105" i="1"/>
  <c r="Z115" i="1"/>
  <c r="BN115" i="1"/>
  <c r="Z125" i="1"/>
  <c r="BN125" i="1"/>
  <c r="Y137" i="1"/>
  <c r="Z135" i="1"/>
  <c r="BN135" i="1"/>
  <c r="Z176" i="1"/>
  <c r="BN176" i="1"/>
  <c r="Y194" i="1"/>
  <c r="Z192" i="1"/>
  <c r="BN192" i="1"/>
  <c r="J675" i="1"/>
  <c r="Z211" i="1"/>
  <c r="BN211" i="1"/>
  <c r="Z221" i="1"/>
  <c r="BN221" i="1"/>
  <c r="Z246" i="1"/>
  <c r="BN246" i="1"/>
  <c r="Z257" i="1"/>
  <c r="BN257" i="1"/>
  <c r="Z267" i="1"/>
  <c r="Z268" i="1" s="1"/>
  <c r="BN267" i="1"/>
  <c r="BP267" i="1"/>
  <c r="Y268" i="1"/>
  <c r="Z272" i="1"/>
  <c r="BN272" i="1"/>
  <c r="Z280" i="1"/>
  <c r="BN280" i="1"/>
  <c r="Z297" i="1"/>
  <c r="BN297" i="1"/>
  <c r="Z321" i="1"/>
  <c r="Z322" i="1" s="1"/>
  <c r="BN321" i="1"/>
  <c r="BP321" i="1"/>
  <c r="Z325" i="1"/>
  <c r="Z326" i="1" s="1"/>
  <c r="BN325" i="1"/>
  <c r="BP325" i="1"/>
  <c r="Y326" i="1"/>
  <c r="Z329" i="1"/>
  <c r="BN329" i="1"/>
  <c r="Z360" i="1"/>
  <c r="BN360" i="1"/>
  <c r="BP392" i="1"/>
  <c r="BN392" i="1"/>
  <c r="Z392" i="1"/>
  <c r="BP423" i="1"/>
  <c r="BN423" i="1"/>
  <c r="Z423" i="1"/>
  <c r="BP455" i="1"/>
  <c r="BN455" i="1"/>
  <c r="Z455" i="1"/>
  <c r="BP482" i="1"/>
  <c r="BN482" i="1"/>
  <c r="Z482" i="1"/>
  <c r="BP490" i="1"/>
  <c r="BN490" i="1"/>
  <c r="Z490" i="1"/>
  <c r="BP543" i="1"/>
  <c r="BN543" i="1"/>
  <c r="Z543" i="1"/>
  <c r="BP587" i="1"/>
  <c r="BN587" i="1"/>
  <c r="Z58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Y293" i="1"/>
  <c r="BP336" i="1"/>
  <c r="BN336" i="1"/>
  <c r="Z336" i="1"/>
  <c r="BP340" i="1"/>
  <c r="BN340" i="1"/>
  <c r="Z340" i="1"/>
  <c r="BP362" i="1"/>
  <c r="BN362" i="1"/>
  <c r="Z362" i="1"/>
  <c r="BP375" i="1"/>
  <c r="BN375" i="1"/>
  <c r="Z375" i="1"/>
  <c r="BP384" i="1"/>
  <c r="BN384" i="1"/>
  <c r="Z384" i="1"/>
  <c r="BP390" i="1"/>
  <c r="BN390" i="1"/>
  <c r="Z390" i="1"/>
  <c r="BP409" i="1"/>
  <c r="BN409" i="1"/>
  <c r="Z409" i="1"/>
  <c r="BP421" i="1"/>
  <c r="BN421" i="1"/>
  <c r="Z421" i="1"/>
  <c r="BP449" i="1"/>
  <c r="BN449" i="1"/>
  <c r="Z449" i="1"/>
  <c r="BP477" i="1"/>
  <c r="BN477" i="1"/>
  <c r="Z477" i="1"/>
  <c r="BP479" i="1"/>
  <c r="BN479" i="1"/>
  <c r="Z479" i="1"/>
  <c r="BP485" i="1"/>
  <c r="BN485" i="1"/>
  <c r="Z485" i="1"/>
  <c r="BP499" i="1"/>
  <c r="BN499" i="1"/>
  <c r="Z499" i="1"/>
  <c r="J9" i="1"/>
  <c r="X665" i="1"/>
  <c r="Y33" i="1"/>
  <c r="Z43" i="1"/>
  <c r="BN43" i="1"/>
  <c r="Z47" i="1"/>
  <c r="BN47" i="1"/>
  <c r="Y53" i="1"/>
  <c r="Z58" i="1"/>
  <c r="BN58" i="1"/>
  <c r="Z62" i="1"/>
  <c r="BN62" i="1"/>
  <c r="Y72" i="1"/>
  <c r="Z70" i="1"/>
  <c r="BN70" i="1"/>
  <c r="Y80" i="1"/>
  <c r="Z76" i="1"/>
  <c r="BN76" i="1"/>
  <c r="Z84" i="1"/>
  <c r="BN84" i="1"/>
  <c r="Z88" i="1"/>
  <c r="BN88" i="1"/>
  <c r="Y96" i="1"/>
  <c r="Z94" i="1"/>
  <c r="BN94" i="1"/>
  <c r="Z101" i="1"/>
  <c r="BN101" i="1"/>
  <c r="Y112" i="1"/>
  <c r="Z107" i="1"/>
  <c r="BN107" i="1"/>
  <c r="Z110" i="1"/>
  <c r="BN110" i="1"/>
  <c r="Z117" i="1"/>
  <c r="BN117" i="1"/>
  <c r="Z123" i="1"/>
  <c r="BN123" i="1"/>
  <c r="BP123" i="1"/>
  <c r="Z129" i="1"/>
  <c r="BN129" i="1"/>
  <c r="BP129" i="1"/>
  <c r="Z133" i="1"/>
  <c r="BN133" i="1"/>
  <c r="Z139" i="1"/>
  <c r="BN139" i="1"/>
  <c r="BP139" i="1"/>
  <c r="G675" i="1"/>
  <c r="Z152" i="1"/>
  <c r="BN152" i="1"/>
  <c r="Z157" i="1"/>
  <c r="BN157" i="1"/>
  <c r="H675" i="1"/>
  <c r="Y172" i="1"/>
  <c r="Z170" i="1"/>
  <c r="BN170" i="1"/>
  <c r="Z182" i="1"/>
  <c r="Z183" i="1" s="1"/>
  <c r="BN182" i="1"/>
  <c r="BP182" i="1"/>
  <c r="Z186" i="1"/>
  <c r="BN186" i="1"/>
  <c r="BP186" i="1"/>
  <c r="Z190" i="1"/>
  <c r="BN190" i="1"/>
  <c r="Z199" i="1"/>
  <c r="BN199" i="1"/>
  <c r="Y205" i="1"/>
  <c r="Z209" i="1"/>
  <c r="BN209" i="1"/>
  <c r="Z213" i="1"/>
  <c r="BN213" i="1"/>
  <c r="Z219" i="1"/>
  <c r="BN219" i="1"/>
  <c r="Z223" i="1"/>
  <c r="BN223" i="1"/>
  <c r="Z227" i="1"/>
  <c r="BN227" i="1"/>
  <c r="Z228" i="1"/>
  <c r="BN228" i="1"/>
  <c r="Z235" i="1"/>
  <c r="BN235" i="1"/>
  <c r="Z244" i="1"/>
  <c r="BN244" i="1"/>
  <c r="Z248" i="1"/>
  <c r="BN248" i="1"/>
  <c r="Z255" i="1"/>
  <c r="BN255" i="1"/>
  <c r="Z259" i="1"/>
  <c r="BN259" i="1"/>
  <c r="Z263" i="1"/>
  <c r="BN263" i="1"/>
  <c r="Z274" i="1"/>
  <c r="BN274" i="1"/>
  <c r="Z278" i="1"/>
  <c r="BN278" i="1"/>
  <c r="Z285" i="1"/>
  <c r="Z286" i="1" s="1"/>
  <c r="BN285" i="1"/>
  <c r="BP285" i="1"/>
  <c r="Y286" i="1"/>
  <c r="Z290" i="1"/>
  <c r="BN290" i="1"/>
  <c r="Z299" i="1"/>
  <c r="BN299" i="1"/>
  <c r="Z316" i="1"/>
  <c r="BN316" i="1"/>
  <c r="BP358" i="1"/>
  <c r="BN358" i="1"/>
  <c r="Z358" i="1"/>
  <c r="BP368" i="1"/>
  <c r="BN368" i="1"/>
  <c r="Z368" i="1"/>
  <c r="BP383" i="1"/>
  <c r="BN383" i="1"/>
  <c r="Z383" i="1"/>
  <c r="BP389" i="1"/>
  <c r="BN389" i="1"/>
  <c r="Z389" i="1"/>
  <c r="Y400" i="1"/>
  <c r="BP396" i="1"/>
  <c r="BN396" i="1"/>
  <c r="Z396" i="1"/>
  <c r="BP417" i="1"/>
  <c r="BN417" i="1"/>
  <c r="Z417" i="1"/>
  <c r="BP429" i="1"/>
  <c r="BN429" i="1"/>
  <c r="Z429" i="1"/>
  <c r="BP445" i="1"/>
  <c r="BN445" i="1"/>
  <c r="Z445" i="1"/>
  <c r="BP461" i="1"/>
  <c r="BN461" i="1"/>
  <c r="Z461" i="1"/>
  <c r="BP478" i="1"/>
  <c r="BN478" i="1"/>
  <c r="Z478" i="1"/>
  <c r="BP484" i="1"/>
  <c r="BN484" i="1"/>
  <c r="Z484" i="1"/>
  <c r="BP492" i="1"/>
  <c r="BN492" i="1"/>
  <c r="Z492" i="1"/>
  <c r="BP522" i="1"/>
  <c r="BN522" i="1"/>
  <c r="Z522" i="1"/>
  <c r="BP524" i="1"/>
  <c r="BN524" i="1"/>
  <c r="Z524" i="1"/>
  <c r="BP545" i="1"/>
  <c r="BN545" i="1"/>
  <c r="Z545" i="1"/>
  <c r="BP551" i="1"/>
  <c r="BN551" i="1"/>
  <c r="Z551" i="1"/>
  <c r="BP553" i="1"/>
  <c r="BN553" i="1"/>
  <c r="Z553" i="1"/>
  <c r="BP559" i="1"/>
  <c r="BN559" i="1"/>
  <c r="Z559" i="1"/>
  <c r="BP565" i="1"/>
  <c r="BN565" i="1"/>
  <c r="Z565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56" i="1"/>
  <c r="Y655" i="1"/>
  <c r="BP654" i="1"/>
  <c r="BN654" i="1"/>
  <c r="Z654" i="1"/>
  <c r="Z655" i="1" s="1"/>
  <c r="Y664" i="1"/>
  <c r="Y663" i="1"/>
  <c r="BP662" i="1"/>
  <c r="BN662" i="1"/>
  <c r="Z662" i="1"/>
  <c r="Z663" i="1" s="1"/>
  <c r="Y331" i="1"/>
  <c r="Y379" i="1"/>
  <c r="X675" i="1"/>
  <c r="Y505" i="1"/>
  <c r="Y504" i="1"/>
  <c r="BP503" i="1"/>
  <c r="BN503" i="1"/>
  <c r="Z503" i="1"/>
  <c r="Z504" i="1" s="1"/>
  <c r="Y509" i="1"/>
  <c r="BP508" i="1"/>
  <c r="BN508" i="1"/>
  <c r="Z508" i="1"/>
  <c r="Z509" i="1" s="1"/>
  <c r="BP516" i="1"/>
  <c r="BN516" i="1"/>
  <c r="Z516" i="1"/>
  <c r="AB675" i="1"/>
  <c r="BP523" i="1"/>
  <c r="BN523" i="1"/>
  <c r="Z523" i="1"/>
  <c r="BP541" i="1"/>
  <c r="BN541" i="1"/>
  <c r="Z541" i="1"/>
  <c r="BP550" i="1"/>
  <c r="BN550" i="1"/>
  <c r="Z550" i="1"/>
  <c r="BP552" i="1"/>
  <c r="BN552" i="1"/>
  <c r="Z552" i="1"/>
  <c r="BP558" i="1"/>
  <c r="BN558" i="1"/>
  <c r="Z558" i="1"/>
  <c r="BP564" i="1"/>
  <c r="BN564" i="1"/>
  <c r="Z564" i="1"/>
  <c r="Y584" i="1"/>
  <c r="BP580" i="1"/>
  <c r="BN580" i="1"/>
  <c r="Z580" i="1"/>
  <c r="BP621" i="1"/>
  <c r="BN621" i="1"/>
  <c r="Z621" i="1"/>
  <c r="BP623" i="1"/>
  <c r="BN623" i="1"/>
  <c r="Z623" i="1"/>
  <c r="BP625" i="1"/>
  <c r="BN625" i="1"/>
  <c r="Z625" i="1"/>
  <c r="Y34" i="1"/>
  <c r="Y38" i="1"/>
  <c r="Y48" i="1"/>
  <c r="Y54" i="1"/>
  <c r="Y65" i="1"/>
  <c r="Y71" i="1"/>
  <c r="Y81" i="1"/>
  <c r="Y89" i="1"/>
  <c r="Y95" i="1"/>
  <c r="Y102" i="1"/>
  <c r="Y111" i="1"/>
  <c r="Y120" i="1"/>
  <c r="Y126" i="1"/>
  <c r="Y136" i="1"/>
  <c r="Y142" i="1"/>
  <c r="Y149" i="1"/>
  <c r="Y153" i="1"/>
  <c r="Y160" i="1"/>
  <c r="Y165" i="1"/>
  <c r="Y173" i="1"/>
  <c r="Y177" i="1"/>
  <c r="Y195" i="1"/>
  <c r="Y200" i="1"/>
  <c r="Y206" i="1"/>
  <c r="Y216" i="1"/>
  <c r="BP229" i="1"/>
  <c r="BN229" i="1"/>
  <c r="Z229" i="1"/>
  <c r="Y231" i="1"/>
  <c r="Y239" i="1"/>
  <c r="BP233" i="1"/>
  <c r="BN233" i="1"/>
  <c r="Z233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4" i="1"/>
  <c r="BP355" i="1"/>
  <c r="BN355" i="1"/>
  <c r="Z355" i="1"/>
  <c r="BP359" i="1"/>
  <c r="BN359" i="1"/>
  <c r="Z359" i="1"/>
  <c r="Y363" i="1"/>
  <c r="BP367" i="1"/>
  <c r="BN367" i="1"/>
  <c r="Z367" i="1"/>
  <c r="BP408" i="1"/>
  <c r="BN408" i="1"/>
  <c r="Z408" i="1"/>
  <c r="Z410" i="1" s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Y496" i="1"/>
  <c r="BP486" i="1"/>
  <c r="BN486" i="1"/>
  <c r="Z486" i="1"/>
  <c r="BP489" i="1"/>
  <c r="BN489" i="1"/>
  <c r="Z489" i="1"/>
  <c r="BP493" i="1"/>
  <c r="BN493" i="1"/>
  <c r="Z493" i="1"/>
  <c r="Y518" i="1"/>
  <c r="BP512" i="1"/>
  <c r="BN512" i="1"/>
  <c r="Z512" i="1"/>
  <c r="Y517" i="1"/>
  <c r="H9" i="1"/>
  <c r="B675" i="1"/>
  <c r="X666" i="1"/>
  <c r="X667" i="1"/>
  <c r="X669" i="1"/>
  <c r="Y24" i="1"/>
  <c r="Z27" i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2" i="1"/>
  <c r="BN42" i="1"/>
  <c r="BP42" i="1"/>
  <c r="Z44" i="1"/>
  <c r="BN44" i="1"/>
  <c r="Z46" i="1"/>
  <c r="BN46" i="1"/>
  <c r="Y49" i="1"/>
  <c r="Z52" i="1"/>
  <c r="Z53" i="1" s="1"/>
  <c r="BN52" i="1"/>
  <c r="Z57" i="1"/>
  <c r="BN57" i="1"/>
  <c r="BP57" i="1"/>
  <c r="Z59" i="1"/>
  <c r="BN59" i="1"/>
  <c r="Z61" i="1"/>
  <c r="BN61" i="1"/>
  <c r="Z63" i="1"/>
  <c r="BN63" i="1"/>
  <c r="Y64" i="1"/>
  <c r="Z67" i="1"/>
  <c r="BN67" i="1"/>
  <c r="BP67" i="1"/>
  <c r="Z69" i="1"/>
  <c r="BN69" i="1"/>
  <c r="Z75" i="1"/>
  <c r="BN75" i="1"/>
  <c r="Z77" i="1"/>
  <c r="BN77" i="1"/>
  <c r="Z79" i="1"/>
  <c r="BN79" i="1"/>
  <c r="Z83" i="1"/>
  <c r="BN83" i="1"/>
  <c r="BP83" i="1"/>
  <c r="Z85" i="1"/>
  <c r="BN85" i="1"/>
  <c r="Z87" i="1"/>
  <c r="BN87" i="1"/>
  <c r="Z93" i="1"/>
  <c r="Z95" i="1" s="1"/>
  <c r="BN93" i="1"/>
  <c r="E675" i="1"/>
  <c r="Z100" i="1"/>
  <c r="BN100" i="1"/>
  <c r="Y103" i="1"/>
  <c r="Z106" i="1"/>
  <c r="BN106" i="1"/>
  <c r="Z108" i="1"/>
  <c r="BN108" i="1"/>
  <c r="Z109" i="1"/>
  <c r="BN109" i="1"/>
  <c r="F675" i="1"/>
  <c r="Z116" i="1"/>
  <c r="BN116" i="1"/>
  <c r="Z118" i="1"/>
  <c r="BN118" i="1"/>
  <c r="Y121" i="1"/>
  <c r="Z124" i="1"/>
  <c r="Z126" i="1" s="1"/>
  <c r="BN124" i="1"/>
  <c r="Z130" i="1"/>
  <c r="BN130" i="1"/>
  <c r="Z132" i="1"/>
  <c r="BN132" i="1"/>
  <c r="Z134" i="1"/>
  <c r="BN134" i="1"/>
  <c r="Z140" i="1"/>
  <c r="Z141" i="1" s="1"/>
  <c r="BN140" i="1"/>
  <c r="Z145" i="1"/>
  <c r="BN145" i="1"/>
  <c r="BP145" i="1"/>
  <c r="Z147" i="1"/>
  <c r="BN147" i="1"/>
  <c r="Y148" i="1"/>
  <c r="Z151" i="1"/>
  <c r="Z153" i="1" s="1"/>
  <c r="BN151" i="1"/>
  <c r="BP151" i="1"/>
  <c r="Z156" i="1"/>
  <c r="BN156" i="1"/>
  <c r="BP156" i="1"/>
  <c r="Z158" i="1"/>
  <c r="BN158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Z175" i="1"/>
  <c r="Z177" i="1" s="1"/>
  <c r="BN175" i="1"/>
  <c r="BP175" i="1"/>
  <c r="I675" i="1"/>
  <c r="Y184" i="1"/>
  <c r="Z187" i="1"/>
  <c r="BN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Z208" i="1"/>
  <c r="BN208" i="1"/>
  <c r="BP208" i="1"/>
  <c r="Z210" i="1"/>
  <c r="BN210" i="1"/>
  <c r="Z212" i="1"/>
  <c r="BN212" i="1"/>
  <c r="Z214" i="1"/>
  <c r="BN214" i="1"/>
  <c r="Y230" i="1"/>
  <c r="Z220" i="1"/>
  <c r="BN220" i="1"/>
  <c r="Z222" i="1"/>
  <c r="BN222" i="1"/>
  <c r="Z224" i="1"/>
  <c r="BN224" i="1"/>
  <c r="Z226" i="1"/>
  <c r="BN226" i="1"/>
  <c r="BP234" i="1"/>
  <c r="BN234" i="1"/>
  <c r="Z234" i="1"/>
  <c r="BP238" i="1"/>
  <c r="BN238" i="1"/>
  <c r="Z238" i="1"/>
  <c r="Y240" i="1"/>
  <c r="K675" i="1"/>
  <c r="Y252" i="1"/>
  <c r="BP243" i="1"/>
  <c r="BN243" i="1"/>
  <c r="Z243" i="1"/>
  <c r="BP247" i="1"/>
  <c r="BN247" i="1"/>
  <c r="Z247" i="1"/>
  <c r="Y251" i="1"/>
  <c r="BP256" i="1"/>
  <c r="BN256" i="1"/>
  <c r="Z256" i="1"/>
  <c r="Z264" i="1" s="1"/>
  <c r="BP260" i="1"/>
  <c r="BN260" i="1"/>
  <c r="Z260" i="1"/>
  <c r="Y264" i="1"/>
  <c r="BP273" i="1"/>
  <c r="BN273" i="1"/>
  <c r="Z273" i="1"/>
  <c r="BP277" i="1"/>
  <c r="BN277" i="1"/>
  <c r="Z277" i="1"/>
  <c r="Y281" i="1"/>
  <c r="BP291" i="1"/>
  <c r="BN291" i="1"/>
  <c r="Z291" i="1"/>
  <c r="Z293" i="1" s="1"/>
  <c r="BP300" i="1"/>
  <c r="BN300" i="1"/>
  <c r="Z300" i="1"/>
  <c r="Y317" i="1"/>
  <c r="BP330" i="1"/>
  <c r="BN330" i="1"/>
  <c r="Z330" i="1"/>
  <c r="Y332" i="1"/>
  <c r="T675" i="1"/>
  <c r="Y338" i="1"/>
  <c r="BP335" i="1"/>
  <c r="BN335" i="1"/>
  <c r="Z335" i="1"/>
  <c r="Y342" i="1"/>
  <c r="BP357" i="1"/>
  <c r="BN357" i="1"/>
  <c r="Z357" i="1"/>
  <c r="BP361" i="1"/>
  <c r="BN361" i="1"/>
  <c r="Z361" i="1"/>
  <c r="BP369" i="1"/>
  <c r="BN369" i="1"/>
  <c r="Z369" i="1"/>
  <c r="BP376" i="1"/>
  <c r="BN376" i="1"/>
  <c r="Z376" i="1"/>
  <c r="BP385" i="1"/>
  <c r="BN385" i="1"/>
  <c r="Z385" i="1"/>
  <c r="Y387" i="1"/>
  <c r="BP391" i="1"/>
  <c r="BN391" i="1"/>
  <c r="Z391" i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Y370" i="1"/>
  <c r="BP374" i="1"/>
  <c r="BN374" i="1"/>
  <c r="Z374" i="1"/>
  <c r="BP378" i="1"/>
  <c r="BN378" i="1"/>
  <c r="Z378" i="1"/>
  <c r="Y380" i="1"/>
  <c r="Y386" i="1"/>
  <c r="BP382" i="1"/>
  <c r="BN382" i="1"/>
  <c r="Z382" i="1"/>
  <c r="Y394" i="1"/>
  <c r="BP397" i="1"/>
  <c r="BN397" i="1"/>
  <c r="Z397" i="1"/>
  <c r="Z399" i="1" s="1"/>
  <c r="Y411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501" i="1"/>
  <c r="BP498" i="1"/>
  <c r="BN498" i="1"/>
  <c r="Z498" i="1"/>
  <c r="BP515" i="1"/>
  <c r="BN515" i="1"/>
  <c r="Z515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BP566" i="1"/>
  <c r="BN566" i="1"/>
  <c r="Z566" i="1"/>
  <c r="BP568" i="1"/>
  <c r="BN568" i="1"/>
  <c r="Z568" i="1"/>
  <c r="BP572" i="1"/>
  <c r="BN572" i="1"/>
  <c r="Z572" i="1"/>
  <c r="BP575" i="1"/>
  <c r="BN575" i="1"/>
  <c r="Z575" i="1"/>
  <c r="W675" i="1"/>
  <c r="Y405" i="1"/>
  <c r="Y425" i="1"/>
  <c r="Y675" i="1"/>
  <c r="Y451" i="1"/>
  <c r="AA675" i="1"/>
  <c r="Y510" i="1"/>
  <c r="Y526" i="1"/>
  <c r="BP521" i="1"/>
  <c r="BN521" i="1"/>
  <c r="Y525" i="1"/>
  <c r="BP540" i="1"/>
  <c r="BN540" i="1"/>
  <c r="Z540" i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BP574" i="1"/>
  <c r="BN574" i="1"/>
  <c r="Z574" i="1"/>
  <c r="Y577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588" i="1" l="1"/>
  <c r="Z554" i="1"/>
  <c r="Z500" i="1"/>
  <c r="Z393" i="1"/>
  <c r="Z331" i="1"/>
  <c r="Z370" i="1"/>
  <c r="Z303" i="1"/>
  <c r="Z525" i="1"/>
  <c r="Z645" i="1"/>
  <c r="Z610" i="1"/>
  <c r="Z194" i="1"/>
  <c r="Z136" i="1"/>
  <c r="Z111" i="1"/>
  <c r="Y666" i="1"/>
  <c r="Y669" i="1"/>
  <c r="Z425" i="1"/>
  <c r="Z230" i="1"/>
  <c r="Z583" i="1"/>
  <c r="Z451" i="1"/>
  <c r="Z386" i="1"/>
  <c r="Z379" i="1"/>
  <c r="Z337" i="1"/>
  <c r="Z281" i="1"/>
  <c r="Z251" i="1"/>
  <c r="Z159" i="1"/>
  <c r="Z120" i="1"/>
  <c r="Z102" i="1"/>
  <c r="Z89" i="1"/>
  <c r="Z80" i="1"/>
  <c r="Y667" i="1"/>
  <c r="Y668" i="1" s="1"/>
  <c r="Z33" i="1"/>
  <c r="Z495" i="1"/>
  <c r="Z317" i="1"/>
  <c r="Z627" i="1"/>
  <c r="Z617" i="1"/>
  <c r="Z577" i="1"/>
  <c r="X668" i="1"/>
  <c r="Z517" i="1"/>
  <c r="Z363" i="1"/>
  <c r="Z638" i="1"/>
  <c r="Z464" i="1"/>
  <c r="Z435" i="1"/>
  <c r="Z216" i="1"/>
  <c r="Z172" i="1"/>
  <c r="Z148" i="1"/>
  <c r="Z71" i="1"/>
  <c r="Z64" i="1"/>
  <c r="Z48" i="1"/>
  <c r="Y665" i="1"/>
  <c r="Z239" i="1"/>
  <c r="Z670" i="1" l="1"/>
</calcChain>
</file>

<file path=xl/sharedStrings.xml><?xml version="1.0" encoding="utf-8"?>
<sst xmlns="http://schemas.openxmlformats.org/spreadsheetml/2006/main" count="3137" uniqueCount="1087">
  <si>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</si>
  <si>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</si>
  <si>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</si>
  <si>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</si>
  <si>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</si>
  <si>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</si>
  <si>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</si>
  <si>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</si>
  <si>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</si>
  <si>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</si>
  <si>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</si>
  <si>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</si>
  <si>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</si>
  <si>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</si>
  <si>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</si>
  <si>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</si>
  <si>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</si>
  <si>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</si>
  <si>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</si>
  <si>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</si>
  <si>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</si>
  <si>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</si>
  <si>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</si>
  <si>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</si>
  <si>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</si>
  <si>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</si>
  <si>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</si>
  <si>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</si>
  <si>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</si>
  <si>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</si>
  <si>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</si>
  <si>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</si>
  <si>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</si>
  <si>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</si>
  <si>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</si>
  <si>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</si>
  <si>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</si>
  <si>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</si>
  <si>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</si>
  <si>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</si>
  <si>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</si>
  <si>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</si>
  <si>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</si>
  <si>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</si>
  <si>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</si>
  <si>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</si>
  <si>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</si>
  <si>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</si>
  <si>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</si>
  <si>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</si>
  <si>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</si>
  <si>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</si>
  <si>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</si>
  <si>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</si>
  <si>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</si>
  <si>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</si>
  <si>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</si>
  <si>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</si>
  <si>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</si>
  <si>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</si>
  <si>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</si>
  <si>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</si>
  <si>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</si>
  <si>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</si>
  <si>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</si>
  <si>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</si>
  <si>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</si>
  <si>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</si>
  <si>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</si>
  <si>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</si>
  <si>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</si>
  <si>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</si>
  <si>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</si>
  <si>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</si>
  <si>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</si>
  <si>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</si>
  <si>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</si>
  <si>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</si>
  <si>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</si>
  <si>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</si>
  <si>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</si>
  <si>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</si>
  <si>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</si>
  <si>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</si>
  <si>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</si>
  <si>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</si>
  <si>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</si>
  <si>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</si>
  <si>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</si>
  <si>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</si>
  <si>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</si>
  <si>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</si>
  <si>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</si>
  <si>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</si>
  <si>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</si>
  <si>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</si>
  <si>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</si>
  <si>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</si>
  <si>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</si>
  <si>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</si>
  <si>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</si>
  <si>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</si>
  <si>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</si>
  <si>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</si>
  <si>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</si>
  <si>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</si>
  <si>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</si>
  <si>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</si>
  <si>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</si>
  <si>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</si>
  <si>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</si>
  <si>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</si>
  <si>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</si>
  <si>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</si>
  <si>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</si>
  <si>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</si>
  <si>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</si>
  <si>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</si>
  <si>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</si>
  <si>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</si>
  <si>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</si>
  <si>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</si>
  <si>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</si>
  <si>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</si>
  <si>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</si>
  <si>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</si>
  <si>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</si>
  <si>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</si>
  <si>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</si>
  <si>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</si>
  <si>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</si>
  <si>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</si>
  <si>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</si>
  <si>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</si>
  <si>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</si>
  <si>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</si>
  <si>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</si>
  <si>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</si>
  <si>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</si>
  <si>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</si>
  <si>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</si>
  <si>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</si>
  <si>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</si>
  <si>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</si>
  <si>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</si>
  <si>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</si>
  <si>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</si>
  <si>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</si>
  <si>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</si>
  <si>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</si>
  <si>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</si>
  <si>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</si>
  <si>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</si>
  <si>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</si>
  <si>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</si>
  <si>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</si>
  <si>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</si>
  <si>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</si>
  <si>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</si>
  <si>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</si>
  <si>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</si>
  <si>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</si>
  <si>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</si>
  <si>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</si>
  <si>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</si>
  <si>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</si>
  <si>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</si>
  <si>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</si>
  <si>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</si>
  <si>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</si>
  <si>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</si>
  <si>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</si>
  <si>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</si>
  <si>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</si>
  <si>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</si>
  <si>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</si>
  <si>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</si>
  <si>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</si>
  <si>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</si>
  <si>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</si>
  <si>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</si>
  <si>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</si>
  <si>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</si>
  <si>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</si>
  <si>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</si>
  <si>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</si>
  <si>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</si>
  <si>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</si>
  <si>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</si>
  <si>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</si>
  <si>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</si>
  <si>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</si>
  <si>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</si>
  <si>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</si>
  <si>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</si>
  <si>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</si>
  <si>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</si>
  <si>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</si>
  <si>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</si>
  <si>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</si>
  <si>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</si>
  <si>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</si>
  <si>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</si>
  <si>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</si>
  <si>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</si>
  <si>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</si>
  <si>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</si>
  <si>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</si>
  <si>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</si>
  <si>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</si>
  <si>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</si>
  <si>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</si>
  <si>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</si>
  <si>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</si>
  <si>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</si>
  <si>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</si>
  <si>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</si>
  <si>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</si>
  <si>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</si>
  <si>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</si>
  <si>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</si>
  <si>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</si>
  <si>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</si>
  <si>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</si>
  <si>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</si>
  <si>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</si>
  <si>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</si>
  <si>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</si>
  <si>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</si>
  <si>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</si>
  <si>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</si>
  <si>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</si>
  <si>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</si>
  <si>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</si>
  <si>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</si>
  <si>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</si>
  <si>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</si>
  <si>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</si>
  <si>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</si>
  <si>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</si>
  <si>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</si>
  <si>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</si>
  <si>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</si>
  <si>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</si>
  <si>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</si>
  <si>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</si>
  <si>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</si>
  <si>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</si>
  <si>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</si>
  <si>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</si>
  <si>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</si>
  <si>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</si>
  <si>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</si>
  <si>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</si>
  <si>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</si>
  <si>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</si>
  <si>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</si>
  <si>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</si>
  <si>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</si>
  <si>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</si>
  <si>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</si>
  <si>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</si>
  <si>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</si>
  <si>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</si>
  <si>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</si>
  <si>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</si>
  <si>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</si>
  <si>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</si>
  <si>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</si>
  <si>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</si>
  <si>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</si>
  <si>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</si>
  <si>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</si>
  <si>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</si>
  <si>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</si>
  <si>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</si>
  <si>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</si>
  <si>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</si>
  <si>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</si>
  <si>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</si>
  <si>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</si>
  <si>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</si>
  <si>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</si>
  <si>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</si>
  <si>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</si>
  <si>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</si>
  <si>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</si>
  <si>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</si>
  <si>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</si>
  <si>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</si>
  <si>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</si>
  <si>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</si>
  <si>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</si>
  <si>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</si>
  <si>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</si>
  <si>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</si>
  <si>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</si>
  <si>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</si>
  <si>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</si>
  <si>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</si>
  <si>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</si>
  <si>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</si>
  <si>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</si>
  <si>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</si>
  <si>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</si>
  <si>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</si>
  <si>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</si>
  <si>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</si>
  <si>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</si>
  <si>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</si>
  <si>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</si>
  <si>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</si>
  <si>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</si>
  <si>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</si>
  <si>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</si>
  <si>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</si>
  <si>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</si>
  <si>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</si>
  <si>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</si>
  <si>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</si>
  <si>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</si>
  <si>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</si>
  <si>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</si>
  <si>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</si>
  <si>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</si>
  <si>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</si>
  <si>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</si>
  <si>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</si>
  <si>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</si>
  <si>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</si>
  <si>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</si>
  <si>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</si>
  <si>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</si>
  <si>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</si>
  <si>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</si>
  <si>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</si>
  <si>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</si>
  <si>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</si>
  <si>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</si>
  <si>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</si>
  <si>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</si>
  <si>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</si>
  <si>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</si>
  <si>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</si>
  <si>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</si>
  <si>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</si>
  <si>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</si>
  <si>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</si>
  <si>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</si>
  <si>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</si>
  <si>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</si>
  <si>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</si>
  <si>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</si>
  <si>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</si>
  <si>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</si>
  <si>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</si>
  <si>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</si>
  <si>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</si>
  <si>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</si>
  <si>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</si>
  <si>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</si>
  <si>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</si>
  <si>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</si>
  <si>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</si>
  <si>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</si>
  <si>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</si>
  <si>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</si>
  <si>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</si>
  <si>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</si>
  <si>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</si>
  <si>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</si>
  <si>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</si>
  <si>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</si>
  <si>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</si>
  <si>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</si>
  <si>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</si>
  <si>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</si>
  <si>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</si>
  <si>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</si>
  <si>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</si>
  <si>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</si>
  <si>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</si>
  <si>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</si>
  <si>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</si>
  <si>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</si>
  <si>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</si>
  <si>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</si>
  <si>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</si>
  <si>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</si>
  <si>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</si>
  <si>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</si>
  <si>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</si>
  <si>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</si>
  <si>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</si>
  <si>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</si>
  <si>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</si>
  <si>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</si>
  <si>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</si>
  <si>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</si>
  <si>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</si>
  <si>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</si>
  <si>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</si>
  <si>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</si>
  <si>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</si>
  <si>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</si>
  <si>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</si>
  <si>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</si>
  <si>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</si>
  <si>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</si>
  <si>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</si>
  <si>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</si>
  <si>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</si>
  <si>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</si>
  <si>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</si>
  <si>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</si>
  <si>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</si>
  <si>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</si>
  <si>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</si>
  <si>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</si>
  <si>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</si>
  <si>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</si>
  <si>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</si>
  <si>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</si>
  <si>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</si>
  <si>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</si>
  <si>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</si>
  <si>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</si>
  <si>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</si>
  <si>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</si>
  <si>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</si>
  <si>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</si>
  <si>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</si>
  <si>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</si>
  <si>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</si>
  <si>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</si>
  <si>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</si>
  <si>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</si>
  <si>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</si>
  <si>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</si>
  <si>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</si>
  <si>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</si>
  <si>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</si>
  <si>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</si>
  <si>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</si>
  <si>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</si>
  <si>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</si>
  <si>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</si>
  <si>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</si>
  <si>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</si>
  <si>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</si>
  <si>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</si>
  <si>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</si>
  <si>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</si>
  <si>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</si>
  <si>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</si>
  <si>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</si>
  <si>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</si>
  <si>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</si>
  <si>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</si>
  <si>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</si>
  <si>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</si>
  <si>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</si>
  <si>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</si>
  <si>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</si>
  <si>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</si>
  <si>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</si>
  <si>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</si>
  <si>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</si>
  <si>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</si>
  <si>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</si>
  <si>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</si>
  <si>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</si>
  <si>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</si>
  <si>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</si>
  <si>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</si>
  <si>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</si>
  <si>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</si>
  <si>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</si>
  <si>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</si>
  <si>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</si>
  <si>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</si>
  <si>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</si>
  <si>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</si>
  <si>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</si>
  <si>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</si>
  <si>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</si>
  <si>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</si>
  <si>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</si>
  <si>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</si>
  <si>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</si>
  <si>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</si>
  <si>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</si>
  <si>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</si>
  <si>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</si>
  <si>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</si>
  <si>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</si>
  <si>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</si>
  <si>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</si>
  <si>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</si>
  <si>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</si>
  <si>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</si>
  <si>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</si>
  <si>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</si>
  <si>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</si>
  <si>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</si>
  <si>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</si>
  <si>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</si>
  <si>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</si>
  <si>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</si>
  <si>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</si>
  <si>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</si>
  <si>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</si>
  <si>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</si>
  <si>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</si>
  <si>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</si>
  <si>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</si>
  <si>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</si>
  <si>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</si>
  <si>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</si>
  <si>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</si>
  <si>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</si>
  <si>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</si>
  <si>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</si>
  <si>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</si>
  <si>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</si>
  <si>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</si>
  <si>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</si>
  <si>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</si>
  <si>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</si>
  <si>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</si>
  <si>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</si>
  <si>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</si>
  <si>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</si>
  <si>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</si>
  <si>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</si>
  <si>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</si>
  <si>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</si>
  <si>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</si>
  <si>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</si>
  <si>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</si>
  <si>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</si>
  <si>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</si>
  <si>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</si>
  <si>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</si>
  <si>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</si>
  <si>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</si>
  <si>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</si>
  <si>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</si>
  <si>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</si>
  <si>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</si>
  <si>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</si>
  <si>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</si>
  <si>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</si>
  <si>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</si>
  <si>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</si>
  <si>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</si>
  <si>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</si>
  <si>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</si>
  <si>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</si>
  <si>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</si>
  <si>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</si>
  <si>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</si>
  <si>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</si>
  <si>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</si>
  <si>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</si>
  <si>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</si>
  <si>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</si>
  <si>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</si>
  <si>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</si>
  <si>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</si>
  <si>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</si>
  <si>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</si>
  <si>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</si>
  <si>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</si>
  <si>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</si>
  <si>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</si>
  <si>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</si>
  <si>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</si>
  <si>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</si>
  <si>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</si>
  <si>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</si>
  <si>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</si>
  <si>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</si>
  <si>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</si>
  <si>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</si>
  <si>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</si>
  <si>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</si>
  <si>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</si>
  <si>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</si>
  <si>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</si>
  <si>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</si>
  <si>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</si>
  <si>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</si>
  <si>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</si>
  <si>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</si>
  <si>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</si>
  <si>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</si>
  <si>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</si>
  <si>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</si>
  <si>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</si>
  <si>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</si>
  <si>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</si>
  <si>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</si>
  <si>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</si>
  <si>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</si>
  <si>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</si>
  <si>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</si>
  <si>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</si>
  <si>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</si>
  <si>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</si>
  <si>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</si>
  <si>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</si>
  <si>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</si>
  <si>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</si>
  <si>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</si>
  <si>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</si>
  <si>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</si>
  <si>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</si>
  <si>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</si>
  <si>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</si>
  <si>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</si>
  <si>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</si>
  <si>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</si>
  <si>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</si>
  <si>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</si>
  <si>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</si>
  <si>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</si>
  <si>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</si>
  <si>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</si>
  <si>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</si>
  <si>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</si>
  <si>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</si>
  <si>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</si>
  <si>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</si>
  <si>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</si>
  <si>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</si>
  <si>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</si>
  <si>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</si>
  <si>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</si>
  <si>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</si>
  <si>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</si>
  <si>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</si>
  <si>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</si>
  <si>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</si>
  <si>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</si>
  <si>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</si>
  <si>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</si>
  <si>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</si>
  <si>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</si>
  <si>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</si>
  <si>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</si>
  <si>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</si>
  <si>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</si>
  <si>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</si>
  <si>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</si>
  <si>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</si>
  <si>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</si>
  <si>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</si>
  <si>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</si>
  <si>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</si>
  <si>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</si>
  <si>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</si>
  <si>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</si>
  <si>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</si>
  <si>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</si>
  <si>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</si>
  <si>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</si>
  <si>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</si>
  <si>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</si>
  <si>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</si>
  <si>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</si>
  <si>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</si>
  <si>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</si>
  <si>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</si>
  <si>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</si>
  <si>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</si>
  <si>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</si>
  <si>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</si>
  <si>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</si>
  <si>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</si>
  <si>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</si>
  <si>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</si>
  <si>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</si>
  <si>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</si>
  <si>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</si>
  <si>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</si>
  <si>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</si>
  <si>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</si>
  <si>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</si>
  <si>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</si>
  <si>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</si>
  <si>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</si>
  <si>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</si>
  <si>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</si>
  <si>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</si>
  <si>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</si>
  <si>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</si>
  <si>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</si>
  <si>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</si>
  <si>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</si>
  <si>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</si>
  <si>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</si>
  <si>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</si>
  <si>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</si>
  <si>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</si>
  <si>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</si>
  <si>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</si>
  <si>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</si>
  <si>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</si>
  <si>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</si>
  <si>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</si>
  <si>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</si>
  <si>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</si>
  <si>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</si>
  <si>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</si>
  <si>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</si>
  <si>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</si>
  <si>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</si>
  <si>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</si>
  <si>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</si>
  <si>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</si>
  <si>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</si>
  <si>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</si>
  <si>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</si>
  <si>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</si>
  <si>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</si>
  <si>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</si>
  <si>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</si>
  <si>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</si>
  <si>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</si>
  <si>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</si>
  <si>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</si>
  <si>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</si>
  <si>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</si>
  <si>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</si>
  <si>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</si>
  <si>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</si>
  <si>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</si>
  <si>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</si>
  <si>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</si>
  <si>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</si>
  <si>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</si>
  <si>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</si>
  <si>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</si>
  <si>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</si>
  <si>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</si>
  <si>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</si>
  <si>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</si>
  <si>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</si>
  <si>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</si>
  <si>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</si>
  <si>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</si>
  <si>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</si>
  <si>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</si>
  <si>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</si>
  <si>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</si>
  <si>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</si>
  <si>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</si>
  <si>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</si>
  <si>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</si>
  <si>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</si>
  <si>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</si>
  <si>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</si>
  <si>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</si>
  <si>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</si>
  <si>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</si>
  <si>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</si>
  <si>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</si>
  <si>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</si>
  <si>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</si>
  <si>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</si>
  <si>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</si>
  <si>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</si>
  <si>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</si>
  <si>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</si>
  <si>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</si>
  <si>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</si>
  <si>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</si>
  <si>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</si>
  <si>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</si>
  <si>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</si>
  <si>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</si>
  <si>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</si>
  <si>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</si>
  <si>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</si>
  <si>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</si>
  <si>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</si>
  <si>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</si>
  <si>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</si>
  <si>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</si>
  <si>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</si>
  <si>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</si>
  <si>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</si>
  <si>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</si>
  <si>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</si>
  <si>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</si>
  <si>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</si>
  <si>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</si>
  <si>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</si>
  <si>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</si>
  <si>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</si>
  <si>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</si>
  <si>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</si>
  <si>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</si>
  <si>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</si>
  <si>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</si>
  <si>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</si>
  <si>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</si>
  <si>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</si>
  <si>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</si>
  <si>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</si>
  <si>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</si>
  <si>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</si>
  <si>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</si>
  <si>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</si>
  <si>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</si>
  <si>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</si>
  <si>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</si>
  <si>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</si>
  <si>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</si>
  <si>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</si>
  <si>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</si>
  <si>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</si>
  <si>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</si>
  <si>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</si>
  <si>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</si>
  <si>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</si>
  <si>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</si>
  <si>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</si>
  <si>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</si>
  <si>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</si>
  <si>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</si>
  <si>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</si>
  <si>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</si>
  <si>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</si>
  <si>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</si>
  <si>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</si>
  <si>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</si>
  <si>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</si>
  <si>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</si>
  <si>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</si>
  <si>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</si>
  <si>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</si>
  <si>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</si>
  <si>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</si>
  <si>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</si>
  <si>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</si>
  <si>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</si>
  <si>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</si>
  <si>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</si>
  <si>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</si>
  <si>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</si>
  <si>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</si>
  <si>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</si>
  <si>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</si>
  <si>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</si>
  <si>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</si>
  <si>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</si>
  <si>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</si>
  <si>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</si>
  <si>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</si>
  <si>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</si>
  <si>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</si>
  <si>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</si>
  <si>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</si>
  <si>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</si>
  <si>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</si>
  <si>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</si>
  <si>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</si>
  <si>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</si>
  <si>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</si>
  <si>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</si>
  <si>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</si>
  <si>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</si>
  <si>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</si>
  <si>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</si>
  <si>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</si>
  <si>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</si>
  <si>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</si>
  <si>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</si>
  <si>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</si>
  <si>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</si>
  <si>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</si>
  <si>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</si>
  <si>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</si>
  <si>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</si>
  <si>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</si>
  <si>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</si>
  <si>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</si>
  <si>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</si>
  <si>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</si>
  <si>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</si>
  <si>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</si>
  <si>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</si>
  <si>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</si>
  <si>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</si>
  <si>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</si>
  <si>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</si>
  <si>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</si>
  <si>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</si>
  <si>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</si>
  <si>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</si>
  <si>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</si>
  <si>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</si>
  <si>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</si>
  <si>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</si>
  <si>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</si>
  <si>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</si>
  <si>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</si>
  <si>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</si>
  <si>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</si>
  <si>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</si>
  <si>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</si>
  <si>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</si>
  <si>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</si>
  <si>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</si>
  <si>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</si>
  <si>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</si>
  <si>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</si>
  <si>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</si>
  <si>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</si>
  <si>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</si>
  <si>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</si>
  <si>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</si>
  <si>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</si>
  <si>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</si>
  <si>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</si>
  <si>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</si>
  <si>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</si>
  <si>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</si>
  <si>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</si>
  <si>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</si>
  <si>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</si>
  <si>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</si>
  <si>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</si>
  <si>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</si>
  <si>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</si>
  <si>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</si>
  <si>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</si>
  <si>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</si>
  <si>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</si>
  <si>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</si>
  <si>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</si>
  <si>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</si>
  <si>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</si>
  <si>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</si>
  <si>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</si>
  <si>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</si>
  <si>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</si>
  <si>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</si>
  <si>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</si>
  <si>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</si>
  <si>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</si>
  <si>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</si>
  <si>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</si>
  <si>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</si>
  <si>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</si>
  <si>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</si>
  <si>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</si>
  <si>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</si>
  <si>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</si>
  <si>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</si>
  <si>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</si>
  <si>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</si>
  <si>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</si>
  <si>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</si>
  <si>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</si>
  <si>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</si>
  <si>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</si>
  <si>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</si>
  <si>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</si>
  <si>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</si>
  <si>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</si>
  <si>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</si>
  <si>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</si>
  <si>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</si>
  <si>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</si>
  <si>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</si>
  <si>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</si>
  <si>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</si>
  <si>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</si>
  <si>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</si>
  <si>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</si>
  <si>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</si>
  <si>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</si>
  <si>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</si>
  <si>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</si>
  <si>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</si>
  <si>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</si>
  <si>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</si>
  <si>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</si>
  <si>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</si>
  <si>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</si>
  <si>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</si>
  <si>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</si>
  <si>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</si>
  <si>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</si>
  <si>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</si>
  <si>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</si>
  <si>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</si>
  <si>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</si>
  <si>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</si>
  <si>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</si>
  <si>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</si>
  <si>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</si>
  <si>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</si>
  <si>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</si>
  <si>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</si>
  <si>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</si>
  <si>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</si>
  <si>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</si>
  <si>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</si>
  <si>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</si>
  <si>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</si>
  <si>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</si>
  <si>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</si>
  <si>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</si>
  <si>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</si>
  <si>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</si>
  <si>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</si>
  <si>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</si>
  <si>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</si>
  <si>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</si>
  <si>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</si>
  <si>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</si>
  <si>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</si>
  <si>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</si>
  <si>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</si>
  <si>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</si>
  <si>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</si>
  <si>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</si>
  <si>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</si>
  <si>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</si>
  <si>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</si>
  <si>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</si>
  <si>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</si>
  <si>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</si>
  <si>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</si>
  <si>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</si>
  <si>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</si>
  <si>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</si>
  <si>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</si>
  <si>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</si>
  <si>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</si>
  <si>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</si>
  <si>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</si>
  <si>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</si>
  <si>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</si>
  <si>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</si>
  <si>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</si>
  <si>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</si>
  <si>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</si>
  <si>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</si>
  <si>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</si>
  <si>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</si>
  <si>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</si>
  <si>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</si>
  <si>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</si>
  <si>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</si>
  <si>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</si>
  <si>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</si>
  <si>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</si>
  <si>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</si>
  <si>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</si>
  <si>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</si>
  <si>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</si>
  <si>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</si>
  <si>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</si>
  <si>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</si>
  <si>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</si>
  <si>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</si>
  <si>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</si>
  <si>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</si>
  <si>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</si>
  <si>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</si>
  <si>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</si>
  <si>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</si>
  <si>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</si>
  <si>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</si>
  <si>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</si>
  <si>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</si>
  <si>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</si>
  <si>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</si>
  <si>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</si>
  <si>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</si>
  <si>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</si>
  <si>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Сочи,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</si>
</sst>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46" sqref="AA46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1086</v>
      </c>
      <c r="I5" s="1063"/>
      <c r="J5" s="1063"/>
      <c r="K5" s="1063"/>
      <c r="L5" s="1063"/>
      <c r="M5" s="851"/>
      <c r="N5" s="58"/>
      <c r="P5" s="24" t="s">
        <v>10</v>
      </c>
      <c r="Q5" s="1179">
        <v>45708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Четверг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1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 t="s">
        <v>19</v>
      </c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20</v>
      </c>
      <c r="Q8" s="931">
        <v>0.54166666666666663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21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22</v>
      </c>
      <c r="Q10" s="989"/>
      <c r="R10" s="990"/>
      <c r="U10" s="24" t="s">
        <v>23</v>
      </c>
      <c r="V10" s="786" t="s">
        <v>24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095" t="s">
        <v>28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29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30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31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32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33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34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35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36</v>
      </c>
      <c r="B17" s="811" t="s">
        <v>37</v>
      </c>
      <c r="C17" s="946" t="s">
        <v>38</v>
      </c>
      <c r="D17" s="811" t="s">
        <v>39</v>
      </c>
      <c r="E17" s="891"/>
      <c r="F17" s="811" t="s">
        <v>40</v>
      </c>
      <c r="G17" s="811" t="s">
        <v>41</v>
      </c>
      <c r="H17" s="811" t="s">
        <v>42</v>
      </c>
      <c r="I17" s="811" t="s">
        <v>43</v>
      </c>
      <c r="J17" s="811" t="s">
        <v>44</v>
      </c>
      <c r="K17" s="811" t="s">
        <v>45</v>
      </c>
      <c r="L17" s="811" t="s">
        <v>46</v>
      </c>
      <c r="M17" s="811" t="s">
        <v>47</v>
      </c>
      <c r="N17" s="811" t="s">
        <v>48</v>
      </c>
      <c r="O17" s="811" t="s">
        <v>49</v>
      </c>
      <c r="P17" s="811" t="s">
        <v>50</v>
      </c>
      <c r="Q17" s="890"/>
      <c r="R17" s="890"/>
      <c r="S17" s="890"/>
      <c r="T17" s="891"/>
      <c r="U17" s="1176" t="s">
        <v>51</v>
      </c>
      <c r="V17" s="923"/>
      <c r="W17" s="811" t="s">
        <v>52</v>
      </c>
      <c r="X17" s="811" t="s">
        <v>53</v>
      </c>
      <c r="Y17" s="1173" t="s">
        <v>54</v>
      </c>
      <c r="Z17" s="1050" t="s">
        <v>55</v>
      </c>
      <c r="AA17" s="1040" t="s">
        <v>56</v>
      </c>
      <c r="AB17" s="1040" t="s">
        <v>57</v>
      </c>
      <c r="AC17" s="1040" t="s">
        <v>58</v>
      </c>
      <c r="AD17" s="1040" t="s">
        <v>59</v>
      </c>
      <c r="AE17" s="1147"/>
      <c r="AF17" s="1148"/>
      <c r="AG17" s="66"/>
      <c r="BD17" s="65" t="s">
        <v>60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63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64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71</v>
      </c>
      <c r="Q23" s="778"/>
      <c r="R23" s="778"/>
      <c r="S23" s="778"/>
      <c r="T23" s="778"/>
      <c r="U23" s="778"/>
      <c r="V23" s="779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71</v>
      </c>
      <c r="Q24" s="778"/>
      <c r="R24" s="778"/>
      <c r="S24" s="778"/>
      <c r="T24" s="778"/>
      <c r="U24" s="778"/>
      <c r="V24" s="779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73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0" t="s">
        <v>83</v>
      </c>
      <c r="Q28" s="781"/>
      <c r="R28" s="781"/>
      <c r="S28" s="781"/>
      <c r="T28" s="782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3" t="s">
        <v>87</v>
      </c>
      <c r="Q29" s="781"/>
      <c r="R29" s="781"/>
      <c r="S29" s="781"/>
      <c r="T29" s="782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06" t="s">
        <v>91</v>
      </c>
      <c r="Q30" s="781"/>
      <c r="R30" s="781"/>
      <c r="S30" s="781"/>
      <c r="T30" s="782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71</v>
      </c>
      <c r="Q33" s="778"/>
      <c r="R33" s="778"/>
      <c r="S33" s="778"/>
      <c r="T33" s="778"/>
      <c r="U33" s="778"/>
      <c r="V33" s="779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71</v>
      </c>
      <c r="Q34" s="778"/>
      <c r="R34" s="778"/>
      <c r="S34" s="778"/>
      <c r="T34" s="778"/>
      <c r="U34" s="778"/>
      <c r="V34" s="779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99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71</v>
      </c>
      <c r="Q37" s="778"/>
      <c r="R37" s="778"/>
      <c r="S37" s="778"/>
      <c r="T37" s="778"/>
      <c r="U37" s="778"/>
      <c r="V37" s="779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71</v>
      </c>
      <c r="Q38" s="778"/>
      <c r="R38" s="778"/>
      <c r="S38" s="778"/>
      <c r="T38" s="778"/>
      <c r="U38" s="778"/>
      <c r="V38" s="779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105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106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107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108</v>
      </c>
      <c r="B42" s="54" t="s">
        <v>109</v>
      </c>
      <c r="C42" s="31">
        <v>4301011540</v>
      </c>
      <c r="D42" s="775">
        <v>4607091385670</v>
      </c>
      <c r="E42" s="776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7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81"/>
      <c r="R42" s="781"/>
      <c r="S42" s="781"/>
      <c r="T42" s="782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108</v>
      </c>
      <c r="B43" s="54" t="s">
        <v>113</v>
      </c>
      <c r="C43" s="31">
        <v>4301011380</v>
      </c>
      <c r="D43" s="775">
        <v>4607091385670</v>
      </c>
      <c r="E43" s="776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81"/>
      <c r="R43" s="781"/>
      <c r="S43" s="781"/>
      <c r="T43" s="782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119</v>
      </c>
      <c r="B45" s="54" t="s">
        <v>120</v>
      </c>
      <c r="C45" s="31">
        <v>4301011565</v>
      </c>
      <c r="D45" s="775">
        <v>4680115882539</v>
      </c>
      <c r="E45" s="776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81"/>
      <c r="R45" s="781"/>
      <c r="S45" s="781"/>
      <c r="T45" s="782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122</v>
      </c>
      <c r="B46" s="54" t="s">
        <v>123</v>
      </c>
      <c r="C46" s="31">
        <v>4301011382</v>
      </c>
      <c r="D46" s="775">
        <v>4607091385687</v>
      </c>
      <c r="E46" s="776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81"/>
      <c r="R46" s="781"/>
      <c r="S46" s="781"/>
      <c r="T46" s="782"/>
      <c r="U46" s="34"/>
      <c r="V46" s="34"/>
      <c r="W46" s="35" t="s">
        <v>69</v>
      </c>
      <c r="X46" s="769">
        <v>19</v>
      </c>
      <c r="Y46" s="770">
        <f t="shared" si="6"/>
        <v>20</v>
      </c>
      <c r="Z46" s="36">
        <f>IFERROR(IF(Y46=0,"",ROUNDUP(Y46/H46,0)*0.00902),"")</f>
        <v>4.5100000000000001E-2</v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19.997499999999999</v>
      </c>
      <c r="BN46" s="64">
        <f t="shared" si="8"/>
        <v>21.05</v>
      </c>
      <c r="BO46" s="64">
        <f t="shared" si="9"/>
        <v>3.5984848484848488E-2</v>
      </c>
      <c r="BP46" s="64">
        <f t="shared" si="10"/>
        <v>3.787878787878788E-2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71</v>
      </c>
      <c r="Q48" s="778"/>
      <c r="R48" s="778"/>
      <c r="S48" s="778"/>
      <c r="T48" s="778"/>
      <c r="U48" s="778"/>
      <c r="V48" s="779"/>
      <c r="W48" s="37" t="s">
        <v>72</v>
      </c>
      <c r="X48" s="771">
        <f>IFERROR(X42/H42,"0")+IFERROR(X43/H43,"0")+IFERROR(X44/H44,"0")+IFERROR(X45/H45,"0")+IFERROR(X46/H46,"0")+IFERROR(X47/H47,"0")</f>
        <v>4.75</v>
      </c>
      <c r="Y48" s="771">
        <f>IFERROR(Y42/H42,"0")+IFERROR(Y43/H43,"0")+IFERROR(Y44/H44,"0")+IFERROR(Y45/H45,"0")+IFERROR(Y46/H46,"0")+IFERROR(Y47/H47,"0")</f>
        <v>5</v>
      </c>
      <c r="Z48" s="771">
        <f>IFERROR(IF(Z42="",0,Z42),"0")+IFERROR(IF(Z43="",0,Z43),"0")+IFERROR(IF(Z44="",0,Z44),"0")+IFERROR(IF(Z45="",0,Z45),"0")+IFERROR(IF(Z46="",0,Z46),"0")+IFERROR(IF(Z47="",0,Z47),"0")</f>
        <v>4.5100000000000001E-2</v>
      </c>
      <c r="AA48" s="772"/>
      <c r="AB48" s="772"/>
      <c r="AC48" s="772"/>
    </row>
    <row r="49" spans="1:68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71</v>
      </c>
      <c r="Q49" s="778"/>
      <c r="R49" s="778"/>
      <c r="S49" s="778"/>
      <c r="T49" s="778"/>
      <c r="U49" s="778"/>
      <c r="V49" s="779"/>
      <c r="W49" s="37" t="s">
        <v>69</v>
      </c>
      <c r="X49" s="771">
        <f>IFERROR(SUM(X42:X47),"0")</f>
        <v>19</v>
      </c>
      <c r="Y49" s="771">
        <f>IFERROR(SUM(Y42:Y47),"0")</f>
        <v>20</v>
      </c>
      <c r="Z49" s="37"/>
      <c r="AA49" s="772"/>
      <c r="AB49" s="772"/>
      <c r="AC49" s="772"/>
    </row>
    <row r="50" spans="1:68" ht="14.25" hidden="1" customHeight="1" x14ac:dyDescent="0.25">
      <c r="A50" s="785" t="s">
        <v>73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71</v>
      </c>
      <c r="Q53" s="778"/>
      <c r="R53" s="778"/>
      <c r="S53" s="778"/>
      <c r="T53" s="778"/>
      <c r="U53" s="778"/>
      <c r="V53" s="779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71</v>
      </c>
      <c r="Q54" s="778"/>
      <c r="R54" s="778"/>
      <c r="S54" s="778"/>
      <c r="T54" s="778"/>
      <c r="U54" s="778"/>
      <c r="V54" s="779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134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107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69</v>
      </c>
      <c r="X58" s="769">
        <v>100</v>
      </c>
      <c r="Y58" s="770">
        <f t="shared" si="11"/>
        <v>108</v>
      </c>
      <c r="Z58" s="36">
        <f>IFERROR(IF(Y58=0,"",ROUNDUP(Y58/H58,0)*0.01898),"")</f>
        <v>0.1898</v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104.02777777777777</v>
      </c>
      <c r="BN58" s="64">
        <f t="shared" si="13"/>
        <v>112.34999999999998</v>
      </c>
      <c r="BO58" s="64">
        <f t="shared" si="14"/>
        <v>0.14467592592592593</v>
      </c>
      <c r="BP58" s="64">
        <f t="shared" si="15"/>
        <v>0.15625</v>
      </c>
    </row>
    <row r="59" spans="1:68" ht="27" hidden="1" customHeight="1" x14ac:dyDescent="0.25">
      <c r="A59" s="54" t="s">
        <v>143</v>
      </c>
      <c r="B59" s="54" t="s">
        <v>144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146</v>
      </c>
      <c r="B60" s="54" t="s">
        <v>147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149</v>
      </c>
      <c r="B61" s="54" t="s">
        <v>150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151</v>
      </c>
      <c r="B62" s="54" t="s">
        <v>152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155</v>
      </c>
      <c r="B63" s="54" t="s">
        <v>156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69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71</v>
      </c>
      <c r="Q64" s="778"/>
      <c r="R64" s="778"/>
      <c r="S64" s="778"/>
      <c r="T64" s="778"/>
      <c r="U64" s="778"/>
      <c r="V64" s="779"/>
      <c r="W64" s="37" t="s">
        <v>72</v>
      </c>
      <c r="X64" s="771">
        <f>IFERROR(X57/H57,"0")+IFERROR(X58/H58,"0")+IFERROR(X59/H59,"0")+IFERROR(X60/H60,"0")+IFERROR(X61/H61,"0")+IFERROR(X62/H62,"0")+IFERROR(X63/H63,"0")</f>
        <v>9.2592592592592595</v>
      </c>
      <c r="Y64" s="771">
        <f>IFERROR(Y57/H57,"0")+IFERROR(Y58/H58,"0")+IFERROR(Y59/H59,"0")+IFERROR(Y60/H60,"0")+IFERROR(Y61/H61,"0")+IFERROR(Y62/H62,"0")+IFERROR(Y63/H63,"0")</f>
        <v>10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0.1898</v>
      </c>
      <c r="AA64" s="772"/>
      <c r="AB64" s="772"/>
      <c r="AC64" s="772"/>
    </row>
    <row r="65" spans="1:68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71</v>
      </c>
      <c r="Q65" s="778"/>
      <c r="R65" s="778"/>
      <c r="S65" s="778"/>
      <c r="T65" s="778"/>
      <c r="U65" s="778"/>
      <c r="V65" s="779"/>
      <c r="W65" s="37" t="s">
        <v>69</v>
      </c>
      <c r="X65" s="771">
        <f>IFERROR(SUM(X57:X63),"0")</f>
        <v>100</v>
      </c>
      <c r="Y65" s="771">
        <f>IFERROR(SUM(Y57:Y63),"0")</f>
        <v>108</v>
      </c>
      <c r="Z65" s="37"/>
      <c r="AA65" s="772"/>
      <c r="AB65" s="772"/>
      <c r="AC65" s="772"/>
    </row>
    <row r="66" spans="1:68" ht="14.25" hidden="1" customHeight="1" x14ac:dyDescent="0.25">
      <c r="A66" s="785" t="s">
        <v>157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69</v>
      </c>
      <c r="X67" s="769">
        <v>130</v>
      </c>
      <c r="Y67" s="770">
        <f>IFERROR(IF(X67="",0,CEILING((X67/$H67),1)*$H67),"")</f>
        <v>140.4</v>
      </c>
      <c r="Z67" s="36">
        <f>IFERROR(IF(Y67=0,"",ROUNDUP(Y67/H67,0)*0.01898),"")</f>
        <v>0.24674000000000001</v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135.23611111111109</v>
      </c>
      <c r="BN67" s="64">
        <f>IFERROR(Y67*I67/H67,"0")</f>
        <v>146.05499999999998</v>
      </c>
      <c r="BO67" s="64">
        <f>IFERROR(1/J67*(X67/H67),"0")</f>
        <v>0.18807870370370369</v>
      </c>
      <c r="BP67" s="64">
        <f>IFERROR(1/J67*(Y67/H67),"0")</f>
        <v>0.203125</v>
      </c>
    </row>
    <row r="68" spans="1:68" ht="27" hidden="1" customHeight="1" x14ac:dyDescent="0.25">
      <c r="A68" s="54" t="s">
        <v>161</v>
      </c>
      <c r="B68" s="54" t="s">
        <v>162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164</v>
      </c>
      <c r="B69" s="54" t="s">
        <v>165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69</v>
      </c>
      <c r="X70" s="769">
        <v>20</v>
      </c>
      <c r="Y70" s="770">
        <f>IFERROR(IF(X70="",0,CEILING((X70/$H70),1)*$H70),"")</f>
        <v>21.6</v>
      </c>
      <c r="Z70" s="36">
        <f>IFERROR(IF(Y70=0,"",ROUNDUP(Y70/H70,0)*0.00651),"")</f>
        <v>5.2080000000000001E-2</v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21.333333333333329</v>
      </c>
      <c r="BN70" s="64">
        <f>IFERROR(Y70*I70/H70,"0")</f>
        <v>23.04</v>
      </c>
      <c r="BO70" s="64">
        <f>IFERROR(1/J70*(X70/H70),"0")</f>
        <v>4.0700040700040699E-2</v>
      </c>
      <c r="BP70" s="64">
        <f>IFERROR(1/J70*(Y70/H70),"0")</f>
        <v>4.3956043956043959E-2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71</v>
      </c>
      <c r="Q71" s="778"/>
      <c r="R71" s="778"/>
      <c r="S71" s="778"/>
      <c r="T71" s="778"/>
      <c r="U71" s="778"/>
      <c r="V71" s="779"/>
      <c r="W71" s="37" t="s">
        <v>72</v>
      </c>
      <c r="X71" s="771">
        <f>IFERROR(X67/H67,"0")+IFERROR(X68/H68,"0")+IFERROR(X69/H69,"0")+IFERROR(X70/H70,"0")</f>
        <v>19.444444444444443</v>
      </c>
      <c r="Y71" s="771">
        <f>IFERROR(Y67/H67,"0")+IFERROR(Y68/H68,"0")+IFERROR(Y69/H69,"0")+IFERROR(Y70/H70,"0")</f>
        <v>21</v>
      </c>
      <c r="Z71" s="771">
        <f>IFERROR(IF(Z67="",0,Z67),"0")+IFERROR(IF(Z68="",0,Z68),"0")+IFERROR(IF(Z69="",0,Z69),"0")+IFERROR(IF(Z70="",0,Z70),"0")</f>
        <v>0.29882000000000003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71</v>
      </c>
      <c r="Q72" s="778"/>
      <c r="R72" s="778"/>
      <c r="S72" s="778"/>
      <c r="T72" s="778"/>
      <c r="U72" s="778"/>
      <c r="V72" s="779"/>
      <c r="W72" s="37" t="s">
        <v>69</v>
      </c>
      <c r="X72" s="771">
        <f>IFERROR(SUM(X67:X70),"0")</f>
        <v>150</v>
      </c>
      <c r="Y72" s="771">
        <f>IFERROR(SUM(Y67:Y70),"0")</f>
        <v>162</v>
      </c>
      <c r="Z72" s="37"/>
      <c r="AA72" s="772"/>
      <c r="AB72" s="772"/>
      <c r="AC72" s="772"/>
    </row>
    <row r="73" spans="1:68" ht="14.25" hidden="1" customHeight="1" x14ac:dyDescent="0.25">
      <c r="A73" s="785" t="s">
        <v>64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168</v>
      </c>
      <c r="B74" s="54" t="s">
        <v>169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171</v>
      </c>
      <c r="B75" s="54" t="s">
        <v>172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174</v>
      </c>
      <c r="B76" s="54" t="s">
        <v>175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177</v>
      </c>
      <c r="B77" s="54" t="s">
        <v>178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179</v>
      </c>
      <c r="B78" s="54" t="s">
        <v>180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181</v>
      </c>
      <c r="B79" s="54" t="s">
        <v>182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71</v>
      </c>
      <c r="Q80" s="778"/>
      <c r="R80" s="778"/>
      <c r="S80" s="778"/>
      <c r="T80" s="778"/>
      <c r="U80" s="778"/>
      <c r="V80" s="779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71</v>
      </c>
      <c r="Q81" s="778"/>
      <c r="R81" s="778"/>
      <c r="S81" s="778"/>
      <c r="T81" s="778"/>
      <c r="U81" s="778"/>
      <c r="V81" s="779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73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183</v>
      </c>
      <c r="B83" s="54" t="s">
        <v>184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hidden="1" customHeight="1" x14ac:dyDescent="0.25">
      <c r="A85" s="54" t="s">
        <v>189</v>
      </c>
      <c r="B85" s="54" t="s">
        <v>190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hidden="1" customHeight="1" x14ac:dyDescent="0.25">
      <c r="A86" s="54" t="s">
        <v>192</v>
      </c>
      <c r="B86" s="54" t="s">
        <v>193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196</v>
      </c>
      <c r="B88" s="54" t="s">
        <v>197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idden="1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71</v>
      </c>
      <c r="Q89" s="778"/>
      <c r="R89" s="778"/>
      <c r="S89" s="778"/>
      <c r="T89" s="778"/>
      <c r="U89" s="778"/>
      <c r="V89" s="779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hidden="1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71</v>
      </c>
      <c r="Q90" s="778"/>
      <c r="R90" s="778"/>
      <c r="S90" s="778"/>
      <c r="T90" s="778"/>
      <c r="U90" s="778"/>
      <c r="V90" s="779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hidden="1" customHeight="1" x14ac:dyDescent="0.25">
      <c r="A91" s="785" t="s">
        <v>198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199</v>
      </c>
      <c r="B92" s="54" t="s">
        <v>200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hidden="1" customHeight="1" x14ac:dyDescent="0.25">
      <c r="A93" s="54" t="s">
        <v>199</v>
      </c>
      <c r="B93" s="54" t="s">
        <v>202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203</v>
      </c>
      <c r="B94" s="54" t="s">
        <v>204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71</v>
      </c>
      <c r="Q95" s="778"/>
      <c r="R95" s="778"/>
      <c r="S95" s="778"/>
      <c r="T95" s="778"/>
      <c r="U95" s="778"/>
      <c r="V95" s="779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hidden="1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71</v>
      </c>
      <c r="Q96" s="778"/>
      <c r="R96" s="778"/>
      <c r="S96" s="778"/>
      <c r="T96" s="778"/>
      <c r="U96" s="778"/>
      <c r="V96" s="779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hidden="1" customHeight="1" x14ac:dyDescent="0.25">
      <c r="A97" s="783" t="s">
        <v>206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107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207</v>
      </c>
      <c r="B99" s="54" t="s">
        <v>208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210</v>
      </c>
      <c r="B100" s="54" t="s">
        <v>211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212</v>
      </c>
      <c r="B101" s="54" t="s">
        <v>213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69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71</v>
      </c>
      <c r="Q102" s="778"/>
      <c r="R102" s="778"/>
      <c r="S102" s="778"/>
      <c r="T102" s="778"/>
      <c r="U102" s="778"/>
      <c r="V102" s="779"/>
      <c r="W102" s="37" t="s">
        <v>72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hidden="1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71</v>
      </c>
      <c r="Q103" s="778"/>
      <c r="R103" s="778"/>
      <c r="S103" s="778"/>
      <c r="T103" s="778"/>
      <c r="U103" s="778"/>
      <c r="V103" s="779"/>
      <c r="W103" s="37" t="s">
        <v>69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hidden="1" customHeight="1" x14ac:dyDescent="0.25">
      <c r="A104" s="785" t="s">
        <v>73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4301051546</v>
      </c>
      <c r="D105" s="775">
        <v>4607091386967</v>
      </c>
      <c r="E105" s="776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1"/>
      <c r="R105" s="781"/>
      <c r="S105" s="781"/>
      <c r="T105" s="782"/>
      <c r="U105" s="34"/>
      <c r="V105" s="34"/>
      <c r="W105" s="35" t="s">
        <v>69</v>
      </c>
      <c r="X105" s="769">
        <v>66</v>
      </c>
      <c r="Y105" s="770">
        <f t="shared" ref="Y105:Y110" si="26">IFERROR(IF(X105="",0,CEILING((X105/$H105),1)*$H105),"")</f>
        <v>67.2</v>
      </c>
      <c r="Z105" s="36">
        <f>IFERROR(IF(Y105=0,"",ROUNDUP(Y105/H105,0)*0.01898),"")</f>
        <v>0.15184</v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70.077857142857141</v>
      </c>
      <c r="BN105" s="64">
        <f t="shared" ref="BN105:BN110" si="28">IFERROR(Y105*I105/H105,"0")</f>
        <v>71.352000000000004</v>
      </c>
      <c r="BO105" s="64">
        <f t="shared" ref="BO105:BO110" si="29">IFERROR(1/J105*(X105/H105),"0")</f>
        <v>0.12276785714285714</v>
      </c>
      <c r="BP105" s="64">
        <f t="shared" ref="BP105:BP110" si="30">IFERROR(1/J105*(Y105/H105),"0")</f>
        <v>0.125</v>
      </c>
    </row>
    <row r="106" spans="1:68" ht="27" hidden="1" customHeight="1" x14ac:dyDescent="0.25">
      <c r="A106" s="54" t="s">
        <v>215</v>
      </c>
      <c r="B106" s="54" t="s">
        <v>218</v>
      </c>
      <c r="C106" s="31">
        <v>4301051437</v>
      </c>
      <c r="D106" s="775">
        <v>4607091386967</v>
      </c>
      <c r="E106" s="776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7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1"/>
      <c r="R106" s="781"/>
      <c r="S106" s="781"/>
      <c r="T106" s="782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219</v>
      </c>
      <c r="B107" s="54" t="s">
        <v>220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221</v>
      </c>
      <c r="B108" s="54" t="s">
        <v>222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224</v>
      </c>
      <c r="B109" s="54" t="s">
        <v>225</v>
      </c>
      <c r="C109" s="31">
        <v>4301051687</v>
      </c>
      <c r="D109" s="775">
        <v>4680115880214</v>
      </c>
      <c r="E109" s="776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87" t="s">
        <v>226</v>
      </c>
      <c r="Q109" s="781"/>
      <c r="R109" s="781"/>
      <c r="S109" s="781"/>
      <c r="T109" s="782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224</v>
      </c>
      <c r="B110" s="54" t="s">
        <v>227</v>
      </c>
      <c r="C110" s="31">
        <v>4301051439</v>
      </c>
      <c r="D110" s="775">
        <v>4680115880214</v>
      </c>
      <c r="E110" s="776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81"/>
      <c r="R110" s="781"/>
      <c r="S110" s="781"/>
      <c r="T110" s="782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71</v>
      </c>
      <c r="Q111" s="778"/>
      <c r="R111" s="778"/>
      <c r="S111" s="778"/>
      <c r="T111" s="778"/>
      <c r="U111" s="778"/>
      <c r="V111" s="779"/>
      <c r="W111" s="37" t="s">
        <v>72</v>
      </c>
      <c r="X111" s="771">
        <f>IFERROR(X105/H105,"0")+IFERROR(X106/H106,"0")+IFERROR(X107/H107,"0")+IFERROR(X108/H108,"0")+IFERROR(X109/H109,"0")+IFERROR(X110/H110,"0")</f>
        <v>7.8571428571428568</v>
      </c>
      <c r="Y111" s="771">
        <f>IFERROR(Y105/H105,"0")+IFERROR(Y106/H106,"0")+IFERROR(Y107/H107,"0")+IFERROR(Y108/H108,"0")+IFERROR(Y109/H109,"0")+IFERROR(Y110/H110,"0")</f>
        <v>8</v>
      </c>
      <c r="Z111" s="771">
        <f>IFERROR(IF(Z105="",0,Z105),"0")+IFERROR(IF(Z106="",0,Z106),"0")+IFERROR(IF(Z107="",0,Z107),"0")+IFERROR(IF(Z108="",0,Z108),"0")+IFERROR(IF(Z109="",0,Z109),"0")+IFERROR(IF(Z110="",0,Z110),"0")</f>
        <v>0.15184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71</v>
      </c>
      <c r="Q112" s="778"/>
      <c r="R112" s="778"/>
      <c r="S112" s="778"/>
      <c r="T112" s="778"/>
      <c r="U112" s="778"/>
      <c r="V112" s="779"/>
      <c r="W112" s="37" t="s">
        <v>69</v>
      </c>
      <c r="X112" s="771">
        <f>IFERROR(SUM(X105:X110),"0")</f>
        <v>66</v>
      </c>
      <c r="Y112" s="771">
        <f>IFERROR(SUM(Y105:Y110),"0")</f>
        <v>67.2</v>
      </c>
      <c r="Z112" s="37"/>
      <c r="AA112" s="772"/>
      <c r="AB112" s="772"/>
      <c r="AC112" s="772"/>
    </row>
    <row r="113" spans="1:68" ht="16.5" hidden="1" customHeight="1" x14ac:dyDescent="0.25">
      <c r="A113" s="783" t="s">
        <v>228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107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229</v>
      </c>
      <c r="B115" s="54" t="s">
        <v>230</v>
      </c>
      <c r="C115" s="31">
        <v>4301011703</v>
      </c>
      <c r="D115" s="775">
        <v>4680115882133</v>
      </c>
      <c r="E115" s="776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229</v>
      </c>
      <c r="B116" s="54" t="s">
        <v>232</v>
      </c>
      <c r="C116" s="31">
        <v>4301011514</v>
      </c>
      <c r="D116" s="775">
        <v>4680115882133</v>
      </c>
      <c r="E116" s="776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233</v>
      </c>
      <c r="B117" s="54" t="s">
        <v>234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235</v>
      </c>
      <c r="B118" s="54" t="s">
        <v>236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237</v>
      </c>
      <c r="B119" s="54" t="s">
        <v>238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71</v>
      </c>
      <c r="Q120" s="778"/>
      <c r="R120" s="778"/>
      <c r="S120" s="778"/>
      <c r="T120" s="778"/>
      <c r="U120" s="778"/>
      <c r="V120" s="779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71</v>
      </c>
      <c r="Q121" s="778"/>
      <c r="R121" s="778"/>
      <c r="S121" s="778"/>
      <c r="T121" s="778"/>
      <c r="U121" s="778"/>
      <c r="V121" s="779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157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239</v>
      </c>
      <c r="B123" s="54" t="s">
        <v>240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242</v>
      </c>
      <c r="B124" s="54" t="s">
        <v>243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69</v>
      </c>
      <c r="X124" s="769">
        <v>6</v>
      </c>
      <c r="Y124" s="770">
        <f>IFERROR(IF(X124="",0,CEILING((X124/$H124),1)*$H124),"")</f>
        <v>7.1999999999999993</v>
      </c>
      <c r="Z124" s="36">
        <f>IFERROR(IF(Y124=0,"",ROUNDUP(Y124/H124,0)*0.00502),"")</f>
        <v>1.506E-2</v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6.25</v>
      </c>
      <c r="BN124" s="64">
        <f>IFERROR(Y124*I124/H124,"0")</f>
        <v>7.5</v>
      </c>
      <c r="BO124" s="64">
        <f>IFERROR(1/J124*(X124/H124),"0")</f>
        <v>1.0683760683760684E-2</v>
      </c>
      <c r="BP124" s="64">
        <f>IFERROR(1/J124*(Y124/H124),"0")</f>
        <v>1.2820512820512822E-2</v>
      </c>
    </row>
    <row r="125" spans="1:68" ht="16.5" hidden="1" customHeight="1" x14ac:dyDescent="0.25">
      <c r="A125" s="54" t="s">
        <v>244</v>
      </c>
      <c r="B125" s="54" t="s">
        <v>245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71</v>
      </c>
      <c r="Q126" s="778"/>
      <c r="R126" s="778"/>
      <c r="S126" s="778"/>
      <c r="T126" s="778"/>
      <c r="U126" s="778"/>
      <c r="V126" s="779"/>
      <c r="W126" s="37" t="s">
        <v>72</v>
      </c>
      <c r="X126" s="771">
        <f>IFERROR(X123/H123,"0")+IFERROR(X124/H124,"0")+IFERROR(X125/H125,"0")</f>
        <v>2.5</v>
      </c>
      <c r="Y126" s="771">
        <f>IFERROR(Y123/H123,"0")+IFERROR(Y124/H124,"0")+IFERROR(Y125/H125,"0")</f>
        <v>3</v>
      </c>
      <c r="Z126" s="771">
        <f>IFERROR(IF(Z123="",0,Z123),"0")+IFERROR(IF(Z124="",0,Z124),"0")+IFERROR(IF(Z125="",0,Z125),"0")</f>
        <v>1.506E-2</v>
      </c>
      <c r="AA126" s="772"/>
      <c r="AB126" s="772"/>
      <c r="AC126" s="772"/>
    </row>
    <row r="127" spans="1:68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71</v>
      </c>
      <c r="Q127" s="778"/>
      <c r="R127" s="778"/>
      <c r="S127" s="778"/>
      <c r="T127" s="778"/>
      <c r="U127" s="778"/>
      <c r="V127" s="779"/>
      <c r="W127" s="37" t="s">
        <v>69</v>
      </c>
      <c r="X127" s="771">
        <f>IFERROR(SUM(X123:X125),"0")</f>
        <v>6</v>
      </c>
      <c r="Y127" s="771">
        <f>IFERROR(SUM(Y123:Y125),"0")</f>
        <v>7.1999999999999993</v>
      </c>
      <c r="Z127" s="37"/>
      <c r="AA127" s="772"/>
      <c r="AB127" s="772"/>
      <c r="AC127" s="772"/>
    </row>
    <row r="128" spans="1:68" ht="14.25" hidden="1" customHeight="1" x14ac:dyDescent="0.25">
      <c r="A128" s="785" t="s">
        <v>73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27" hidden="1" customHeight="1" x14ac:dyDescent="0.25">
      <c r="A129" s="54" t="s">
        <v>246</v>
      </c>
      <c r="B129" s="54" t="s">
        <v>247</v>
      </c>
      <c r="C129" s="31">
        <v>4301051625</v>
      </c>
      <c r="D129" s="775">
        <v>4607091385168</v>
      </c>
      <c r="E129" s="776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81"/>
      <c r="R129" s="781"/>
      <c r="S129" s="781"/>
      <c r="T129" s="782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hidden="1" customHeight="1" x14ac:dyDescent="0.25">
      <c r="A130" s="54" t="s">
        <v>246</v>
      </c>
      <c r="B130" s="54" t="s">
        <v>249</v>
      </c>
      <c r="C130" s="31">
        <v>4301051360</v>
      </c>
      <c r="D130" s="775">
        <v>4607091385168</v>
      </c>
      <c r="E130" s="776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81"/>
      <c r="R130" s="781"/>
      <c r="S130" s="781"/>
      <c r="T130" s="782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251</v>
      </c>
      <c r="B131" s="54" t="s">
        <v>252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254</v>
      </c>
      <c r="B132" s="54" t="s">
        <v>255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256</v>
      </c>
      <c r="B133" s="54" t="s">
        <v>257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69</v>
      </c>
      <c r="X133" s="769">
        <v>9</v>
      </c>
      <c r="Y133" s="770">
        <f t="shared" si="31"/>
        <v>10.8</v>
      </c>
      <c r="Z133" s="36">
        <f>IFERROR(IF(Y133=0,"",ROUNDUP(Y133/H133,0)*0.00651),"")</f>
        <v>2.6040000000000001E-2</v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9.8399999999999981</v>
      </c>
      <c r="BN133" s="64">
        <f t="shared" si="33"/>
        <v>11.808</v>
      </c>
      <c r="BO133" s="64">
        <f t="shared" si="34"/>
        <v>1.8315018315018316E-2</v>
      </c>
      <c r="BP133" s="64">
        <f t="shared" si="35"/>
        <v>2.197802197802198E-2</v>
      </c>
    </row>
    <row r="134" spans="1:68" ht="27" hidden="1" customHeight="1" x14ac:dyDescent="0.25">
      <c r="A134" s="54" t="s">
        <v>258</v>
      </c>
      <c r="B134" s="54" t="s">
        <v>259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260</v>
      </c>
      <c r="B135" s="54" t="s">
        <v>261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71</v>
      </c>
      <c r="Q136" s="778"/>
      <c r="R136" s="778"/>
      <c r="S136" s="778"/>
      <c r="T136" s="778"/>
      <c r="U136" s="778"/>
      <c r="V136" s="779"/>
      <c r="W136" s="37" t="s">
        <v>72</v>
      </c>
      <c r="X136" s="771">
        <f>IFERROR(X129/H129,"0")+IFERROR(X130/H130,"0")+IFERROR(X131/H131,"0")+IFERROR(X132/H132,"0")+IFERROR(X133/H133,"0")+IFERROR(X134/H134,"0")+IFERROR(X135/H135,"0")</f>
        <v>3.333333333333333</v>
      </c>
      <c r="Y136" s="771">
        <f>IFERROR(Y129/H129,"0")+IFERROR(Y130/H130,"0")+IFERROR(Y131/H131,"0")+IFERROR(Y132/H132,"0")+IFERROR(Y133/H133,"0")+IFERROR(Y134/H134,"0")+IFERROR(Y135/H135,"0")</f>
        <v>4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2.6040000000000001E-2</v>
      </c>
      <c r="AA136" s="772"/>
      <c r="AB136" s="772"/>
      <c r="AC136" s="772"/>
    </row>
    <row r="137" spans="1:68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71</v>
      </c>
      <c r="Q137" s="778"/>
      <c r="R137" s="778"/>
      <c r="S137" s="778"/>
      <c r="T137" s="778"/>
      <c r="U137" s="778"/>
      <c r="V137" s="779"/>
      <c r="W137" s="37" t="s">
        <v>69</v>
      </c>
      <c r="X137" s="771">
        <f>IFERROR(SUM(X129:X135),"0")</f>
        <v>9</v>
      </c>
      <c r="Y137" s="771">
        <f>IFERROR(SUM(Y129:Y135),"0")</f>
        <v>10.8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198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263</v>
      </c>
      <c r="B139" s="54" t="s">
        <v>264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266</v>
      </c>
      <c r="B140" s="54" t="s">
        <v>267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71</v>
      </c>
      <c r="Q141" s="778"/>
      <c r="R141" s="778"/>
      <c r="S141" s="778"/>
      <c r="T141" s="778"/>
      <c r="U141" s="778"/>
      <c r="V141" s="779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71</v>
      </c>
      <c r="Q142" s="778"/>
      <c r="R142" s="778"/>
      <c r="S142" s="778"/>
      <c r="T142" s="778"/>
      <c r="U142" s="778"/>
      <c r="V142" s="779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269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107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hidden="1" customHeight="1" x14ac:dyDescent="0.25">
      <c r="A145" s="54" t="s">
        <v>270</v>
      </c>
      <c r="B145" s="54" t="s">
        <v>271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274</v>
      </c>
      <c r="B146" s="54" t="s">
        <v>275</v>
      </c>
      <c r="C146" s="31">
        <v>4301011564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81"/>
      <c r="R146" s="781"/>
      <c r="S146" s="781"/>
      <c r="T146" s="782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274</v>
      </c>
      <c r="B147" s="54" t="s">
        <v>277</v>
      </c>
      <c r="C147" s="31">
        <v>4301011562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81"/>
      <c r="R147" s="781"/>
      <c r="S147" s="781"/>
      <c r="T147" s="782"/>
      <c r="U147" s="34"/>
      <c r="V147" s="34"/>
      <c r="W147" s="35" t="s">
        <v>69</v>
      </c>
      <c r="X147" s="769">
        <v>5</v>
      </c>
      <c r="Y147" s="770">
        <f>IFERROR(IF(X147="",0,CEILING((X147/$H147),1)*$H147),"")</f>
        <v>6.4</v>
      </c>
      <c r="Z147" s="36">
        <f>IFERROR(IF(Y147=0,"",ROUNDUP(Y147/H147,0)*0.00651),"")</f>
        <v>1.302E-2</v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5.2812499999999991</v>
      </c>
      <c r="BN147" s="64">
        <f>IFERROR(Y147*I147/H147,"0")</f>
        <v>6.76</v>
      </c>
      <c r="BO147" s="64">
        <f>IFERROR(1/J147*(X147/H147),"0")</f>
        <v>8.5851648351648359E-3</v>
      </c>
      <c r="BP147" s="64">
        <f>IFERROR(1/J147*(Y147/H147),"0")</f>
        <v>1.098901098901099E-2</v>
      </c>
    </row>
    <row r="148" spans="1:68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71</v>
      </c>
      <c r="Q148" s="778"/>
      <c r="R148" s="778"/>
      <c r="S148" s="778"/>
      <c r="T148" s="778"/>
      <c r="U148" s="778"/>
      <c r="V148" s="779"/>
      <c r="W148" s="37" t="s">
        <v>72</v>
      </c>
      <c r="X148" s="771">
        <f>IFERROR(X145/H145,"0")+IFERROR(X146/H146,"0")+IFERROR(X147/H147,"0")</f>
        <v>1.5625</v>
      </c>
      <c r="Y148" s="771">
        <f>IFERROR(Y145/H145,"0")+IFERROR(Y146/H146,"0")+IFERROR(Y147/H147,"0")</f>
        <v>2</v>
      </c>
      <c r="Z148" s="771">
        <f>IFERROR(IF(Z145="",0,Z145),"0")+IFERROR(IF(Z146="",0,Z146),"0")+IFERROR(IF(Z147="",0,Z147),"0")</f>
        <v>1.302E-2</v>
      </c>
      <c r="AA148" s="772"/>
      <c r="AB148" s="772"/>
      <c r="AC148" s="772"/>
    </row>
    <row r="149" spans="1:68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71</v>
      </c>
      <c r="Q149" s="778"/>
      <c r="R149" s="778"/>
      <c r="S149" s="778"/>
      <c r="T149" s="778"/>
      <c r="U149" s="778"/>
      <c r="V149" s="779"/>
      <c r="W149" s="37" t="s">
        <v>69</v>
      </c>
      <c r="X149" s="771">
        <f>IFERROR(SUM(X145:X147),"0")</f>
        <v>5</v>
      </c>
      <c r="Y149" s="771">
        <f>IFERROR(SUM(Y145:Y147),"0")</f>
        <v>6.4</v>
      </c>
      <c r="Z149" s="37"/>
      <c r="AA149" s="772"/>
      <c r="AB149" s="772"/>
      <c r="AC149" s="772"/>
    </row>
    <row r="150" spans="1:68" ht="14.25" hidden="1" customHeight="1" x14ac:dyDescent="0.25">
      <c r="A150" s="785" t="s">
        <v>64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customHeight="1" x14ac:dyDescent="0.25">
      <c r="A151" s="54" t="s">
        <v>278</v>
      </c>
      <c r="B151" s="54" t="s">
        <v>279</v>
      </c>
      <c r="C151" s="31">
        <v>4301031234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69</v>
      </c>
      <c r="X151" s="769">
        <v>20</v>
      </c>
      <c r="Y151" s="770">
        <f>IFERROR(IF(X151="",0,CEILING((X151/$H151),1)*$H151),"")</f>
        <v>22.4</v>
      </c>
      <c r="Z151" s="36">
        <f>IFERROR(IF(Y151=0,"",ROUNDUP(Y151/H151,0)*0.00651),"")</f>
        <v>5.2080000000000001E-2</v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21.914285714285715</v>
      </c>
      <c r="BN151" s="64">
        <f>IFERROR(Y151*I151/H151,"0")</f>
        <v>24.543999999999997</v>
      </c>
      <c r="BO151" s="64">
        <f>IFERROR(1/J151*(X151/H151),"0")</f>
        <v>3.9246467817896397E-2</v>
      </c>
      <c r="BP151" s="64">
        <f>IFERROR(1/J151*(Y151/H151),"0")</f>
        <v>4.3956043956043959E-2</v>
      </c>
    </row>
    <row r="152" spans="1:68" ht="27" hidden="1" customHeight="1" x14ac:dyDescent="0.25">
      <c r="A152" s="54" t="s">
        <v>278</v>
      </c>
      <c r="B152" s="54" t="s">
        <v>281</v>
      </c>
      <c r="C152" s="31">
        <v>4301031235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71</v>
      </c>
      <c r="Q153" s="778"/>
      <c r="R153" s="778"/>
      <c r="S153" s="778"/>
      <c r="T153" s="778"/>
      <c r="U153" s="778"/>
      <c r="V153" s="779"/>
      <c r="W153" s="37" t="s">
        <v>72</v>
      </c>
      <c r="X153" s="771">
        <f>IFERROR(X151/H151,"0")+IFERROR(X152/H152,"0")</f>
        <v>7.1428571428571432</v>
      </c>
      <c r="Y153" s="771">
        <f>IFERROR(Y151/H151,"0")+IFERROR(Y152/H152,"0")</f>
        <v>8</v>
      </c>
      <c r="Z153" s="771">
        <f>IFERROR(IF(Z151="",0,Z151),"0")+IFERROR(IF(Z152="",0,Z152),"0")</f>
        <v>5.2080000000000001E-2</v>
      </c>
      <c r="AA153" s="772"/>
      <c r="AB153" s="772"/>
      <c r="AC153" s="772"/>
    </row>
    <row r="154" spans="1:68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71</v>
      </c>
      <c r="Q154" s="778"/>
      <c r="R154" s="778"/>
      <c r="S154" s="778"/>
      <c r="T154" s="778"/>
      <c r="U154" s="778"/>
      <c r="V154" s="779"/>
      <c r="W154" s="37" t="s">
        <v>69</v>
      </c>
      <c r="X154" s="771">
        <f>IFERROR(SUM(X151:X152),"0")</f>
        <v>20</v>
      </c>
      <c r="Y154" s="771">
        <f>IFERROR(SUM(Y151:Y152),"0")</f>
        <v>22.4</v>
      </c>
      <c r="Z154" s="37"/>
      <c r="AA154" s="772"/>
      <c r="AB154" s="772"/>
      <c r="AC154" s="772"/>
    </row>
    <row r="155" spans="1:68" ht="14.25" hidden="1" customHeight="1" x14ac:dyDescent="0.25">
      <c r="A155" s="785" t="s">
        <v>73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hidden="1" customHeight="1" x14ac:dyDescent="0.25">
      <c r="A156" s="54" t="s">
        <v>282</v>
      </c>
      <c r="B156" s="54" t="s">
        <v>283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38" t="s">
        <v>284</v>
      </c>
      <c r="Q156" s="781"/>
      <c r="R156" s="781"/>
      <c r="S156" s="781"/>
      <c r="T156" s="782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hidden="1" customHeight="1" x14ac:dyDescent="0.25">
      <c r="A157" s="54" t="s">
        <v>285</v>
      </c>
      <c r="B157" s="54" t="s">
        <v>286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285</v>
      </c>
      <c r="B158" s="54" t="s">
        <v>287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69</v>
      </c>
      <c r="X158" s="769">
        <v>24</v>
      </c>
      <c r="Y158" s="770">
        <f>IFERROR(IF(X158="",0,CEILING((X158/$H158),1)*$H158),"")</f>
        <v>26.400000000000002</v>
      </c>
      <c r="Z158" s="36">
        <f>IFERROR(IF(Y158=0,"",ROUNDUP(Y158/H158,0)*0.00651),"")</f>
        <v>6.5100000000000005E-2</v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26.436363636363637</v>
      </c>
      <c r="BN158" s="64">
        <f>IFERROR(Y158*I158/H158,"0")</f>
        <v>29.080000000000002</v>
      </c>
      <c r="BO158" s="64">
        <f>IFERROR(1/J158*(X158/H158),"0")</f>
        <v>4.9950049950049952E-2</v>
      </c>
      <c r="BP158" s="64">
        <f>IFERROR(1/J158*(Y158/H158),"0")</f>
        <v>5.4945054945054951E-2</v>
      </c>
    </row>
    <row r="159" spans="1:68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71</v>
      </c>
      <c r="Q159" s="778"/>
      <c r="R159" s="778"/>
      <c r="S159" s="778"/>
      <c r="T159" s="778"/>
      <c r="U159" s="778"/>
      <c r="V159" s="779"/>
      <c r="W159" s="37" t="s">
        <v>72</v>
      </c>
      <c r="X159" s="771">
        <f>IFERROR(X156/H156,"0")+IFERROR(X157/H157,"0")+IFERROR(X158/H158,"0")</f>
        <v>9.0909090909090899</v>
      </c>
      <c r="Y159" s="771">
        <f>IFERROR(Y156/H156,"0")+IFERROR(Y157/H157,"0")+IFERROR(Y158/H158,"0")</f>
        <v>10</v>
      </c>
      <c r="Z159" s="771">
        <f>IFERROR(IF(Z156="",0,Z156),"0")+IFERROR(IF(Z157="",0,Z157),"0")+IFERROR(IF(Z158="",0,Z158),"0")</f>
        <v>6.5100000000000005E-2</v>
      </c>
      <c r="AA159" s="772"/>
      <c r="AB159" s="772"/>
      <c r="AC159" s="772"/>
    </row>
    <row r="160" spans="1:68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71</v>
      </c>
      <c r="Q160" s="778"/>
      <c r="R160" s="778"/>
      <c r="S160" s="778"/>
      <c r="T160" s="778"/>
      <c r="U160" s="778"/>
      <c r="V160" s="779"/>
      <c r="W160" s="37" t="s">
        <v>69</v>
      </c>
      <c r="X160" s="771">
        <f>IFERROR(SUM(X156:X158),"0")</f>
        <v>24</v>
      </c>
      <c r="Y160" s="771">
        <f>IFERROR(SUM(Y156:Y158),"0")</f>
        <v>26.400000000000002</v>
      </c>
      <c r="Z160" s="37"/>
      <c r="AA160" s="772"/>
      <c r="AB160" s="772"/>
      <c r="AC160" s="772"/>
    </row>
    <row r="161" spans="1:68" ht="16.5" hidden="1" customHeight="1" x14ac:dyDescent="0.25">
      <c r="A161" s="783" t="s">
        <v>105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107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288</v>
      </c>
      <c r="B163" s="54" t="s">
        <v>289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71</v>
      </c>
      <c r="Q164" s="778"/>
      <c r="R164" s="778"/>
      <c r="S164" s="778"/>
      <c r="T164" s="778"/>
      <c r="U164" s="778"/>
      <c r="V164" s="779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71</v>
      </c>
      <c r="Q165" s="778"/>
      <c r="R165" s="778"/>
      <c r="S165" s="778"/>
      <c r="T165" s="778"/>
      <c r="U165" s="778"/>
      <c r="V165" s="779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64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291</v>
      </c>
      <c r="B167" s="54" t="s">
        <v>292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294</v>
      </c>
      <c r="B168" s="54" t="s">
        <v>295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297</v>
      </c>
      <c r="B169" s="54" t="s">
        <v>298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300</v>
      </c>
      <c r="B170" s="54" t="s">
        <v>301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302</v>
      </c>
      <c r="B171" s="54" t="s">
        <v>303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71</v>
      </c>
      <c r="Q172" s="778"/>
      <c r="R172" s="778"/>
      <c r="S172" s="778"/>
      <c r="T172" s="778"/>
      <c r="U172" s="778"/>
      <c r="V172" s="779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71</v>
      </c>
      <c r="Q173" s="778"/>
      <c r="R173" s="778"/>
      <c r="S173" s="778"/>
      <c r="T173" s="778"/>
      <c r="U173" s="778"/>
      <c r="V173" s="779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304</v>
      </c>
      <c r="B175" s="54" t="s">
        <v>305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307</v>
      </c>
      <c r="B176" s="54" t="s">
        <v>308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71</v>
      </c>
      <c r="Q177" s="778"/>
      <c r="R177" s="778"/>
      <c r="S177" s="778"/>
      <c r="T177" s="778"/>
      <c r="U177" s="778"/>
      <c r="V177" s="779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71</v>
      </c>
      <c r="Q178" s="778"/>
      <c r="R178" s="778"/>
      <c r="S178" s="778"/>
      <c r="T178" s="778"/>
      <c r="U178" s="778"/>
      <c r="V178" s="779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310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311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157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312</v>
      </c>
      <c r="B182" s="54" t="s">
        <v>313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71</v>
      </c>
      <c r="Q183" s="778"/>
      <c r="R183" s="778"/>
      <c r="S183" s="778"/>
      <c r="T183" s="778"/>
      <c r="U183" s="778"/>
      <c r="V183" s="779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71</v>
      </c>
      <c r="Q184" s="778"/>
      <c r="R184" s="778"/>
      <c r="S184" s="778"/>
      <c r="T184" s="778"/>
      <c r="U184" s="778"/>
      <c r="V184" s="779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64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315</v>
      </c>
      <c r="B186" s="54" t="s">
        <v>316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318</v>
      </c>
      <c r="B187" s="54" t="s">
        <v>319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hidden="1" customHeight="1" x14ac:dyDescent="0.25">
      <c r="A188" s="54" t="s">
        <v>321</v>
      </c>
      <c r="B188" s="54" t="s">
        <v>322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69</v>
      </c>
      <c r="X189" s="769">
        <v>16</v>
      </c>
      <c r="Y189" s="770">
        <f t="shared" si="36"/>
        <v>16.8</v>
      </c>
      <c r="Z189" s="36">
        <f>IFERROR(IF(Y189=0,"",ROUNDUP(Y189/H189,0)*0.00502),"")</f>
        <v>4.0160000000000001E-2</v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16.990476190476191</v>
      </c>
      <c r="BN189" s="64">
        <f t="shared" si="38"/>
        <v>17.84</v>
      </c>
      <c r="BO189" s="64">
        <f t="shared" si="39"/>
        <v>3.2560032560032565E-2</v>
      </c>
      <c r="BP189" s="64">
        <f t="shared" si="40"/>
        <v>3.4188034188034191E-2</v>
      </c>
    </row>
    <row r="190" spans="1:68" ht="27" hidden="1" customHeight="1" x14ac:dyDescent="0.25">
      <c r="A190" s="54" t="s">
        <v>326</v>
      </c>
      <c r="B190" s="54" t="s">
        <v>327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328</v>
      </c>
      <c r="B191" s="54" t="s">
        <v>329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69</v>
      </c>
      <c r="X191" s="769">
        <v>20</v>
      </c>
      <c r="Y191" s="770">
        <f t="shared" si="36"/>
        <v>21</v>
      </c>
      <c r="Z191" s="36">
        <f>IFERROR(IF(Y191=0,"",ROUNDUP(Y191/H191,0)*0.00502),"")</f>
        <v>5.0200000000000002E-2</v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20.952380952380953</v>
      </c>
      <c r="BN191" s="64">
        <f t="shared" si="38"/>
        <v>22</v>
      </c>
      <c r="BO191" s="64">
        <f t="shared" si="39"/>
        <v>4.0700040700040706E-2</v>
      </c>
      <c r="BP191" s="64">
        <f t="shared" si="40"/>
        <v>4.2735042735042736E-2</v>
      </c>
    </row>
    <row r="192" spans="1:68" ht="27" hidden="1" customHeight="1" x14ac:dyDescent="0.25">
      <c r="A192" s="54" t="s">
        <v>330</v>
      </c>
      <c r="B192" s="54" t="s">
        <v>331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332</v>
      </c>
      <c r="B193" s="54" t="s">
        <v>333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71</v>
      </c>
      <c r="Q194" s="778"/>
      <c r="R194" s="778"/>
      <c r="S194" s="778"/>
      <c r="T194" s="778"/>
      <c r="U194" s="778"/>
      <c r="V194" s="779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17.142857142857142</v>
      </c>
      <c r="Y194" s="771">
        <f>IFERROR(Y186/H186,"0")+IFERROR(Y187/H187,"0")+IFERROR(Y188/H188,"0")+IFERROR(Y189/H189,"0")+IFERROR(Y190/H190,"0")+IFERROR(Y191/H191,"0")+IFERROR(Y192/H192,"0")+IFERROR(Y193/H193,"0")</f>
        <v>18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9.0359999999999996E-2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71</v>
      </c>
      <c r="Q195" s="778"/>
      <c r="R195" s="778"/>
      <c r="S195" s="778"/>
      <c r="T195" s="778"/>
      <c r="U195" s="778"/>
      <c r="V195" s="779"/>
      <c r="W195" s="37" t="s">
        <v>69</v>
      </c>
      <c r="X195" s="771">
        <f>IFERROR(SUM(X186:X193),"0")</f>
        <v>36</v>
      </c>
      <c r="Y195" s="771">
        <f>IFERROR(SUM(Y186:Y193),"0")</f>
        <v>37.799999999999997</v>
      </c>
      <c r="Z195" s="37"/>
      <c r="AA195" s="772"/>
      <c r="AB195" s="772"/>
      <c r="AC195" s="772"/>
    </row>
    <row r="196" spans="1:68" ht="16.5" hidden="1" customHeight="1" x14ac:dyDescent="0.25">
      <c r="A196" s="783" t="s">
        <v>335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107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336</v>
      </c>
      <c r="B198" s="54" t="s">
        <v>337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339</v>
      </c>
      <c r="B199" s="54" t="s">
        <v>340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71</v>
      </c>
      <c r="Q200" s="778"/>
      <c r="R200" s="778"/>
      <c r="S200" s="778"/>
      <c r="T200" s="778"/>
      <c r="U200" s="778"/>
      <c r="V200" s="779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71</v>
      </c>
      <c r="Q201" s="778"/>
      <c r="R201" s="778"/>
      <c r="S201" s="778"/>
      <c r="T201" s="778"/>
      <c r="U201" s="778"/>
      <c r="V201" s="779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157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341</v>
      </c>
      <c r="B203" s="54" t="s">
        <v>342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344</v>
      </c>
      <c r="B204" s="54" t="s">
        <v>345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71</v>
      </c>
      <c r="Q205" s="778"/>
      <c r="R205" s="778"/>
      <c r="S205" s="778"/>
      <c r="T205" s="778"/>
      <c r="U205" s="778"/>
      <c r="V205" s="779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71</v>
      </c>
      <c r="Q206" s="778"/>
      <c r="R206" s="778"/>
      <c r="S206" s="778"/>
      <c r="T206" s="778"/>
      <c r="U206" s="778"/>
      <c r="V206" s="779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64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346</v>
      </c>
      <c r="B208" s="54" t="s">
        <v>347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349</v>
      </c>
      <c r="B209" s="54" t="s">
        <v>350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352</v>
      </c>
      <c r="B210" s="54" t="s">
        <v>353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355</v>
      </c>
      <c r="B211" s="54" t="s">
        <v>356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358</v>
      </c>
      <c r="B212" s="54" t="s">
        <v>359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69</v>
      </c>
      <c r="X212" s="769">
        <v>14</v>
      </c>
      <c r="Y212" s="770">
        <f t="shared" si="41"/>
        <v>14.4</v>
      </c>
      <c r="Z212" s="36">
        <f>IFERROR(IF(Y212=0,"",ROUNDUP(Y212/H212,0)*0.00502),"")</f>
        <v>4.0160000000000001E-2</v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15.011111111111111</v>
      </c>
      <c r="BN212" s="64">
        <f t="shared" si="43"/>
        <v>15.439999999999998</v>
      </c>
      <c r="BO212" s="64">
        <f t="shared" si="44"/>
        <v>3.3238366571699908E-2</v>
      </c>
      <c r="BP212" s="64">
        <f t="shared" si="45"/>
        <v>3.4188034188034191E-2</v>
      </c>
    </row>
    <row r="213" spans="1:68" ht="27" hidden="1" customHeight="1" x14ac:dyDescent="0.25">
      <c r="A213" s="54" t="s">
        <v>360</v>
      </c>
      <c r="B213" s="54" t="s">
        <v>361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362</v>
      </c>
      <c r="B214" s="54" t="s">
        <v>363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364</v>
      </c>
      <c r="B215" s="54" t="s">
        <v>365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71</v>
      </c>
      <c r="Q216" s="778"/>
      <c r="R216" s="778"/>
      <c r="S216" s="778"/>
      <c r="T216" s="778"/>
      <c r="U216" s="778"/>
      <c r="V216" s="779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7.7777777777777777</v>
      </c>
      <c r="Y216" s="771">
        <f>IFERROR(Y208/H208,"0")+IFERROR(Y209/H209,"0")+IFERROR(Y210/H210,"0")+IFERROR(Y211/H211,"0")+IFERROR(Y212/H212,"0")+IFERROR(Y213/H213,"0")+IFERROR(Y214/H214,"0")+IFERROR(Y215/H215,"0")</f>
        <v>8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4.0160000000000001E-2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71</v>
      </c>
      <c r="Q217" s="778"/>
      <c r="R217" s="778"/>
      <c r="S217" s="778"/>
      <c r="T217" s="778"/>
      <c r="U217" s="778"/>
      <c r="V217" s="779"/>
      <c r="W217" s="37" t="s">
        <v>69</v>
      </c>
      <c r="X217" s="771">
        <f>IFERROR(SUM(X208:X215),"0")</f>
        <v>14</v>
      </c>
      <c r="Y217" s="771">
        <f>IFERROR(SUM(Y208:Y215),"0")</f>
        <v>14.4</v>
      </c>
      <c r="Z217" s="37"/>
      <c r="AA217" s="772"/>
      <c r="AB217" s="772"/>
      <c r="AC217" s="772"/>
    </row>
    <row r="218" spans="1:68" ht="14.25" hidden="1" customHeight="1" x14ac:dyDescent="0.25">
      <c r="A218" s="785" t="s">
        <v>73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366</v>
      </c>
      <c r="B219" s="54" t="s">
        <v>367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372</v>
      </c>
      <c r="B221" s="54" t="s">
        <v>373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375</v>
      </c>
      <c r="B222" s="54" t="s">
        <v>376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378</v>
      </c>
      <c r="B223" s="54" t="s">
        <v>379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380</v>
      </c>
      <c r="B224" s="54" t="s">
        <v>381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hidden="1" customHeight="1" x14ac:dyDescent="0.25">
      <c r="A225" s="54" t="s">
        <v>383</v>
      </c>
      <c r="B225" s="54" t="s">
        <v>384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386</v>
      </c>
      <c r="B226" s="54" t="s">
        <v>387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69</v>
      </c>
      <c r="X226" s="769">
        <v>34</v>
      </c>
      <c r="Y226" s="770">
        <f t="shared" si="46"/>
        <v>36</v>
      </c>
      <c r="Z226" s="36">
        <f t="shared" si="51"/>
        <v>9.7650000000000001E-2</v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37.570000000000007</v>
      </c>
      <c r="BN226" s="64">
        <f t="shared" si="48"/>
        <v>39.780000000000008</v>
      </c>
      <c r="BO226" s="64">
        <f t="shared" si="49"/>
        <v>7.7838827838827854E-2</v>
      </c>
      <c r="BP226" s="64">
        <f t="shared" si="50"/>
        <v>8.241758241758243E-2</v>
      </c>
    </row>
    <row r="227" spans="1:68" ht="27" hidden="1" customHeight="1" x14ac:dyDescent="0.25">
      <c r="A227" s="54" t="s">
        <v>388</v>
      </c>
      <c r="B227" s="54" t="s">
        <v>389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390</v>
      </c>
      <c r="B228" s="54" t="s">
        <v>391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392</v>
      </c>
      <c r="B229" s="54" t="s">
        <v>393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71</v>
      </c>
      <c r="Q230" s="778"/>
      <c r="R230" s="778"/>
      <c r="S230" s="778"/>
      <c r="T230" s="778"/>
      <c r="U230" s="778"/>
      <c r="V230" s="779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14.166666666666668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15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9.7650000000000001E-2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71</v>
      </c>
      <c r="Q231" s="778"/>
      <c r="R231" s="778"/>
      <c r="S231" s="778"/>
      <c r="T231" s="778"/>
      <c r="U231" s="778"/>
      <c r="V231" s="779"/>
      <c r="W231" s="37" t="s">
        <v>69</v>
      </c>
      <c r="X231" s="771">
        <f>IFERROR(SUM(X219:X229),"0")</f>
        <v>34</v>
      </c>
      <c r="Y231" s="771">
        <f>IFERROR(SUM(Y219:Y229),"0")</f>
        <v>36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198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395</v>
      </c>
      <c r="B233" s="54" t="s">
        <v>396</v>
      </c>
      <c r="C233" s="31">
        <v>4301060360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hidden="1" customHeight="1" x14ac:dyDescent="0.25">
      <c r="A234" s="54" t="s">
        <v>395</v>
      </c>
      <c r="B234" s="54" t="s">
        <v>398</v>
      </c>
      <c r="C234" s="31">
        <v>4301060460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44" t="s">
        <v>399</v>
      </c>
      <c r="Q234" s="781"/>
      <c r="R234" s="781"/>
      <c r="S234" s="781"/>
      <c r="T234" s="782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hidden="1" customHeight="1" x14ac:dyDescent="0.25">
      <c r="A235" s="54" t="s">
        <v>395</v>
      </c>
      <c r="B235" s="54" t="s">
        <v>401</v>
      </c>
      <c r="C235" s="31">
        <v>4301060404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1"/>
      <c r="R235" s="781"/>
      <c r="S235" s="781"/>
      <c r="T235" s="782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403</v>
      </c>
      <c r="B236" s="54" t="s">
        <v>404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406</v>
      </c>
      <c r="B237" s="54" t="s">
        <v>407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409</v>
      </c>
      <c r="B238" s="54" t="s">
        <v>410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69</v>
      </c>
      <c r="X238" s="769">
        <v>8</v>
      </c>
      <c r="Y238" s="770">
        <f t="shared" si="52"/>
        <v>9.6</v>
      </c>
      <c r="Z238" s="36">
        <f>IFERROR(IF(Y238=0,"",ROUNDUP(Y238/H238,0)*0.00651),"")</f>
        <v>2.6040000000000001E-2</v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8.8400000000000016</v>
      </c>
      <c r="BN238" s="64">
        <f t="shared" si="54"/>
        <v>10.608000000000001</v>
      </c>
      <c r="BO238" s="64">
        <f t="shared" si="55"/>
        <v>1.8315018315018316E-2</v>
      </c>
      <c r="BP238" s="64">
        <f t="shared" si="56"/>
        <v>2.197802197802198E-2</v>
      </c>
    </row>
    <row r="239" spans="1:68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71</v>
      </c>
      <c r="Q239" s="778"/>
      <c r="R239" s="778"/>
      <c r="S239" s="778"/>
      <c r="T239" s="778"/>
      <c r="U239" s="778"/>
      <c r="V239" s="779"/>
      <c r="W239" s="37" t="s">
        <v>72</v>
      </c>
      <c r="X239" s="771">
        <f>IFERROR(X233/H233,"0")+IFERROR(X234/H234,"0")+IFERROR(X235/H235,"0")+IFERROR(X236/H236,"0")+IFERROR(X237/H237,"0")+IFERROR(X238/H238,"0")</f>
        <v>3.3333333333333335</v>
      </c>
      <c r="Y239" s="771">
        <f>IFERROR(Y233/H233,"0")+IFERROR(Y234/H234,"0")+IFERROR(Y235/H235,"0")+IFERROR(Y236/H236,"0")+IFERROR(Y237/H237,"0")+IFERROR(Y238/H238,"0")</f>
        <v>4</v>
      </c>
      <c r="Z239" s="771">
        <f>IFERROR(IF(Z233="",0,Z233),"0")+IFERROR(IF(Z234="",0,Z234),"0")+IFERROR(IF(Z235="",0,Z235),"0")+IFERROR(IF(Z236="",0,Z236),"0")+IFERROR(IF(Z237="",0,Z237),"0")+IFERROR(IF(Z238="",0,Z238),"0")</f>
        <v>2.6040000000000001E-2</v>
      </c>
      <c r="AA239" s="772"/>
      <c r="AB239" s="772"/>
      <c r="AC239" s="772"/>
    </row>
    <row r="240" spans="1:68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71</v>
      </c>
      <c r="Q240" s="778"/>
      <c r="R240" s="778"/>
      <c r="S240" s="778"/>
      <c r="T240" s="778"/>
      <c r="U240" s="778"/>
      <c r="V240" s="779"/>
      <c r="W240" s="37" t="s">
        <v>69</v>
      </c>
      <c r="X240" s="771">
        <f>IFERROR(SUM(X233:X238),"0")</f>
        <v>8</v>
      </c>
      <c r="Y240" s="771">
        <f>IFERROR(SUM(Y233:Y238),"0")</f>
        <v>9.6</v>
      </c>
      <c r="Z240" s="37"/>
      <c r="AA240" s="772"/>
      <c r="AB240" s="772"/>
      <c r="AC240" s="772"/>
    </row>
    <row r="241" spans="1:68" ht="16.5" hidden="1" customHeight="1" x14ac:dyDescent="0.25">
      <c r="A241" s="783" t="s">
        <v>412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107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413</v>
      </c>
      <c r="B243" s="54" t="s">
        <v>414</v>
      </c>
      <c r="C243" s="31">
        <v>4301011717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413</v>
      </c>
      <c r="B244" s="54" t="s">
        <v>416</v>
      </c>
      <c r="C244" s="31">
        <v>4301011945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419</v>
      </c>
      <c r="B245" s="54" t="s">
        <v>420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422</v>
      </c>
      <c r="B246" s="54" t="s">
        <v>423</v>
      </c>
      <c r="C246" s="31">
        <v>4301011733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422</v>
      </c>
      <c r="B247" s="54" t="s">
        <v>425</v>
      </c>
      <c r="C247" s="31">
        <v>4301011944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426</v>
      </c>
      <c r="B248" s="54" t="s">
        <v>427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428</v>
      </c>
      <c r="B249" s="54" t="s">
        <v>429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430</v>
      </c>
      <c r="B250" s="54" t="s">
        <v>431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71</v>
      </c>
      <c r="Q251" s="778"/>
      <c r="R251" s="778"/>
      <c r="S251" s="778"/>
      <c r="T251" s="778"/>
      <c r="U251" s="778"/>
      <c r="V251" s="779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71</v>
      </c>
      <c r="Q252" s="778"/>
      <c r="R252" s="778"/>
      <c r="S252" s="778"/>
      <c r="T252" s="778"/>
      <c r="U252" s="778"/>
      <c r="V252" s="779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432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107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hidden="1" customHeight="1" x14ac:dyDescent="0.25">
      <c r="A255" s="54" t="s">
        <v>433</v>
      </c>
      <c r="B255" s="54" t="s">
        <v>434</v>
      </c>
      <c r="C255" s="31">
        <v>4301011826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hidden="1" customHeight="1" x14ac:dyDescent="0.25">
      <c r="A256" s="54" t="s">
        <v>433</v>
      </c>
      <c r="B256" s="54" t="s">
        <v>436</v>
      </c>
      <c r="C256" s="31">
        <v>4301011942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438</v>
      </c>
      <c r="B257" s="54" t="s">
        <v>439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441</v>
      </c>
      <c r="B258" s="54" t="s">
        <v>442</v>
      </c>
      <c r="C258" s="31">
        <v>4301011721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441</v>
      </c>
      <c r="B259" s="54" t="s">
        <v>444</v>
      </c>
      <c r="C259" s="31">
        <v>4301011941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hidden="1" customHeight="1" x14ac:dyDescent="0.25">
      <c r="A260" s="54" t="s">
        <v>445</v>
      </c>
      <c r="B260" s="54" t="s">
        <v>446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447</v>
      </c>
      <c r="B261" s="54" t="s">
        <v>448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450</v>
      </c>
      <c r="B262" s="54" t="s">
        <v>451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452</v>
      </c>
      <c r="B263" s="54" t="s">
        <v>453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idden="1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71</v>
      </c>
      <c r="Q264" s="778"/>
      <c r="R264" s="778"/>
      <c r="S264" s="778"/>
      <c r="T264" s="778"/>
      <c r="U264" s="778"/>
      <c r="V264" s="779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hidden="1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71</v>
      </c>
      <c r="Q265" s="778"/>
      <c r="R265" s="778"/>
      <c r="S265" s="778"/>
      <c r="T265" s="778"/>
      <c r="U265" s="778"/>
      <c r="V265" s="779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157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454</v>
      </c>
      <c r="B267" s="54" t="s">
        <v>455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71</v>
      </c>
      <c r="Q268" s="778"/>
      <c r="R268" s="778"/>
      <c r="S268" s="778"/>
      <c r="T268" s="778"/>
      <c r="U268" s="778"/>
      <c r="V268" s="779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71</v>
      </c>
      <c r="Q269" s="778"/>
      <c r="R269" s="778"/>
      <c r="S269" s="778"/>
      <c r="T269" s="778"/>
      <c r="U269" s="778"/>
      <c r="V269" s="779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457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107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458</v>
      </c>
      <c r="B272" s="54" t="s">
        <v>459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461</v>
      </c>
      <c r="B273" s="54" t="s">
        <v>462</v>
      </c>
      <c r="C273" s="31">
        <v>4301011850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461</v>
      </c>
      <c r="B274" s="54" t="s">
        <v>464</v>
      </c>
      <c r="C274" s="31">
        <v>4301011910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466</v>
      </c>
      <c r="B275" s="54" t="s">
        <v>467</v>
      </c>
      <c r="C275" s="31">
        <v>4301011853</v>
      </c>
      <c r="D275" s="775">
        <v>4680115885851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81"/>
      <c r="R275" s="781"/>
      <c r="S275" s="781"/>
      <c r="T275" s="782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469</v>
      </c>
      <c r="B276" s="54" t="s">
        <v>470</v>
      </c>
      <c r="C276" s="31">
        <v>4301011313</v>
      </c>
      <c r="D276" s="775">
        <v>4607091385984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81"/>
      <c r="R276" s="781"/>
      <c r="S276" s="781"/>
      <c r="T276" s="782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472</v>
      </c>
      <c r="B277" s="54" t="s">
        <v>473</v>
      </c>
      <c r="C277" s="31">
        <v>4301011852</v>
      </c>
      <c r="D277" s="775">
        <v>4680115885844</v>
      </c>
      <c r="E277" s="776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81"/>
      <c r="R277" s="781"/>
      <c r="S277" s="781"/>
      <c r="T277" s="782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475</v>
      </c>
      <c r="B278" s="54" t="s">
        <v>476</v>
      </c>
      <c r="C278" s="31">
        <v>4301011319</v>
      </c>
      <c r="D278" s="775">
        <v>4607091387469</v>
      </c>
      <c r="E278" s="776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81"/>
      <c r="R278" s="781"/>
      <c r="S278" s="781"/>
      <c r="T278" s="782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478</v>
      </c>
      <c r="B279" s="54" t="s">
        <v>479</v>
      </c>
      <c r="C279" s="31">
        <v>4301011851</v>
      </c>
      <c r="D279" s="775">
        <v>4680115885820</v>
      </c>
      <c r="E279" s="776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81"/>
      <c r="R279" s="781"/>
      <c r="S279" s="781"/>
      <c r="T279" s="782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481</v>
      </c>
      <c r="B280" s="54" t="s">
        <v>482</v>
      </c>
      <c r="C280" s="31">
        <v>4301011316</v>
      </c>
      <c r="D280" s="775">
        <v>4607091387438</v>
      </c>
      <c r="E280" s="776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81"/>
      <c r="R280" s="781"/>
      <c r="S280" s="781"/>
      <c r="T280" s="782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71</v>
      </c>
      <c r="Q281" s="778"/>
      <c r="R281" s="778"/>
      <c r="S281" s="778"/>
      <c r="T281" s="778"/>
      <c r="U281" s="778"/>
      <c r="V281" s="779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71</v>
      </c>
      <c r="Q282" s="778"/>
      <c r="R282" s="778"/>
      <c r="S282" s="778"/>
      <c r="T282" s="778"/>
      <c r="U282" s="778"/>
      <c r="V282" s="779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484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107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485</v>
      </c>
      <c r="B285" s="54" t="s">
        <v>486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71</v>
      </c>
      <c r="Q286" s="778"/>
      <c r="R286" s="778"/>
      <c r="S286" s="778"/>
      <c r="T286" s="778"/>
      <c r="U286" s="778"/>
      <c r="V286" s="779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71</v>
      </c>
      <c r="Q287" s="778"/>
      <c r="R287" s="778"/>
      <c r="S287" s="778"/>
      <c r="T287" s="778"/>
      <c r="U287" s="778"/>
      <c r="V287" s="779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487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107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488</v>
      </c>
      <c r="B290" s="54" t="s">
        <v>489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490</v>
      </c>
      <c r="B291" s="54" t="s">
        <v>491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493</v>
      </c>
      <c r="B292" s="54" t="s">
        <v>494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71</v>
      </c>
      <c r="Q293" s="778"/>
      <c r="R293" s="778"/>
      <c r="S293" s="778"/>
      <c r="T293" s="778"/>
      <c r="U293" s="778"/>
      <c r="V293" s="779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71</v>
      </c>
      <c r="Q294" s="778"/>
      <c r="R294" s="778"/>
      <c r="S294" s="778"/>
      <c r="T294" s="778"/>
      <c r="U294" s="778"/>
      <c r="V294" s="779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496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73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497</v>
      </c>
      <c r="B297" s="54" t="s">
        <v>498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500</v>
      </c>
      <c r="B298" s="54" t="s">
        <v>501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503</v>
      </c>
      <c r="B299" s="54" t="s">
        <v>504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hidden="1" customHeight="1" x14ac:dyDescent="0.25">
      <c r="A300" s="54" t="s">
        <v>505</v>
      </c>
      <c r="B300" s="54" t="s">
        <v>506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hidden="1" customHeight="1" x14ac:dyDescent="0.25">
      <c r="A301" s="54" t="s">
        <v>507</v>
      </c>
      <c r="B301" s="54" t="s">
        <v>508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509</v>
      </c>
      <c r="B302" s="54" t="s">
        <v>510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idden="1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71</v>
      </c>
      <c r="Q303" s="778"/>
      <c r="R303" s="778"/>
      <c r="S303" s="778"/>
      <c r="T303" s="778"/>
      <c r="U303" s="778"/>
      <c r="V303" s="779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hidden="1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71</v>
      </c>
      <c r="Q304" s="778"/>
      <c r="R304" s="778"/>
      <c r="S304" s="778"/>
      <c r="T304" s="778"/>
      <c r="U304" s="778"/>
      <c r="V304" s="779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hidden="1" customHeight="1" x14ac:dyDescent="0.25">
      <c r="A305" s="783" t="s">
        <v>512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107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513</v>
      </c>
      <c r="B307" s="54" t="s">
        <v>514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71</v>
      </c>
      <c r="Q308" s="778"/>
      <c r="R308" s="778"/>
      <c r="S308" s="778"/>
      <c r="T308" s="778"/>
      <c r="U308" s="778"/>
      <c r="V308" s="779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71</v>
      </c>
      <c r="Q309" s="778"/>
      <c r="R309" s="778"/>
      <c r="S309" s="778"/>
      <c r="T309" s="778"/>
      <c r="U309" s="778"/>
      <c r="V309" s="779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64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516</v>
      </c>
      <c r="B311" s="54" t="s">
        <v>517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71</v>
      </c>
      <c r="Q312" s="778"/>
      <c r="R312" s="778"/>
      <c r="S312" s="778"/>
      <c r="T312" s="778"/>
      <c r="U312" s="778"/>
      <c r="V312" s="779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71</v>
      </c>
      <c r="Q313" s="778"/>
      <c r="R313" s="778"/>
      <c r="S313" s="778"/>
      <c r="T313" s="778"/>
      <c r="U313" s="778"/>
      <c r="V313" s="779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73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519</v>
      </c>
      <c r="B315" s="54" t="s">
        <v>520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522</v>
      </c>
      <c r="B316" s="54" t="s">
        <v>523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71</v>
      </c>
      <c r="Q317" s="778"/>
      <c r="R317" s="778"/>
      <c r="S317" s="778"/>
      <c r="T317" s="778"/>
      <c r="U317" s="778"/>
      <c r="V317" s="779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71</v>
      </c>
      <c r="Q318" s="778"/>
      <c r="R318" s="778"/>
      <c r="S318" s="778"/>
      <c r="T318" s="778"/>
      <c r="U318" s="778"/>
      <c r="V318" s="779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525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107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526</v>
      </c>
      <c r="B321" s="54" t="s">
        <v>527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71</v>
      </c>
      <c r="Q322" s="778"/>
      <c r="R322" s="778"/>
      <c r="S322" s="778"/>
      <c r="T322" s="778"/>
      <c r="U322" s="778"/>
      <c r="V322" s="779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71</v>
      </c>
      <c r="Q323" s="778"/>
      <c r="R323" s="778"/>
      <c r="S323" s="778"/>
      <c r="T323" s="778"/>
      <c r="U323" s="778"/>
      <c r="V323" s="779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529</v>
      </c>
      <c r="B325" s="54" t="s">
        <v>530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71</v>
      </c>
      <c r="Q326" s="778"/>
      <c r="R326" s="778"/>
      <c r="S326" s="778"/>
      <c r="T326" s="778"/>
      <c r="U326" s="778"/>
      <c r="V326" s="779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71</v>
      </c>
      <c r="Q327" s="778"/>
      <c r="R327" s="778"/>
      <c r="S327" s="778"/>
      <c r="T327" s="778"/>
      <c r="U327" s="778"/>
      <c r="V327" s="779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73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532</v>
      </c>
      <c r="B329" s="54" t="s">
        <v>533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535</v>
      </c>
      <c r="B330" s="54" t="s">
        <v>536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71</v>
      </c>
      <c r="Q331" s="778"/>
      <c r="R331" s="778"/>
      <c r="S331" s="778"/>
      <c r="T331" s="778"/>
      <c r="U331" s="778"/>
      <c r="V331" s="779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71</v>
      </c>
      <c r="Q332" s="778"/>
      <c r="R332" s="778"/>
      <c r="S332" s="778"/>
      <c r="T332" s="778"/>
      <c r="U332" s="778"/>
      <c r="V332" s="779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538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107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539</v>
      </c>
      <c r="B335" s="54" t="s">
        <v>540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71</v>
      </c>
      <c r="Q337" s="778"/>
      <c r="R337" s="778"/>
      <c r="S337" s="778"/>
      <c r="T337" s="778"/>
      <c r="U337" s="778"/>
      <c r="V337" s="779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71</v>
      </c>
      <c r="Q338" s="778"/>
      <c r="R338" s="778"/>
      <c r="S338" s="778"/>
      <c r="T338" s="778"/>
      <c r="U338" s="778"/>
      <c r="V338" s="779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64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543</v>
      </c>
      <c r="B340" s="54" t="s">
        <v>544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546</v>
      </c>
      <c r="B341" s="54" t="s">
        <v>547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71</v>
      </c>
      <c r="Q342" s="778"/>
      <c r="R342" s="778"/>
      <c r="S342" s="778"/>
      <c r="T342" s="778"/>
      <c r="U342" s="778"/>
      <c r="V342" s="779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71</v>
      </c>
      <c r="Q343" s="778"/>
      <c r="R343" s="778"/>
      <c r="S343" s="778"/>
      <c r="T343" s="778"/>
      <c r="U343" s="778"/>
      <c r="V343" s="779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73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548</v>
      </c>
      <c r="B345" s="54" t="s">
        <v>549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71</v>
      </c>
      <c r="Q346" s="778"/>
      <c r="R346" s="778"/>
      <c r="S346" s="778"/>
      <c r="T346" s="778"/>
      <c r="U346" s="778"/>
      <c r="V346" s="779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71</v>
      </c>
      <c r="Q347" s="778"/>
      <c r="R347" s="778"/>
      <c r="S347" s="778"/>
      <c r="T347" s="778"/>
      <c r="U347" s="778"/>
      <c r="V347" s="779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551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107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552</v>
      </c>
      <c r="B350" s="54" t="s">
        <v>553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71</v>
      </c>
      <c r="Q351" s="778"/>
      <c r="R351" s="778"/>
      <c r="S351" s="778"/>
      <c r="T351" s="778"/>
      <c r="U351" s="778"/>
      <c r="V351" s="779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71</v>
      </c>
      <c r="Q352" s="778"/>
      <c r="R352" s="778"/>
      <c r="S352" s="778"/>
      <c r="T352" s="778"/>
      <c r="U352" s="778"/>
      <c r="V352" s="779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555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107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556</v>
      </c>
      <c r="B355" s="54" t="s">
        <v>557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559</v>
      </c>
      <c r="B356" s="54" t="s">
        <v>560</v>
      </c>
      <c r="C356" s="31">
        <v>4301011911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559</v>
      </c>
      <c r="B357" s="54" t="s">
        <v>562</v>
      </c>
      <c r="C357" s="31">
        <v>4301012016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564</v>
      </c>
      <c r="B358" s="54" t="s">
        <v>565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4301011859</v>
      </c>
      <c r="D361" s="775">
        <v>4680115885608</v>
      </c>
      <c r="E361" s="776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81"/>
      <c r="R361" s="781"/>
      <c r="S361" s="781"/>
      <c r="T361" s="782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575</v>
      </c>
      <c r="B362" s="54" t="s">
        <v>576</v>
      </c>
      <c r="C362" s="31">
        <v>4301011337</v>
      </c>
      <c r="D362" s="775">
        <v>4607091386011</v>
      </c>
      <c r="E362" s="776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1"/>
      <c r="R362" s="781"/>
      <c r="S362" s="781"/>
      <c r="T362" s="782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71</v>
      </c>
      <c r="Q363" s="778"/>
      <c r="R363" s="778"/>
      <c r="S363" s="778"/>
      <c r="T363" s="778"/>
      <c r="U363" s="778"/>
      <c r="V363" s="779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71</v>
      </c>
      <c r="Q364" s="778"/>
      <c r="R364" s="778"/>
      <c r="S364" s="778"/>
      <c r="T364" s="778"/>
      <c r="U364" s="778"/>
      <c r="V364" s="779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64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578</v>
      </c>
      <c r="B366" s="54" t="s">
        <v>579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69</v>
      </c>
      <c r="X367" s="769">
        <v>130</v>
      </c>
      <c r="Y367" s="770">
        <f>IFERROR(IF(X367="",0,CEILING((X367/$H367),1)*$H367),"")</f>
        <v>130.20000000000002</v>
      </c>
      <c r="Z367" s="36">
        <f>IFERROR(IF(Y367=0,"",ROUNDUP(Y367/H367,0)*0.00902),"")</f>
        <v>0.27961999999999998</v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138.35714285714286</v>
      </c>
      <c r="BN367" s="64">
        <f>IFERROR(Y367*I367/H367,"0")</f>
        <v>138.57</v>
      </c>
      <c r="BO367" s="64">
        <f>IFERROR(1/J367*(X367/H367),"0")</f>
        <v>0.23448773448773449</v>
      </c>
      <c r="BP367" s="64">
        <f>IFERROR(1/J367*(Y367/H367),"0")</f>
        <v>0.23484848484848489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69</v>
      </c>
      <c r="X369" s="769">
        <v>14</v>
      </c>
      <c r="Y369" s="770">
        <f>IFERROR(IF(X369="",0,CEILING((X369/$H369),1)*$H369),"")</f>
        <v>14.700000000000001</v>
      </c>
      <c r="Z369" s="36">
        <f>IFERROR(IF(Y369=0,"",ROUNDUP(Y369/H369,0)*0.00502),"")</f>
        <v>3.5140000000000005E-2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14.866666666666665</v>
      </c>
      <c r="BN369" s="64">
        <f>IFERROR(Y369*I369/H369,"0")</f>
        <v>15.61</v>
      </c>
      <c r="BO369" s="64">
        <f>IFERROR(1/J369*(X369/H369),"0")</f>
        <v>2.8490028490028491E-2</v>
      </c>
      <c r="BP369" s="64">
        <f>IFERROR(1/J369*(Y369/H369),"0")</f>
        <v>2.9914529914529919E-2</v>
      </c>
    </row>
    <row r="370" spans="1:68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71</v>
      </c>
      <c r="Q370" s="778"/>
      <c r="R370" s="778"/>
      <c r="S370" s="778"/>
      <c r="T370" s="778"/>
      <c r="U370" s="778"/>
      <c r="V370" s="779"/>
      <c r="W370" s="37" t="s">
        <v>72</v>
      </c>
      <c r="X370" s="771">
        <f>IFERROR(X366/H366,"0")+IFERROR(X367/H367,"0")+IFERROR(X368/H368,"0")+IFERROR(X369/H369,"0")</f>
        <v>37.61904761904762</v>
      </c>
      <c r="Y370" s="771">
        <f>IFERROR(Y366/H366,"0")+IFERROR(Y367/H367,"0")+IFERROR(Y368/H368,"0")+IFERROR(Y369/H369,"0")</f>
        <v>38</v>
      </c>
      <c r="Z370" s="771">
        <f>IFERROR(IF(Z366="",0,Z366),"0")+IFERROR(IF(Z367="",0,Z367),"0")+IFERROR(IF(Z368="",0,Z368),"0")+IFERROR(IF(Z369="",0,Z369),"0")</f>
        <v>0.31475999999999998</v>
      </c>
      <c r="AA370" s="772"/>
      <c r="AB370" s="772"/>
      <c r="AC370" s="772"/>
    </row>
    <row r="371" spans="1:68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71</v>
      </c>
      <c r="Q371" s="778"/>
      <c r="R371" s="778"/>
      <c r="S371" s="778"/>
      <c r="T371" s="778"/>
      <c r="U371" s="778"/>
      <c r="V371" s="779"/>
      <c r="W371" s="37" t="s">
        <v>69</v>
      </c>
      <c r="X371" s="771">
        <f>IFERROR(SUM(X366:X369),"0")</f>
        <v>144</v>
      </c>
      <c r="Y371" s="771">
        <f>IFERROR(SUM(Y366:Y369),"0")</f>
        <v>144.9</v>
      </c>
      <c r="Z371" s="37"/>
      <c r="AA371" s="772"/>
      <c r="AB371" s="772"/>
      <c r="AC371" s="772"/>
    </row>
    <row r="372" spans="1:68" ht="14.25" hidden="1" customHeight="1" x14ac:dyDescent="0.25">
      <c r="A372" s="785" t="s">
        <v>73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69</v>
      </c>
      <c r="X373" s="769">
        <v>70</v>
      </c>
      <c r="Y373" s="770">
        <f t="shared" ref="Y373:Y378" si="82">IFERROR(IF(X373="",0,CEILING((X373/$H373),1)*$H373),"")</f>
        <v>70.2</v>
      </c>
      <c r="Z373" s="36">
        <f>IFERROR(IF(Y373=0,"",ROUNDUP(Y373/H373,0)*0.01898),"")</f>
        <v>0.17082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74.603846153846163</v>
      </c>
      <c r="BN373" s="64">
        <f t="shared" ref="BN373:BN378" si="84">IFERROR(Y373*I373/H373,"0")</f>
        <v>74.817000000000007</v>
      </c>
      <c r="BO373" s="64">
        <f t="shared" ref="BO373:BO378" si="85">IFERROR(1/J373*(X373/H373),"0")</f>
        <v>0.14022435897435898</v>
      </c>
      <c r="BP373" s="64">
        <f t="shared" ref="BP373:BP378" si="86">IFERROR(1/J373*(Y373/H373),"0")</f>
        <v>0.140625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598</v>
      </c>
      <c r="B376" s="54" t="s">
        <v>599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71</v>
      </c>
      <c r="Q379" s="778"/>
      <c r="R379" s="778"/>
      <c r="S379" s="778"/>
      <c r="T379" s="778"/>
      <c r="U379" s="778"/>
      <c r="V379" s="779"/>
      <c r="W379" s="37" t="s">
        <v>72</v>
      </c>
      <c r="X379" s="771">
        <f>IFERROR(X373/H373,"0")+IFERROR(X374/H374,"0")+IFERROR(X375/H375,"0")+IFERROR(X376/H376,"0")+IFERROR(X377/H377,"0")+IFERROR(X378/H378,"0")</f>
        <v>8.9743589743589745</v>
      </c>
      <c r="Y379" s="771">
        <f>IFERROR(Y373/H373,"0")+IFERROR(Y374/H374,"0")+IFERROR(Y375/H375,"0")+IFERROR(Y376/H376,"0")+IFERROR(Y377/H377,"0")+IFERROR(Y378/H378,"0")</f>
        <v>9</v>
      </c>
      <c r="Z379" s="771">
        <f>IFERROR(IF(Z373="",0,Z373),"0")+IFERROR(IF(Z374="",0,Z374),"0")+IFERROR(IF(Z375="",0,Z375),"0")+IFERROR(IF(Z376="",0,Z376),"0")+IFERROR(IF(Z377="",0,Z377),"0")+IFERROR(IF(Z378="",0,Z378),"0")</f>
        <v>0.17082</v>
      </c>
      <c r="AA379" s="772"/>
      <c r="AB379" s="772"/>
      <c r="AC379" s="772"/>
    </row>
    <row r="380" spans="1:68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71</v>
      </c>
      <c r="Q380" s="778"/>
      <c r="R380" s="778"/>
      <c r="S380" s="778"/>
      <c r="T380" s="778"/>
      <c r="U380" s="778"/>
      <c r="V380" s="779"/>
      <c r="W380" s="37" t="s">
        <v>69</v>
      </c>
      <c r="X380" s="771">
        <f>IFERROR(SUM(X373:X378),"0")</f>
        <v>70</v>
      </c>
      <c r="Y380" s="771">
        <f>IFERROR(SUM(Y373:Y378),"0")</f>
        <v>70.2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198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hidden="1" customHeight="1" x14ac:dyDescent="0.25">
      <c r="A382" s="54" t="s">
        <v>607</v>
      </c>
      <c r="B382" s="54" t="s">
        <v>608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69</v>
      </c>
      <c r="X383" s="769">
        <v>63</v>
      </c>
      <c r="Y383" s="770">
        <f>IFERROR(IF(X383="",0,CEILING((X383/$H383),1)*$H383),"")</f>
        <v>70.2</v>
      </c>
      <c r="Z383" s="36">
        <f>IFERROR(IF(Y383=0,"",ROUNDUP(Y383/H383,0)*0.01898),"")</f>
        <v>0.17082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67.191923076923089</v>
      </c>
      <c r="BN383" s="64">
        <f>IFERROR(Y383*I383/H383,"0")</f>
        <v>74.871000000000009</v>
      </c>
      <c r="BO383" s="64">
        <f>IFERROR(1/J383*(X383/H383),"0")</f>
        <v>0.12620192307692307</v>
      </c>
      <c r="BP383" s="64">
        <f>IFERROR(1/J383*(Y383/H383),"0")</f>
        <v>0.140625</v>
      </c>
    </row>
    <row r="384" spans="1:68" ht="16.5" hidden="1" customHeight="1" x14ac:dyDescent="0.25">
      <c r="A384" s="54" t="s">
        <v>613</v>
      </c>
      <c r="B384" s="54" t="s">
        <v>614</v>
      </c>
      <c r="C384" s="31">
        <v>4301060484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47" t="s">
        <v>615</v>
      </c>
      <c r="Q384" s="781"/>
      <c r="R384" s="781"/>
      <c r="S384" s="781"/>
      <c r="T384" s="782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613</v>
      </c>
      <c r="B385" s="54" t="s">
        <v>617</v>
      </c>
      <c r="C385" s="31">
        <v>4301060325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1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1"/>
      <c r="R385" s="781"/>
      <c r="S385" s="781"/>
      <c r="T385" s="782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71</v>
      </c>
      <c r="Q386" s="778"/>
      <c r="R386" s="778"/>
      <c r="S386" s="778"/>
      <c r="T386" s="778"/>
      <c r="U386" s="778"/>
      <c r="V386" s="779"/>
      <c r="W386" s="37" t="s">
        <v>72</v>
      </c>
      <c r="X386" s="771">
        <f>IFERROR(X382/H382,"0")+IFERROR(X383/H383,"0")+IFERROR(X384/H384,"0")+IFERROR(X385/H385,"0")</f>
        <v>8.0769230769230766</v>
      </c>
      <c r="Y386" s="771">
        <f>IFERROR(Y382/H382,"0")+IFERROR(Y383/H383,"0")+IFERROR(Y384/H384,"0")+IFERROR(Y385/H385,"0")</f>
        <v>9</v>
      </c>
      <c r="Z386" s="771">
        <f>IFERROR(IF(Z382="",0,Z382),"0")+IFERROR(IF(Z383="",0,Z383),"0")+IFERROR(IF(Z384="",0,Z384),"0")+IFERROR(IF(Z385="",0,Z385),"0")</f>
        <v>0.17082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71</v>
      </c>
      <c r="Q387" s="778"/>
      <c r="R387" s="778"/>
      <c r="S387" s="778"/>
      <c r="T387" s="778"/>
      <c r="U387" s="778"/>
      <c r="V387" s="779"/>
      <c r="W387" s="37" t="s">
        <v>69</v>
      </c>
      <c r="X387" s="771">
        <f>IFERROR(SUM(X382:X385),"0")</f>
        <v>63</v>
      </c>
      <c r="Y387" s="771">
        <f>IFERROR(SUM(Y382:Y385),"0")</f>
        <v>70.2</v>
      </c>
      <c r="Z387" s="37"/>
      <c r="AA387" s="772"/>
      <c r="AB387" s="772"/>
      <c r="AC387" s="772"/>
    </row>
    <row r="388" spans="1:68" ht="14.25" hidden="1" customHeight="1" x14ac:dyDescent="0.25">
      <c r="A388" s="785" t="s">
        <v>99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824" t="s">
        <v>621</v>
      </c>
      <c r="Q389" s="781"/>
      <c r="R389" s="781"/>
      <c r="S389" s="781"/>
      <c r="T389" s="782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36" t="s">
        <v>625</v>
      </c>
      <c r="Q390" s="781"/>
      <c r="R390" s="781"/>
      <c r="S390" s="781"/>
      <c r="T390" s="782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626</v>
      </c>
      <c r="B391" s="54" t="s">
        <v>627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629</v>
      </c>
      <c r="B392" s="54" t="s">
        <v>630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71</v>
      </c>
      <c r="Q393" s="778"/>
      <c r="R393" s="778"/>
      <c r="S393" s="778"/>
      <c r="T393" s="778"/>
      <c r="U393" s="778"/>
      <c r="V393" s="779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71</v>
      </c>
      <c r="Q394" s="778"/>
      <c r="R394" s="778"/>
      <c r="S394" s="778"/>
      <c r="T394" s="778"/>
      <c r="U394" s="778"/>
      <c r="V394" s="779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631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69</v>
      </c>
      <c r="X398" s="769">
        <v>1</v>
      </c>
      <c r="Y398" s="770">
        <f>IFERROR(IF(X398="",0,CEILING((X398/$H398),1)*$H398),"")</f>
        <v>2</v>
      </c>
      <c r="Z398" s="36">
        <f>IFERROR(IF(Y398=0,"",ROUNDUP(Y398/H398,0)*0.00474),"")</f>
        <v>4.7400000000000003E-3</v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1.1200000000000001</v>
      </c>
      <c r="BN398" s="64">
        <f>IFERROR(Y398*I398/H398,"0")</f>
        <v>2.2400000000000002</v>
      </c>
      <c r="BO398" s="64">
        <f>IFERROR(1/J398*(X398/H398),"0")</f>
        <v>2.1008403361344537E-3</v>
      </c>
      <c r="BP398" s="64">
        <f>IFERROR(1/J398*(Y398/H398),"0")</f>
        <v>4.2016806722689074E-3</v>
      </c>
    </row>
    <row r="399" spans="1:68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71</v>
      </c>
      <c r="Q399" s="778"/>
      <c r="R399" s="778"/>
      <c r="S399" s="778"/>
      <c r="T399" s="778"/>
      <c r="U399" s="778"/>
      <c r="V399" s="779"/>
      <c r="W399" s="37" t="s">
        <v>72</v>
      </c>
      <c r="X399" s="771">
        <f>IFERROR(X396/H396,"0")+IFERROR(X397/H397,"0")+IFERROR(X398/H398,"0")</f>
        <v>0.5</v>
      </c>
      <c r="Y399" s="771">
        <f>IFERROR(Y396/H396,"0")+IFERROR(Y397/H397,"0")+IFERROR(Y398/H398,"0")</f>
        <v>1</v>
      </c>
      <c r="Z399" s="771">
        <f>IFERROR(IF(Z396="",0,Z396),"0")+IFERROR(IF(Z397="",0,Z397),"0")+IFERROR(IF(Z398="",0,Z398),"0")</f>
        <v>4.7400000000000003E-3</v>
      </c>
      <c r="AA399" s="772"/>
      <c r="AB399" s="772"/>
      <c r="AC399" s="772"/>
    </row>
    <row r="400" spans="1:68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71</v>
      </c>
      <c r="Q400" s="778"/>
      <c r="R400" s="778"/>
      <c r="S400" s="778"/>
      <c r="T400" s="778"/>
      <c r="U400" s="778"/>
      <c r="V400" s="779"/>
      <c r="W400" s="37" t="s">
        <v>69</v>
      </c>
      <c r="X400" s="771">
        <f>IFERROR(SUM(X396:X398),"0")</f>
        <v>1</v>
      </c>
      <c r="Y400" s="771">
        <f>IFERROR(SUM(Y396:Y398),"0")</f>
        <v>2</v>
      </c>
      <c r="Z400" s="37"/>
      <c r="AA400" s="772"/>
      <c r="AB400" s="772"/>
      <c r="AC400" s="772"/>
    </row>
    <row r="401" spans="1:68" ht="16.5" hidden="1" customHeight="1" x14ac:dyDescent="0.25">
      <c r="A401" s="783" t="s">
        <v>640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64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641</v>
      </c>
      <c r="B403" s="54" t="s">
        <v>642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71</v>
      </c>
      <c r="Q404" s="778"/>
      <c r="R404" s="778"/>
      <c r="S404" s="778"/>
      <c r="T404" s="778"/>
      <c r="U404" s="778"/>
      <c r="V404" s="779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71</v>
      </c>
      <c r="Q405" s="778"/>
      <c r="R405" s="778"/>
      <c r="S405" s="778"/>
      <c r="T405" s="778"/>
      <c r="U405" s="778"/>
      <c r="V405" s="779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73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644</v>
      </c>
      <c r="B407" s="54" t="s">
        <v>645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69</v>
      </c>
      <c r="X408" s="769">
        <v>70</v>
      </c>
      <c r="Y408" s="770">
        <f>IFERROR(IF(X408="",0,CEILING((X408/$H408),1)*$H408),"")</f>
        <v>71.400000000000006</v>
      </c>
      <c r="Z408" s="36">
        <f>IFERROR(IF(Y408=0,"",ROUNDUP(Y408/H408,0)*0.00651),"")</f>
        <v>0.22134000000000001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78.399999999999991</v>
      </c>
      <c r="BN408" s="64">
        <f>IFERROR(Y408*I408/H408,"0")</f>
        <v>79.968000000000004</v>
      </c>
      <c r="BO408" s="64">
        <f>IFERROR(1/J408*(X408/H408),"0")</f>
        <v>0.18315018315018314</v>
      </c>
      <c r="BP408" s="64">
        <f>IFERROR(1/J408*(Y408/H408),"0")</f>
        <v>0.18681318681318682</v>
      </c>
    </row>
    <row r="409" spans="1:68" ht="27" hidden="1" customHeight="1" x14ac:dyDescent="0.25">
      <c r="A409" s="54" t="s">
        <v>650</v>
      </c>
      <c r="B409" s="54" t="s">
        <v>651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69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71</v>
      </c>
      <c r="Q410" s="778"/>
      <c r="R410" s="778"/>
      <c r="S410" s="778"/>
      <c r="T410" s="778"/>
      <c r="U410" s="778"/>
      <c r="V410" s="779"/>
      <c r="W410" s="37" t="s">
        <v>72</v>
      </c>
      <c r="X410" s="771">
        <f>IFERROR(X407/H407,"0")+IFERROR(X408/H408,"0")+IFERROR(X409/H409,"0")</f>
        <v>33.333333333333329</v>
      </c>
      <c r="Y410" s="771">
        <f>IFERROR(Y407/H407,"0")+IFERROR(Y408/H408,"0")+IFERROR(Y409/H409,"0")</f>
        <v>34</v>
      </c>
      <c r="Z410" s="771">
        <f>IFERROR(IF(Z407="",0,Z407),"0")+IFERROR(IF(Z408="",0,Z408),"0")+IFERROR(IF(Z409="",0,Z409),"0")</f>
        <v>0.22134000000000001</v>
      </c>
      <c r="AA410" s="772"/>
      <c r="AB410" s="772"/>
      <c r="AC410" s="772"/>
    </row>
    <row r="411" spans="1:68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71</v>
      </c>
      <c r="Q411" s="778"/>
      <c r="R411" s="778"/>
      <c r="S411" s="778"/>
      <c r="T411" s="778"/>
      <c r="U411" s="778"/>
      <c r="V411" s="779"/>
      <c r="W411" s="37" t="s">
        <v>69</v>
      </c>
      <c r="X411" s="771">
        <f>IFERROR(SUM(X407:X409),"0")</f>
        <v>70</v>
      </c>
      <c r="Y411" s="771">
        <f>IFERROR(SUM(Y407:Y409),"0")</f>
        <v>71.400000000000006</v>
      </c>
      <c r="Z411" s="37"/>
      <c r="AA411" s="772"/>
      <c r="AB411" s="772"/>
      <c r="AC411" s="772"/>
    </row>
    <row r="412" spans="1:68" ht="27.75" hidden="1" customHeight="1" x14ac:dyDescent="0.2">
      <c r="A412" s="886" t="s">
        <v>653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654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107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37.5" hidden="1" customHeight="1" x14ac:dyDescent="0.25">
      <c r="A415" s="54" t="s">
        <v>655</v>
      </c>
      <c r="B415" s="54" t="s">
        <v>656</v>
      </c>
      <c r="C415" s="31">
        <v>4301011869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2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1"/>
      <c r="R415" s="781"/>
      <c r="S415" s="781"/>
      <c r="T415" s="782"/>
      <c r="U415" s="34"/>
      <c r="V415" s="34"/>
      <c r="W415" s="35" t="s">
        <v>69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27" hidden="1" customHeight="1" x14ac:dyDescent="0.25">
      <c r="A416" s="54" t="s">
        <v>655</v>
      </c>
      <c r="B416" s="54" t="s">
        <v>658</v>
      </c>
      <c r="C416" s="31">
        <v>4301011946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1"/>
      <c r="R416" s="781"/>
      <c r="S416" s="781"/>
      <c r="T416" s="782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69</v>
      </c>
      <c r="X417" s="769">
        <v>200</v>
      </c>
      <c r="Y417" s="770">
        <f t="shared" si="87"/>
        <v>210</v>
      </c>
      <c r="Z417" s="36">
        <f>IFERROR(IF(Y417=0,"",ROUNDUP(Y417/H417,0)*0.02175),"")</f>
        <v>0.30449999999999999</v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206.4</v>
      </c>
      <c r="BN417" s="64">
        <f t="shared" si="89"/>
        <v>216.72</v>
      </c>
      <c r="BO417" s="64">
        <f t="shared" si="90"/>
        <v>0.27777777777777779</v>
      </c>
      <c r="BP417" s="64">
        <f t="shared" si="91"/>
        <v>0.29166666666666663</v>
      </c>
    </row>
    <row r="418" spans="1:68" ht="27" hidden="1" customHeight="1" x14ac:dyDescent="0.25">
      <c r="A418" s="54" t="s">
        <v>660</v>
      </c>
      <c r="B418" s="54" t="s">
        <v>663</v>
      </c>
      <c r="C418" s="31">
        <v>4301011947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664</v>
      </c>
      <c r="B419" s="54" t="s">
        <v>665</v>
      </c>
      <c r="C419" s="31">
        <v>4301011943</v>
      </c>
      <c r="D419" s="775">
        <v>4680115884830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1"/>
      <c r="R419" s="781"/>
      <c r="S419" s="781"/>
      <c r="T419" s="782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664</v>
      </c>
      <c r="B420" s="54" t="s">
        <v>666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69</v>
      </c>
      <c r="X420" s="769">
        <v>230</v>
      </c>
      <c r="Y420" s="770">
        <f t="shared" si="87"/>
        <v>240</v>
      </c>
      <c r="Z420" s="36">
        <f>IFERROR(IF(Y420=0,"",ROUNDUP(Y420/H420,0)*0.02175),"")</f>
        <v>0.34799999999999998</v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237.36</v>
      </c>
      <c r="BN420" s="64">
        <f t="shared" si="89"/>
        <v>247.68</v>
      </c>
      <c r="BO420" s="64">
        <f t="shared" si="90"/>
        <v>0.31944444444444442</v>
      </c>
      <c r="BP420" s="64">
        <f t="shared" si="91"/>
        <v>0.33333333333333331</v>
      </c>
    </row>
    <row r="421" spans="1:68" ht="27" hidden="1" customHeight="1" x14ac:dyDescent="0.25">
      <c r="A421" s="54" t="s">
        <v>668</v>
      </c>
      <c r="B421" s="54" t="s">
        <v>669</v>
      </c>
      <c r="C421" s="31">
        <v>4301011339</v>
      </c>
      <c r="D421" s="775">
        <v>4607091383997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1"/>
      <c r="R421" s="781"/>
      <c r="S421" s="781"/>
      <c r="T421" s="782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676</v>
      </c>
      <c r="B424" s="54" t="s">
        <v>677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71</v>
      </c>
      <c r="Q425" s="778"/>
      <c r="R425" s="778"/>
      <c r="S425" s="778"/>
      <c r="T425" s="778"/>
      <c r="U425" s="778"/>
      <c r="V425" s="779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28.666666666666668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30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0.65249999999999997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71</v>
      </c>
      <c r="Q426" s="778"/>
      <c r="R426" s="778"/>
      <c r="S426" s="778"/>
      <c r="T426" s="778"/>
      <c r="U426" s="778"/>
      <c r="V426" s="779"/>
      <c r="W426" s="37" t="s">
        <v>69</v>
      </c>
      <c r="X426" s="771">
        <f>IFERROR(SUM(X415:X424),"0")</f>
        <v>430</v>
      </c>
      <c r="Y426" s="771">
        <f>IFERROR(SUM(Y415:Y424),"0")</f>
        <v>450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157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69</v>
      </c>
      <c r="X428" s="769">
        <v>200</v>
      </c>
      <c r="Y428" s="770">
        <f>IFERROR(IF(X428="",0,CEILING((X428/$H428),1)*$H428),"")</f>
        <v>210</v>
      </c>
      <c r="Z428" s="36">
        <f>IFERROR(IF(Y428=0,"",ROUNDUP(Y428/H428,0)*0.02175),"")</f>
        <v>0.30449999999999999</v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206.4</v>
      </c>
      <c r="BN428" s="64">
        <f>IFERROR(Y428*I428/H428,"0")</f>
        <v>216.72</v>
      </c>
      <c r="BO428" s="64">
        <f>IFERROR(1/J428*(X428/H428),"0")</f>
        <v>0.27777777777777779</v>
      </c>
      <c r="BP428" s="64">
        <f>IFERROR(1/J428*(Y428/H428),"0")</f>
        <v>0.29166666666666663</v>
      </c>
    </row>
    <row r="429" spans="1:68" ht="27" hidden="1" customHeight="1" x14ac:dyDescent="0.25">
      <c r="A429" s="54" t="s">
        <v>681</v>
      </c>
      <c r="B429" s="54" t="s">
        <v>682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71</v>
      </c>
      <c r="Q430" s="778"/>
      <c r="R430" s="778"/>
      <c r="S430" s="778"/>
      <c r="T430" s="778"/>
      <c r="U430" s="778"/>
      <c r="V430" s="779"/>
      <c r="W430" s="37" t="s">
        <v>72</v>
      </c>
      <c r="X430" s="771">
        <f>IFERROR(X428/H428,"0")+IFERROR(X429/H429,"0")</f>
        <v>13.333333333333334</v>
      </c>
      <c r="Y430" s="771">
        <f>IFERROR(Y428/H428,"0")+IFERROR(Y429/H429,"0")</f>
        <v>14</v>
      </c>
      <c r="Z430" s="771">
        <f>IFERROR(IF(Z428="",0,Z428),"0")+IFERROR(IF(Z429="",0,Z429),"0")</f>
        <v>0.30449999999999999</v>
      </c>
      <c r="AA430" s="772"/>
      <c r="AB430" s="772"/>
      <c r="AC430" s="772"/>
    </row>
    <row r="431" spans="1:68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71</v>
      </c>
      <c r="Q431" s="778"/>
      <c r="R431" s="778"/>
      <c r="S431" s="778"/>
      <c r="T431" s="778"/>
      <c r="U431" s="778"/>
      <c r="V431" s="779"/>
      <c r="W431" s="37" t="s">
        <v>69</v>
      </c>
      <c r="X431" s="771">
        <f>IFERROR(SUM(X428:X429),"0")</f>
        <v>200</v>
      </c>
      <c r="Y431" s="771">
        <f>IFERROR(SUM(Y428:Y429),"0")</f>
        <v>210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73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67" t="s">
        <v>685</v>
      </c>
      <c r="Q433" s="781"/>
      <c r="R433" s="781"/>
      <c r="S433" s="781"/>
      <c r="T433" s="782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5" t="s">
        <v>689</v>
      </c>
      <c r="Q434" s="781"/>
      <c r="R434" s="781"/>
      <c r="S434" s="781"/>
      <c r="T434" s="782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71</v>
      </c>
      <c r="Q435" s="778"/>
      <c r="R435" s="778"/>
      <c r="S435" s="778"/>
      <c r="T435" s="778"/>
      <c r="U435" s="778"/>
      <c r="V435" s="779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71</v>
      </c>
      <c r="Q436" s="778"/>
      <c r="R436" s="778"/>
      <c r="S436" s="778"/>
      <c r="T436" s="778"/>
      <c r="U436" s="778"/>
      <c r="V436" s="779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198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691</v>
      </c>
      <c r="B438" s="54" t="s">
        <v>692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6" t="s">
        <v>693</v>
      </c>
      <c r="Q438" s="781"/>
      <c r="R438" s="781"/>
      <c r="S438" s="781"/>
      <c r="T438" s="782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71</v>
      </c>
      <c r="Q439" s="778"/>
      <c r="R439" s="778"/>
      <c r="S439" s="778"/>
      <c r="T439" s="778"/>
      <c r="U439" s="778"/>
      <c r="V439" s="779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71</v>
      </c>
      <c r="Q440" s="778"/>
      <c r="R440" s="778"/>
      <c r="S440" s="778"/>
      <c r="T440" s="778"/>
      <c r="U440" s="778"/>
      <c r="V440" s="779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695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107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704</v>
      </c>
      <c r="B447" s="54" t="s">
        <v>705</v>
      </c>
      <c r="C447" s="31">
        <v>4301011874</v>
      </c>
      <c r="D447" s="775">
        <v>4680115884892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81"/>
      <c r="R447" s="781"/>
      <c r="S447" s="781"/>
      <c r="T447" s="782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4301011312</v>
      </c>
      <c r="D448" s="775">
        <v>4607091384192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81"/>
      <c r="R448" s="781"/>
      <c r="S448" s="781"/>
      <c r="T448" s="782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710</v>
      </c>
      <c r="B449" s="54" t="s">
        <v>711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idden="1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71</v>
      </c>
      <c r="Q451" s="778"/>
      <c r="R451" s="778"/>
      <c r="S451" s="778"/>
      <c r="T451" s="778"/>
      <c r="U451" s="778"/>
      <c r="V451" s="779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hidden="1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71</v>
      </c>
      <c r="Q452" s="778"/>
      <c r="R452" s="778"/>
      <c r="S452" s="778"/>
      <c r="T452" s="778"/>
      <c r="U452" s="778"/>
      <c r="V452" s="779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hidden="1" customHeight="1" x14ac:dyDescent="0.25">
      <c r="A453" s="785" t="s">
        <v>64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714</v>
      </c>
      <c r="B454" s="54" t="s">
        <v>715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71</v>
      </c>
      <c r="Q456" s="778"/>
      <c r="R456" s="778"/>
      <c r="S456" s="778"/>
      <c r="T456" s="778"/>
      <c r="U456" s="778"/>
      <c r="V456" s="779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71</v>
      </c>
      <c r="Q457" s="778"/>
      <c r="R457" s="778"/>
      <c r="S457" s="778"/>
      <c r="T457" s="778"/>
      <c r="U457" s="778"/>
      <c r="V457" s="779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73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hidden="1" customHeight="1" x14ac:dyDescent="0.25">
      <c r="A459" s="54" t="s">
        <v>719</v>
      </c>
      <c r="B459" s="54" t="s">
        <v>720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33" t="s">
        <v>721</v>
      </c>
      <c r="Q459" s="781"/>
      <c r="R459" s="781"/>
      <c r="S459" s="781"/>
      <c r="T459" s="782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72" t="s">
        <v>725</v>
      </c>
      <c r="Q460" s="781"/>
      <c r="R460" s="781"/>
      <c r="S460" s="781"/>
      <c r="T460" s="782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hidden="1" customHeight="1" x14ac:dyDescent="0.25">
      <c r="A461" s="54" t="s">
        <v>727</v>
      </c>
      <c r="B461" s="54" t="s">
        <v>728</v>
      </c>
      <c r="C461" s="31">
        <v>4301051634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81"/>
      <c r="R461" s="781"/>
      <c r="S461" s="781"/>
      <c r="T461" s="782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727</v>
      </c>
      <c r="B462" s="54" t="s">
        <v>730</v>
      </c>
      <c r="C462" s="31">
        <v>4301051297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81"/>
      <c r="R462" s="781"/>
      <c r="S462" s="781"/>
      <c r="T462" s="782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71</v>
      </c>
      <c r="Q464" s="778"/>
      <c r="R464" s="778"/>
      <c r="S464" s="778"/>
      <c r="T464" s="778"/>
      <c r="U464" s="778"/>
      <c r="V464" s="779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71</v>
      </c>
      <c r="Q465" s="778"/>
      <c r="R465" s="778"/>
      <c r="S465" s="778"/>
      <c r="T465" s="778"/>
      <c r="U465" s="778"/>
      <c r="V465" s="779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198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2" t="s">
        <v>737</v>
      </c>
      <c r="Q467" s="781"/>
      <c r="R467" s="781"/>
      <c r="S467" s="781"/>
      <c r="T467" s="782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71</v>
      </c>
      <c r="Q468" s="778"/>
      <c r="R468" s="778"/>
      <c r="S468" s="778"/>
      <c r="T468" s="778"/>
      <c r="U468" s="778"/>
      <c r="V468" s="779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71</v>
      </c>
      <c r="Q469" s="778"/>
      <c r="R469" s="778"/>
      <c r="S469" s="778"/>
      <c r="T469" s="778"/>
      <c r="U469" s="778"/>
      <c r="V469" s="779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739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740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107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71</v>
      </c>
      <c r="Q474" s="778"/>
      <c r="R474" s="778"/>
      <c r="S474" s="778"/>
      <c r="T474" s="778"/>
      <c r="U474" s="778"/>
      <c r="V474" s="779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71</v>
      </c>
      <c r="Q475" s="778"/>
      <c r="R475" s="778"/>
      <c r="S475" s="778"/>
      <c r="T475" s="778"/>
      <c r="U475" s="778"/>
      <c r="V475" s="779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64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744</v>
      </c>
      <c r="B477" s="54" t="s">
        <v>745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4" t="s">
        <v>746</v>
      </c>
      <c r="Q477" s="781"/>
      <c r="R477" s="781"/>
      <c r="S477" s="781"/>
      <c r="T477" s="782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4301031406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41" t="s">
        <v>750</v>
      </c>
      <c r="Q478" s="781"/>
      <c r="R478" s="781"/>
      <c r="S478" s="781"/>
      <c r="T478" s="782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4301031382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899" t="s">
        <v>750</v>
      </c>
      <c r="Q479" s="781"/>
      <c r="R479" s="781"/>
      <c r="S479" s="781"/>
      <c r="T479" s="782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753</v>
      </c>
      <c r="B480" s="54" t="s">
        <v>754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3" t="s">
        <v>759</v>
      </c>
      <c r="Q482" s="781"/>
      <c r="R482" s="781"/>
      <c r="S482" s="781"/>
      <c r="T482" s="782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760</v>
      </c>
      <c r="B483" s="54" t="s">
        <v>761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3" t="s">
        <v>766</v>
      </c>
      <c r="Q485" s="781"/>
      <c r="R485" s="781"/>
      <c r="S485" s="781"/>
      <c r="T485" s="782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767</v>
      </c>
      <c r="B486" s="54" t="s">
        <v>768</v>
      </c>
      <c r="C486" s="31">
        <v>4301031331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767</v>
      </c>
      <c r="B487" s="54" t="s">
        <v>769</v>
      </c>
      <c r="C487" s="31">
        <v>4301031361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774</v>
      </c>
      <c r="Q489" s="781"/>
      <c r="R489" s="781"/>
      <c r="S489" s="781"/>
      <c r="T489" s="782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775</v>
      </c>
      <c r="B491" s="54" t="s">
        <v>778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4301031255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1"/>
      <c r="R493" s="781"/>
      <c r="S493" s="781"/>
      <c r="T493" s="782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4301031368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1"/>
      <c r="R494" s="781"/>
      <c r="S494" s="781"/>
      <c r="T494" s="782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idden="1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71</v>
      </c>
      <c r="Q495" s="778"/>
      <c r="R495" s="778"/>
      <c r="S495" s="778"/>
      <c r="T495" s="778"/>
      <c r="U495" s="778"/>
      <c r="V495" s="779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hidden="1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71</v>
      </c>
      <c r="Q496" s="778"/>
      <c r="R496" s="778"/>
      <c r="S496" s="778"/>
      <c r="T496" s="778"/>
      <c r="U496" s="778"/>
      <c r="V496" s="779"/>
      <c r="W496" s="37" t="s">
        <v>69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hidden="1" customHeight="1" x14ac:dyDescent="0.25">
      <c r="A497" s="785" t="s">
        <v>73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71</v>
      </c>
      <c r="Q500" s="778"/>
      <c r="R500" s="778"/>
      <c r="S500" s="778"/>
      <c r="T500" s="778"/>
      <c r="U500" s="778"/>
      <c r="V500" s="779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71</v>
      </c>
      <c r="Q501" s="778"/>
      <c r="R501" s="778"/>
      <c r="S501" s="778"/>
      <c r="T501" s="778"/>
      <c r="U501" s="778"/>
      <c r="V501" s="779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99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71</v>
      </c>
      <c r="Q504" s="778"/>
      <c r="R504" s="778"/>
      <c r="S504" s="778"/>
      <c r="T504" s="778"/>
      <c r="U504" s="778"/>
      <c r="V504" s="779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71</v>
      </c>
      <c r="Q505" s="778"/>
      <c r="R505" s="778"/>
      <c r="S505" s="778"/>
      <c r="T505" s="778"/>
      <c r="U505" s="778"/>
      <c r="V505" s="779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797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157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71</v>
      </c>
      <c r="Q509" s="778"/>
      <c r="R509" s="778"/>
      <c r="S509" s="778"/>
      <c r="T509" s="778"/>
      <c r="U509" s="778"/>
      <c r="V509" s="779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71</v>
      </c>
      <c r="Q510" s="778"/>
      <c r="R510" s="778"/>
      <c r="S510" s="778"/>
      <c r="T510" s="778"/>
      <c r="U510" s="778"/>
      <c r="V510" s="779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801</v>
      </c>
      <c r="B512" s="54" t="s">
        <v>802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46" t="s">
        <v>803</v>
      </c>
      <c r="Q512" s="781"/>
      <c r="R512" s="781"/>
      <c r="S512" s="781"/>
      <c r="T512" s="782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2" t="s">
        <v>810</v>
      </c>
      <c r="Q514" s="781"/>
      <c r="R514" s="781"/>
      <c r="S514" s="781"/>
      <c r="T514" s="782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812</v>
      </c>
      <c r="B515" s="54" t="s">
        <v>813</v>
      </c>
      <c r="C515" s="31">
        <v>4301031327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4301031359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71</v>
      </c>
      <c r="Q517" s="778"/>
      <c r="R517" s="778"/>
      <c r="S517" s="778"/>
      <c r="T517" s="778"/>
      <c r="U517" s="778"/>
      <c r="V517" s="779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hidden="1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71</v>
      </c>
      <c r="Q518" s="778"/>
      <c r="R518" s="778"/>
      <c r="S518" s="778"/>
      <c r="T518" s="778"/>
      <c r="U518" s="778"/>
      <c r="V518" s="779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hidden="1" customHeight="1" x14ac:dyDescent="0.25">
      <c r="A519" s="783" t="s">
        <v>815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64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816</v>
      </c>
      <c r="B521" s="54" t="s">
        <v>817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821</v>
      </c>
      <c r="B523" s="54" t="s">
        <v>822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3" t="s">
        <v>823</v>
      </c>
      <c r="Q523" s="781"/>
      <c r="R523" s="781"/>
      <c r="S523" s="781"/>
      <c r="T523" s="782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825</v>
      </c>
      <c r="B524" s="54" t="s">
        <v>826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6" t="s">
        <v>827</v>
      </c>
      <c r="Q524" s="781"/>
      <c r="R524" s="781"/>
      <c r="S524" s="781"/>
      <c r="T524" s="782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71</v>
      </c>
      <c r="Q525" s="778"/>
      <c r="R525" s="778"/>
      <c r="S525" s="778"/>
      <c r="T525" s="778"/>
      <c r="U525" s="778"/>
      <c r="V525" s="779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71</v>
      </c>
      <c r="Q526" s="778"/>
      <c r="R526" s="778"/>
      <c r="S526" s="778"/>
      <c r="T526" s="778"/>
      <c r="U526" s="778"/>
      <c r="V526" s="779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829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64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71</v>
      </c>
      <c r="Q530" s="778"/>
      <c r="R530" s="778"/>
      <c r="S530" s="778"/>
      <c r="T530" s="778"/>
      <c r="U530" s="778"/>
      <c r="V530" s="779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71</v>
      </c>
      <c r="Q531" s="778"/>
      <c r="R531" s="778"/>
      <c r="S531" s="778"/>
      <c r="T531" s="778"/>
      <c r="U531" s="778"/>
      <c r="V531" s="779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198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71</v>
      </c>
      <c r="Q534" s="778"/>
      <c r="R534" s="778"/>
      <c r="S534" s="778"/>
      <c r="T534" s="778"/>
      <c r="U534" s="778"/>
      <c r="V534" s="779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71</v>
      </c>
      <c r="Q535" s="778"/>
      <c r="R535" s="778"/>
      <c r="S535" s="778"/>
      <c r="T535" s="778"/>
      <c r="U535" s="778"/>
      <c r="V535" s="779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836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836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107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837</v>
      </c>
      <c r="B539" s="54" t="s">
        <v>838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839</v>
      </c>
      <c r="B540" s="54" t="s">
        <v>840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hidden="1" customHeight="1" x14ac:dyDescent="0.25">
      <c r="A542" s="54" t="s">
        <v>845</v>
      </c>
      <c r="B542" s="54" t="s">
        <v>846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69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851</v>
      </c>
      <c r="B544" s="54" t="s">
        <v>852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69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4301011778</v>
      </c>
      <c r="D545" s="775">
        <v>4680115880603</v>
      </c>
      <c r="E545" s="776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81"/>
      <c r="R545" s="781"/>
      <c r="S545" s="781"/>
      <c r="T545" s="782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854</v>
      </c>
      <c r="B546" s="54" t="s">
        <v>856</v>
      </c>
      <c r="C546" s="31">
        <v>4301012035</v>
      </c>
      <c r="D546" s="775">
        <v>4680115880603</v>
      </c>
      <c r="E546" s="776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81"/>
      <c r="R546" s="781"/>
      <c r="S546" s="781"/>
      <c r="T546" s="782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2" t="s">
        <v>861</v>
      </c>
      <c r="Q548" s="781"/>
      <c r="R548" s="781"/>
      <c r="S548" s="781"/>
      <c r="T548" s="782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4301011784</v>
      </c>
      <c r="D549" s="775">
        <v>4607091389982</v>
      </c>
      <c r="E549" s="776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865</v>
      </c>
      <c r="C550" s="31">
        <v>4301012034</v>
      </c>
      <c r="D550" s="775">
        <v>4607091389982</v>
      </c>
      <c r="E550" s="776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81"/>
      <c r="R551" s="781"/>
      <c r="S551" s="781"/>
      <c r="T551" s="782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40" t="s">
        <v>871</v>
      </c>
      <c r="Q552" s="781"/>
      <c r="R552" s="781"/>
      <c r="S552" s="781"/>
      <c r="T552" s="782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73" t="s">
        <v>874</v>
      </c>
      <c r="Q553" s="781"/>
      <c r="R553" s="781"/>
      <c r="S553" s="781"/>
      <c r="T553" s="782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idden="1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71</v>
      </c>
      <c r="Q554" s="778"/>
      <c r="R554" s="778"/>
      <c r="S554" s="778"/>
      <c r="T554" s="778"/>
      <c r="U554" s="778"/>
      <c r="V554" s="779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72"/>
      <c r="AB554" s="772"/>
      <c r="AC554" s="772"/>
    </row>
    <row r="555" spans="1:68" hidden="1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71</v>
      </c>
      <c r="Q555" s="778"/>
      <c r="R555" s="778"/>
      <c r="S555" s="778"/>
      <c r="T555" s="778"/>
      <c r="U555" s="778"/>
      <c r="V555" s="779"/>
      <c r="W555" s="37" t="s">
        <v>69</v>
      </c>
      <c r="X555" s="771">
        <f>IFERROR(SUM(X539:X553),"0")</f>
        <v>0</v>
      </c>
      <c r="Y555" s="771">
        <f>IFERROR(SUM(Y539:Y553),"0")</f>
        <v>0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157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875</v>
      </c>
      <c r="B557" s="54" t="s">
        <v>876</v>
      </c>
      <c r="C557" s="31">
        <v>4301020334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094" t="s">
        <v>877</v>
      </c>
      <c r="Q557" s="781"/>
      <c r="R557" s="781"/>
      <c r="S557" s="781"/>
      <c r="T557" s="782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875</v>
      </c>
      <c r="B558" s="54" t="s">
        <v>879</v>
      </c>
      <c r="C558" s="31">
        <v>4301020222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81"/>
      <c r="R558" s="781"/>
      <c r="S558" s="781"/>
      <c r="T558" s="782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1" t="s">
        <v>883</v>
      </c>
      <c r="Q559" s="781"/>
      <c r="R559" s="781"/>
      <c r="S559" s="781"/>
      <c r="T559" s="782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71</v>
      </c>
      <c r="Q560" s="778"/>
      <c r="R560" s="778"/>
      <c r="S560" s="778"/>
      <c r="T560" s="778"/>
      <c r="U560" s="778"/>
      <c r="V560" s="779"/>
      <c r="W560" s="37" t="s">
        <v>72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hidden="1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71</v>
      </c>
      <c r="Q561" s="778"/>
      <c r="R561" s="778"/>
      <c r="S561" s="778"/>
      <c r="T561" s="778"/>
      <c r="U561" s="778"/>
      <c r="V561" s="779"/>
      <c r="W561" s="37" t="s">
        <v>69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hidden="1" customHeight="1" x14ac:dyDescent="0.25">
      <c r="A562" s="785" t="s">
        <v>64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hidden="1" customHeight="1" x14ac:dyDescent="0.25">
      <c r="A563" s="54" t="s">
        <v>884</v>
      </c>
      <c r="B563" s="54" t="s">
        <v>885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18" t="s">
        <v>886</v>
      </c>
      <c r="Q563" s="781"/>
      <c r="R563" s="781"/>
      <c r="S563" s="781"/>
      <c r="T563" s="782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4301031248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1"/>
      <c r="R564" s="781"/>
      <c r="S564" s="781"/>
      <c r="T564" s="782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4301031350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4" t="s">
        <v>892</v>
      </c>
      <c r="Q565" s="781"/>
      <c r="R565" s="781"/>
      <c r="S565" s="781"/>
      <c r="T565" s="782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894</v>
      </c>
      <c r="B566" s="54" t="s">
        <v>895</v>
      </c>
      <c r="C566" s="31">
        <v>4301031250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1"/>
      <c r="R566" s="781"/>
      <c r="S566" s="781"/>
      <c r="T566" s="782"/>
      <c r="U566" s="34"/>
      <c r="V566" s="34"/>
      <c r="W566" s="35" t="s">
        <v>69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894</v>
      </c>
      <c r="B567" s="54" t="s">
        <v>897</v>
      </c>
      <c r="C567" s="31">
        <v>4301031353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64" t="s">
        <v>898</v>
      </c>
      <c r="Q567" s="781"/>
      <c r="R567" s="781"/>
      <c r="S567" s="781"/>
      <c r="T567" s="782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4301031419</v>
      </c>
      <c r="D568" s="775">
        <v>4680115882072</v>
      </c>
      <c r="E568" s="776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81" t="s">
        <v>902</v>
      </c>
      <c r="Q568" s="781"/>
      <c r="R568" s="781"/>
      <c r="S568" s="781"/>
      <c r="T568" s="782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900</v>
      </c>
      <c r="B569" s="54" t="s">
        <v>903</v>
      </c>
      <c r="C569" s="31">
        <v>4301031383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81"/>
      <c r="R569" s="781"/>
      <c r="S569" s="781"/>
      <c r="T569" s="782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4301031351</v>
      </c>
      <c r="D570" s="775">
        <v>4680115882072</v>
      </c>
      <c r="E570" s="776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31" t="s">
        <v>906</v>
      </c>
      <c r="Q570" s="781"/>
      <c r="R570" s="781"/>
      <c r="S570" s="781"/>
      <c r="T570" s="782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4301031418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77" t="s">
        <v>910</v>
      </c>
      <c r="Q572" s="781"/>
      <c r="R572" s="781"/>
      <c r="S572" s="781"/>
      <c r="T572" s="782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911</v>
      </c>
      <c r="C573" s="31">
        <v>4301031385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96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81"/>
      <c r="R573" s="781"/>
      <c r="S573" s="781"/>
      <c r="T573" s="782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912</v>
      </c>
      <c r="B574" s="54" t="s">
        <v>913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4301031417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23" t="s">
        <v>915</v>
      </c>
      <c r="Q575" s="781"/>
      <c r="R575" s="781"/>
      <c r="S575" s="781"/>
      <c r="T575" s="782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916</v>
      </c>
      <c r="C576" s="31">
        <v>4301031384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81"/>
      <c r="R576" s="781"/>
      <c r="S576" s="781"/>
      <c r="T576" s="782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idden="1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71</v>
      </c>
      <c r="Q577" s="778"/>
      <c r="R577" s="778"/>
      <c r="S577" s="778"/>
      <c r="T577" s="778"/>
      <c r="U577" s="778"/>
      <c r="V577" s="779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hidden="1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71</v>
      </c>
      <c r="Q578" s="778"/>
      <c r="R578" s="778"/>
      <c r="S578" s="778"/>
      <c r="T578" s="778"/>
      <c r="U578" s="778"/>
      <c r="V578" s="779"/>
      <c r="W578" s="37" t="s">
        <v>69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hidden="1" customHeight="1" x14ac:dyDescent="0.25">
      <c r="A579" s="785" t="s">
        <v>73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71</v>
      </c>
      <c r="Q583" s="778"/>
      <c r="R583" s="778"/>
      <c r="S583" s="778"/>
      <c r="T583" s="778"/>
      <c r="U583" s="778"/>
      <c r="V583" s="779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71</v>
      </c>
      <c r="Q584" s="778"/>
      <c r="R584" s="778"/>
      <c r="S584" s="778"/>
      <c r="T584" s="778"/>
      <c r="U584" s="778"/>
      <c r="V584" s="779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198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929</v>
      </c>
      <c r="B587" s="54" t="s">
        <v>930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3" t="s">
        <v>931</v>
      </c>
      <c r="Q587" s="781"/>
      <c r="R587" s="781"/>
      <c r="S587" s="781"/>
      <c r="T587" s="782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71</v>
      </c>
      <c r="Q588" s="778"/>
      <c r="R588" s="778"/>
      <c r="S588" s="778"/>
      <c r="T588" s="778"/>
      <c r="U588" s="778"/>
      <c r="V588" s="779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71</v>
      </c>
      <c r="Q589" s="778"/>
      <c r="R589" s="778"/>
      <c r="S589" s="778"/>
      <c r="T589" s="778"/>
      <c r="U589" s="778"/>
      <c r="V589" s="779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932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932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107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1" t="s">
        <v>935</v>
      </c>
      <c r="Q593" s="781"/>
      <c r="R593" s="781"/>
      <c r="S593" s="781"/>
      <c r="T593" s="782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71</v>
      </c>
      <c r="Q594" s="778"/>
      <c r="R594" s="778"/>
      <c r="S594" s="778"/>
      <c r="T594" s="778"/>
      <c r="U594" s="778"/>
      <c r="V594" s="779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71</v>
      </c>
      <c r="Q595" s="778"/>
      <c r="R595" s="778"/>
      <c r="S595" s="778"/>
      <c r="T595" s="778"/>
      <c r="U595" s="778"/>
      <c r="V595" s="779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64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hidden="1" customHeight="1" x14ac:dyDescent="0.25">
      <c r="A597" s="54" t="s">
        <v>936</v>
      </c>
      <c r="B597" s="54" t="s">
        <v>937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71</v>
      </c>
      <c r="Q598" s="778"/>
      <c r="R598" s="778"/>
      <c r="S598" s="778"/>
      <c r="T598" s="778"/>
      <c r="U598" s="778"/>
      <c r="V598" s="779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hidden="1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71</v>
      </c>
      <c r="Q599" s="778"/>
      <c r="R599" s="778"/>
      <c r="S599" s="778"/>
      <c r="T599" s="778"/>
      <c r="U599" s="778"/>
      <c r="V599" s="779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hidden="1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939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107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63" t="s">
        <v>942</v>
      </c>
      <c r="Q603" s="781"/>
      <c r="R603" s="781"/>
      <c r="S603" s="781"/>
      <c r="T603" s="782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26" t="s">
        <v>946</v>
      </c>
      <c r="Q604" s="781"/>
      <c r="R604" s="781"/>
      <c r="S604" s="781"/>
      <c r="T604" s="782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53" t="s">
        <v>950</v>
      </c>
      <c r="Q605" s="781"/>
      <c r="R605" s="781"/>
      <c r="S605" s="781"/>
      <c r="T605" s="782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1003" t="s">
        <v>954</v>
      </c>
      <c r="Q606" s="781"/>
      <c r="R606" s="781"/>
      <c r="S606" s="781"/>
      <c r="T606" s="782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56" t="s">
        <v>958</v>
      </c>
      <c r="Q607" s="781"/>
      <c r="R607" s="781"/>
      <c r="S607" s="781"/>
      <c r="T607" s="782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67" t="s">
        <v>961</v>
      </c>
      <c r="Q608" s="781"/>
      <c r="R608" s="781"/>
      <c r="S608" s="781"/>
      <c r="T608" s="782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999" t="s">
        <v>964</v>
      </c>
      <c r="Q609" s="781"/>
      <c r="R609" s="781"/>
      <c r="S609" s="781"/>
      <c r="T609" s="782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71</v>
      </c>
      <c r="Q610" s="778"/>
      <c r="R610" s="778"/>
      <c r="S610" s="778"/>
      <c r="T610" s="778"/>
      <c r="U610" s="778"/>
      <c r="V610" s="779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71</v>
      </c>
      <c r="Q611" s="778"/>
      <c r="R611" s="778"/>
      <c r="S611" s="778"/>
      <c r="T611" s="778"/>
      <c r="U611" s="778"/>
      <c r="V611" s="779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157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96" t="s">
        <v>967</v>
      </c>
      <c r="Q613" s="781"/>
      <c r="R613" s="781"/>
      <c r="S613" s="781"/>
      <c r="T613" s="782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971" t="s">
        <v>971</v>
      </c>
      <c r="Q614" s="781"/>
      <c r="R614" s="781"/>
      <c r="S614" s="781"/>
      <c r="T614" s="782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789" t="s">
        <v>974</v>
      </c>
      <c r="Q615" s="781"/>
      <c r="R615" s="781"/>
      <c r="S615" s="781"/>
      <c r="T615" s="782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15" t="s">
        <v>978</v>
      </c>
      <c r="Q616" s="781"/>
      <c r="R616" s="781"/>
      <c r="S616" s="781"/>
      <c r="T616" s="782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71</v>
      </c>
      <c r="Q617" s="778"/>
      <c r="R617" s="778"/>
      <c r="S617" s="778"/>
      <c r="T617" s="778"/>
      <c r="U617" s="778"/>
      <c r="V617" s="779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71</v>
      </c>
      <c r="Q618" s="778"/>
      <c r="R618" s="778"/>
      <c r="S618" s="778"/>
      <c r="T618" s="778"/>
      <c r="U618" s="778"/>
      <c r="V618" s="779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64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55" t="s">
        <v>981</v>
      </c>
      <c r="Q620" s="781"/>
      <c r="R620" s="781"/>
      <c r="S620" s="781"/>
      <c r="T620" s="782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788" t="s">
        <v>985</v>
      </c>
      <c r="Q621" s="781"/>
      <c r="R621" s="781"/>
      <c r="S621" s="781"/>
      <c r="T621" s="782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998" t="s">
        <v>989</v>
      </c>
      <c r="Q622" s="781"/>
      <c r="R622" s="781"/>
      <c r="S622" s="781"/>
      <c r="T622" s="782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3" t="s">
        <v>993</v>
      </c>
      <c r="Q623" s="781"/>
      <c r="R623" s="781"/>
      <c r="S623" s="781"/>
      <c r="T623" s="782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75" t="s">
        <v>997</v>
      </c>
      <c r="Q624" s="781"/>
      <c r="R624" s="781"/>
      <c r="S624" s="781"/>
      <c r="T624" s="782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0" t="s">
        <v>1001</v>
      </c>
      <c r="Q625" s="781"/>
      <c r="R625" s="781"/>
      <c r="S625" s="781"/>
      <c r="T625" s="782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48" t="s">
        <v>1004</v>
      </c>
      <c r="Q626" s="781"/>
      <c r="R626" s="781"/>
      <c r="S626" s="781"/>
      <c r="T626" s="782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71</v>
      </c>
      <c r="Q627" s="778"/>
      <c r="R627" s="778"/>
      <c r="S627" s="778"/>
      <c r="T627" s="778"/>
      <c r="U627" s="778"/>
      <c r="V627" s="779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71</v>
      </c>
      <c r="Q628" s="778"/>
      <c r="R628" s="778"/>
      <c r="S628" s="778"/>
      <c r="T628" s="778"/>
      <c r="U628" s="778"/>
      <c r="V628" s="779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73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4301051887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2" t="s">
        <v>1007</v>
      </c>
      <c r="Q630" s="781"/>
      <c r="R630" s="781"/>
      <c r="S630" s="781"/>
      <c r="T630" s="782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4301051746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71" t="s">
        <v>1010</v>
      </c>
      <c r="Q631" s="781"/>
      <c r="R631" s="781"/>
      <c r="S631" s="781"/>
      <c r="T631" s="782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37" t="s">
        <v>1013</v>
      </c>
      <c r="Q632" s="781"/>
      <c r="R632" s="781"/>
      <c r="S632" s="781"/>
      <c r="T632" s="782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79" t="s">
        <v>1016</v>
      </c>
      <c r="Q633" s="781"/>
      <c r="R633" s="781"/>
      <c r="S633" s="781"/>
      <c r="T633" s="782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5" t="s">
        <v>1019</v>
      </c>
      <c r="Q634" s="781"/>
      <c r="R634" s="781"/>
      <c r="S634" s="781"/>
      <c r="T634" s="782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19" t="s">
        <v>1021</v>
      </c>
      <c r="Q635" s="781"/>
      <c r="R635" s="781"/>
      <c r="S635" s="781"/>
      <c r="T635" s="782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45" t="s">
        <v>1024</v>
      </c>
      <c r="Q636" s="781"/>
      <c r="R636" s="781"/>
      <c r="S636" s="781"/>
      <c r="T636" s="782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78" t="s">
        <v>1026</v>
      </c>
      <c r="Q637" s="781"/>
      <c r="R637" s="781"/>
      <c r="S637" s="781"/>
      <c r="T637" s="782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71</v>
      </c>
      <c r="Q638" s="778"/>
      <c r="R638" s="778"/>
      <c r="S638" s="778"/>
      <c r="T638" s="778"/>
      <c r="U638" s="778"/>
      <c r="V638" s="779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71</v>
      </c>
      <c r="Q639" s="778"/>
      <c r="R639" s="778"/>
      <c r="S639" s="778"/>
      <c r="T639" s="778"/>
      <c r="U639" s="778"/>
      <c r="V639" s="779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198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hidden="1" customHeight="1" x14ac:dyDescent="0.25">
      <c r="A641" s="54" t="s">
        <v>1027</v>
      </c>
      <c r="B641" s="54" t="s">
        <v>1028</v>
      </c>
      <c r="C641" s="31">
        <v>4301060354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46" t="s">
        <v>1029</v>
      </c>
      <c r="Q641" s="781"/>
      <c r="R641" s="781"/>
      <c r="S641" s="781"/>
      <c r="T641" s="782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4301060408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20" t="s">
        <v>1032</v>
      </c>
      <c r="Q642" s="781"/>
      <c r="R642" s="781"/>
      <c r="S642" s="781"/>
      <c r="T642" s="782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4301060355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7" t="s">
        <v>1035</v>
      </c>
      <c r="Q643" s="781"/>
      <c r="R643" s="781"/>
      <c r="S643" s="781"/>
      <c r="T643" s="782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4301060407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086" t="s">
        <v>1038</v>
      </c>
      <c r="Q644" s="781"/>
      <c r="R644" s="781"/>
      <c r="S644" s="781"/>
      <c r="T644" s="782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idden="1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71</v>
      </c>
      <c r="Q645" s="778"/>
      <c r="R645" s="778"/>
      <c r="S645" s="778"/>
      <c r="T645" s="778"/>
      <c r="U645" s="778"/>
      <c r="V645" s="779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hidden="1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71</v>
      </c>
      <c r="Q646" s="778"/>
      <c r="R646" s="778"/>
      <c r="S646" s="778"/>
      <c r="T646" s="778"/>
      <c r="U646" s="778"/>
      <c r="V646" s="779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1039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107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00" t="s">
        <v>1042</v>
      </c>
      <c r="Q649" s="781"/>
      <c r="R649" s="781"/>
      <c r="S649" s="781"/>
      <c r="T649" s="782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9" t="s">
        <v>1046</v>
      </c>
      <c r="Q650" s="781"/>
      <c r="R650" s="781"/>
      <c r="S650" s="781"/>
      <c r="T650" s="782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71</v>
      </c>
      <c r="Q651" s="778"/>
      <c r="R651" s="778"/>
      <c r="S651" s="778"/>
      <c r="T651" s="778"/>
      <c r="U651" s="778"/>
      <c r="V651" s="779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71</v>
      </c>
      <c r="Q652" s="778"/>
      <c r="R652" s="778"/>
      <c r="S652" s="778"/>
      <c r="T652" s="778"/>
      <c r="U652" s="778"/>
      <c r="V652" s="779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157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18" t="s">
        <v>1050</v>
      </c>
      <c r="Q654" s="781"/>
      <c r="R654" s="781"/>
      <c r="S654" s="781"/>
      <c r="T654" s="782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71</v>
      </c>
      <c r="Q655" s="778"/>
      <c r="R655" s="778"/>
      <c r="S655" s="778"/>
      <c r="T655" s="778"/>
      <c r="U655" s="778"/>
      <c r="V655" s="779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71</v>
      </c>
      <c r="Q656" s="778"/>
      <c r="R656" s="778"/>
      <c r="S656" s="778"/>
      <c r="T656" s="778"/>
      <c r="U656" s="778"/>
      <c r="V656" s="779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64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4" t="s">
        <v>1054</v>
      </c>
      <c r="Q658" s="781"/>
      <c r="R658" s="781"/>
      <c r="S658" s="781"/>
      <c r="T658" s="782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71</v>
      </c>
      <c r="Q659" s="778"/>
      <c r="R659" s="778"/>
      <c r="S659" s="778"/>
      <c r="T659" s="778"/>
      <c r="U659" s="778"/>
      <c r="V659" s="779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71</v>
      </c>
      <c r="Q660" s="778"/>
      <c r="R660" s="778"/>
      <c r="S660" s="778"/>
      <c r="T660" s="778"/>
      <c r="U660" s="778"/>
      <c r="V660" s="779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73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0" t="s">
        <v>1058</v>
      </c>
      <c r="Q662" s="781"/>
      <c r="R662" s="781"/>
      <c r="S662" s="781"/>
      <c r="T662" s="782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71</v>
      </c>
      <c r="Q663" s="778"/>
      <c r="R663" s="778"/>
      <c r="S663" s="778"/>
      <c r="T663" s="778"/>
      <c r="U663" s="778"/>
      <c r="V663" s="779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71</v>
      </c>
      <c r="Q664" s="778"/>
      <c r="R664" s="778"/>
      <c r="S664" s="778"/>
      <c r="T664" s="778"/>
      <c r="U664" s="778"/>
      <c r="V664" s="779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1060</v>
      </c>
      <c r="Q665" s="922"/>
      <c r="R665" s="922"/>
      <c r="S665" s="922"/>
      <c r="T665" s="922"/>
      <c r="U665" s="922"/>
      <c r="V665" s="923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1469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1546.9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1061</v>
      </c>
      <c r="Q666" s="922"/>
      <c r="R666" s="922"/>
      <c r="S666" s="922"/>
      <c r="T666" s="922"/>
      <c r="U666" s="922"/>
      <c r="V666" s="923"/>
      <c r="W666" s="37" t="s">
        <v>69</v>
      </c>
      <c r="X666" s="771">
        <f>IFERROR(SUM(BM22:BM662),"0")</f>
        <v>1544.458025724276</v>
      </c>
      <c r="Y666" s="771">
        <f>IFERROR(SUM(BN22:BN662),"0")</f>
        <v>1626.4029999999998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1062</v>
      </c>
      <c r="Q667" s="922"/>
      <c r="R667" s="922"/>
      <c r="S667" s="922"/>
      <c r="T667" s="922"/>
      <c r="U667" s="922"/>
      <c r="V667" s="923"/>
      <c r="W667" s="37" t="s">
        <v>1063</v>
      </c>
      <c r="X667" s="38">
        <f>ROUNDUP(SUM(BO22:BO662),0)</f>
        <v>3</v>
      </c>
      <c r="Y667" s="38">
        <f>ROUNDUP(SUM(BP22:BP662),0)</f>
        <v>3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1064</v>
      </c>
      <c r="Q668" s="922"/>
      <c r="R668" s="922"/>
      <c r="S668" s="922"/>
      <c r="T668" s="922"/>
      <c r="U668" s="922"/>
      <c r="V668" s="923"/>
      <c r="W668" s="37" t="s">
        <v>69</v>
      </c>
      <c r="X668" s="771">
        <f>GrossWeightTotal+PalletQtyTotal*25</f>
        <v>1619.458025724276</v>
      </c>
      <c r="Y668" s="771">
        <f>GrossWeightTotalR+PalletQtyTotalR*25</f>
        <v>1701.4029999999998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1065</v>
      </c>
      <c r="Q669" s="922"/>
      <c r="R669" s="922"/>
      <c r="S669" s="922"/>
      <c r="T669" s="922"/>
      <c r="U669" s="922"/>
      <c r="V669" s="923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237.86474405224402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251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1066</v>
      </c>
      <c r="Q670" s="922"/>
      <c r="R670" s="922"/>
      <c r="S670" s="922"/>
      <c r="T670" s="922"/>
      <c r="U670" s="922"/>
      <c r="V670" s="923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2.9505499999999998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7" t="s">
        <v>105</v>
      </c>
      <c r="D672" s="820"/>
      <c r="E672" s="820"/>
      <c r="F672" s="820"/>
      <c r="G672" s="820"/>
      <c r="H672" s="821"/>
      <c r="I672" s="807" t="s">
        <v>310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653</v>
      </c>
      <c r="Y672" s="821"/>
      <c r="Z672" s="807" t="s">
        <v>739</v>
      </c>
      <c r="AA672" s="820"/>
      <c r="AB672" s="820"/>
      <c r="AC672" s="821"/>
      <c r="AD672" s="766" t="s">
        <v>836</v>
      </c>
      <c r="AE672" s="766" t="s">
        <v>932</v>
      </c>
      <c r="AF672" s="807" t="s">
        <v>939</v>
      </c>
      <c r="AG672" s="821"/>
    </row>
    <row r="673" spans="1:33" ht="14.25" customHeight="1" thickTop="1" x14ac:dyDescent="0.2">
      <c r="A673" s="1001" t="s">
        <v>1069</v>
      </c>
      <c r="B673" s="807" t="s">
        <v>63</v>
      </c>
      <c r="C673" s="807" t="s">
        <v>106</v>
      </c>
      <c r="D673" s="807" t="s">
        <v>134</v>
      </c>
      <c r="E673" s="807" t="s">
        <v>206</v>
      </c>
      <c r="F673" s="807" t="s">
        <v>228</v>
      </c>
      <c r="G673" s="807" t="s">
        <v>269</v>
      </c>
      <c r="H673" s="807" t="s">
        <v>105</v>
      </c>
      <c r="I673" s="807" t="s">
        <v>311</v>
      </c>
      <c r="J673" s="807" t="s">
        <v>335</v>
      </c>
      <c r="K673" s="807" t="s">
        <v>412</v>
      </c>
      <c r="L673" s="807" t="s">
        <v>432</v>
      </c>
      <c r="M673" s="807" t="s">
        <v>457</v>
      </c>
      <c r="N673" s="767"/>
      <c r="O673" s="807" t="s">
        <v>484</v>
      </c>
      <c r="P673" s="807" t="s">
        <v>487</v>
      </c>
      <c r="Q673" s="807" t="s">
        <v>496</v>
      </c>
      <c r="R673" s="807" t="s">
        <v>512</v>
      </c>
      <c r="S673" s="807" t="s">
        <v>525</v>
      </c>
      <c r="T673" s="807" t="s">
        <v>538</v>
      </c>
      <c r="U673" s="807" t="s">
        <v>551</v>
      </c>
      <c r="V673" s="807" t="s">
        <v>555</v>
      </c>
      <c r="W673" s="807" t="s">
        <v>640</v>
      </c>
      <c r="X673" s="807" t="s">
        <v>654</v>
      </c>
      <c r="Y673" s="807" t="s">
        <v>695</v>
      </c>
      <c r="Z673" s="807" t="s">
        <v>740</v>
      </c>
      <c r="AA673" s="807" t="s">
        <v>797</v>
      </c>
      <c r="AB673" s="807" t="s">
        <v>815</v>
      </c>
      <c r="AC673" s="807" t="s">
        <v>829</v>
      </c>
      <c r="AD673" s="807" t="s">
        <v>836</v>
      </c>
      <c r="AE673" s="807" t="s">
        <v>932</v>
      </c>
      <c r="AF673" s="807" t="s">
        <v>939</v>
      </c>
      <c r="AG673" s="807" t="s">
        <v>1039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20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270</v>
      </c>
      <c r="E675" s="46">
        <f>IFERROR(Y99*1,"0")+IFERROR(Y100*1,"0")+IFERROR(Y101*1,"0")+IFERROR(Y105*1,"0")+IFERROR(Y106*1,"0")+IFERROR(Y107*1,"0")+IFERROR(Y108*1,"0")+IFERROR(Y109*1,"0")+IFERROR(Y110*1,"0")</f>
        <v>67.2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18</v>
      </c>
      <c r="G675" s="46">
        <f>IFERROR(Y145*1,"0")+IFERROR(Y146*1,"0")+IFERROR(Y147*1,"0")+IFERROR(Y151*1,"0")+IFERROR(Y152*1,"0")+IFERROR(Y156*1,"0")+IFERROR(Y157*1,"0")+IFERROR(Y158*1,"0")</f>
        <v>55.2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37.799999999999997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60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287.3</v>
      </c>
      <c r="W675" s="46">
        <f>IFERROR(Y403*1,"0")+IFERROR(Y407*1,"0")+IFERROR(Y408*1,"0")+IFERROR(Y409*1,"0")</f>
        <v>71.400000000000006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660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0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0"/>
        <filter val="1 469,00"/>
        <filter val="1 544,46"/>
        <filter val="1 619,46"/>
        <filter val="1,00"/>
        <filter val="1,56"/>
        <filter val="100,00"/>
        <filter val="13,33"/>
        <filter val="130,00"/>
        <filter val="14,00"/>
        <filter val="14,17"/>
        <filter val="144,00"/>
        <filter val="150,00"/>
        <filter val="16,00"/>
        <filter val="17,14"/>
        <filter val="19,00"/>
        <filter val="19,44"/>
        <filter val="2,50"/>
        <filter val="20,00"/>
        <filter val="200,00"/>
        <filter val="230,00"/>
        <filter val="237,86"/>
        <filter val="24,00"/>
        <filter val="28,67"/>
        <filter val="3"/>
        <filter val="3,33"/>
        <filter val="33,33"/>
        <filter val="34,00"/>
        <filter val="36,00"/>
        <filter val="37,62"/>
        <filter val="4,75"/>
        <filter val="430,00"/>
        <filter val="5,00"/>
        <filter val="6,00"/>
        <filter val="63,00"/>
        <filter val="66,00"/>
        <filter val="7,14"/>
        <filter val="7,78"/>
        <filter val="7,86"/>
        <filter val="70,00"/>
        <filter val="8,00"/>
        <filter val="8,08"/>
        <filter val="8,97"/>
        <filter val="9,00"/>
        <filter val="9,09"/>
        <filter val="9,26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2025-02-18T10:26:32Z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