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997EDC-6E2A-4409-B0CE-3A7D9F2412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O297" i="1"/>
  <c r="BM297" i="1"/>
  <c r="Z297" i="1"/>
  <c r="Y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X267" i="1"/>
  <c r="X266" i="1"/>
  <c r="BO265" i="1"/>
  <c r="BM265" i="1"/>
  <c r="Z265" i="1"/>
  <c r="Z266" i="1" s="1"/>
  <c r="Y265" i="1"/>
  <c r="Y267" i="1" s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1" i="1"/>
  <c r="X230" i="1"/>
  <c r="BO229" i="1"/>
  <c r="BM229" i="1"/>
  <c r="Z229" i="1"/>
  <c r="Z230" i="1" s="1"/>
  <c r="Y229" i="1"/>
  <c r="Y231" i="1" s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X192" i="1"/>
  <c r="X191" i="1"/>
  <c r="BO190" i="1"/>
  <c r="BM190" i="1"/>
  <c r="Z190" i="1"/>
  <c r="Z191" i="1" s="1"/>
  <c r="Y190" i="1"/>
  <c r="Y192" i="1" s="1"/>
  <c r="P190" i="1"/>
  <c r="X187" i="1"/>
  <c r="X186" i="1"/>
  <c r="BO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BO179" i="1"/>
  <c r="BM179" i="1"/>
  <c r="Z179" i="1"/>
  <c r="Y179" i="1"/>
  <c r="P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BO166" i="1"/>
  <c r="BM166" i="1"/>
  <c r="Z166" i="1"/>
  <c r="Y166" i="1"/>
  <c r="BO165" i="1"/>
  <c r="BM165" i="1"/>
  <c r="Z165" i="1"/>
  <c r="Y165" i="1"/>
  <c r="X162" i="1"/>
  <c r="X161" i="1"/>
  <c r="BO160" i="1"/>
  <c r="BM160" i="1"/>
  <c r="Z160" i="1"/>
  <c r="Z161" i="1" s="1"/>
  <c r="Y160" i="1"/>
  <c r="Y161" i="1" s="1"/>
  <c r="X156" i="1"/>
  <c r="X155" i="1"/>
  <c r="BO154" i="1"/>
  <c r="BM154" i="1"/>
  <c r="Z154" i="1"/>
  <c r="Z155" i="1" s="1"/>
  <c r="Y154" i="1"/>
  <c r="P154" i="1"/>
  <c r="X151" i="1"/>
  <c r="X150" i="1"/>
  <c r="BO149" i="1"/>
  <c r="BM149" i="1"/>
  <c r="Z149" i="1"/>
  <c r="Y149" i="1"/>
  <c r="BP149" i="1" s="1"/>
  <c r="P149" i="1"/>
  <c r="BO148" i="1"/>
  <c r="BM148" i="1"/>
  <c r="Z148" i="1"/>
  <c r="Y148" i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Z139" i="1" s="1"/>
  <c r="Y138" i="1"/>
  <c r="Y139" i="1" s="1"/>
  <c r="X135" i="1"/>
  <c r="X134" i="1"/>
  <c r="BO133" i="1"/>
  <c r="BM133" i="1"/>
  <c r="Z133" i="1"/>
  <c r="Y133" i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BP126" i="1" s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O93" i="1"/>
  <c r="BM93" i="1"/>
  <c r="Z93" i="1"/>
  <c r="Y93" i="1"/>
  <c r="BP93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Z83" i="1" s="1"/>
  <c r="Y82" i="1"/>
  <c r="X79" i="1"/>
  <c r="X78" i="1"/>
  <c r="BO77" i="1"/>
  <c r="BM77" i="1"/>
  <c r="Z77" i="1"/>
  <c r="Y77" i="1"/>
  <c r="BP77" i="1" s="1"/>
  <c r="P77" i="1"/>
  <c r="BP76" i="1"/>
  <c r="BO76" i="1"/>
  <c r="BN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7" i="1" s="1"/>
  <c r="P64" i="1"/>
  <c r="X62" i="1"/>
  <c r="X61" i="1"/>
  <c r="BO60" i="1"/>
  <c r="BM60" i="1"/>
  <c r="Z60" i="1"/>
  <c r="Z61" i="1" s="1"/>
  <c r="Y60" i="1"/>
  <c r="Y61" i="1" s="1"/>
  <c r="P60" i="1"/>
  <c r="X58" i="1"/>
  <c r="X57" i="1"/>
  <c r="BO56" i="1"/>
  <c r="BM56" i="1"/>
  <c r="Z56" i="1"/>
  <c r="Z57" i="1" s="1"/>
  <c r="Y56" i="1"/>
  <c r="Y57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Y33" i="1"/>
  <c r="BN30" i="1"/>
  <c r="BN31" i="1"/>
  <c r="Z99" i="1"/>
  <c r="BN93" i="1"/>
  <c r="BN96" i="1"/>
  <c r="BN98" i="1"/>
  <c r="Z116" i="1"/>
  <c r="BN110" i="1"/>
  <c r="BN112" i="1"/>
  <c r="BN114" i="1"/>
  <c r="Z122" i="1"/>
  <c r="Z128" i="1"/>
  <c r="BN126" i="1"/>
  <c r="Z134" i="1"/>
  <c r="Y151" i="1"/>
  <c r="BN149" i="1"/>
  <c r="Z174" i="1"/>
  <c r="BN172" i="1"/>
  <c r="Z182" i="1"/>
  <c r="BN185" i="1"/>
  <c r="BP185" i="1"/>
  <c r="Y186" i="1"/>
  <c r="BN190" i="1"/>
  <c r="BP190" i="1"/>
  <c r="Y191" i="1"/>
  <c r="Z200" i="1"/>
  <c r="BN196" i="1"/>
  <c r="BN198" i="1"/>
  <c r="BN199" i="1"/>
  <c r="Z217" i="1"/>
  <c r="BN211" i="1"/>
  <c r="BN213" i="1"/>
  <c r="BN215" i="1"/>
  <c r="BN229" i="1"/>
  <c r="BP229" i="1"/>
  <c r="Y230" i="1"/>
  <c r="BN271" i="1"/>
  <c r="BP271" i="1"/>
  <c r="Y272" i="1"/>
  <c r="BN275" i="1"/>
  <c r="BP275" i="1"/>
  <c r="Y276" i="1"/>
  <c r="BP44" i="1"/>
  <c r="BN44" i="1"/>
  <c r="BP46" i="1"/>
  <c r="BN46" i="1"/>
  <c r="BP48" i="1"/>
  <c r="BN48" i="1"/>
  <c r="Y73" i="1"/>
  <c r="BP69" i="1"/>
  <c r="BN69" i="1"/>
  <c r="Y84" i="1"/>
  <c r="Y83" i="1"/>
  <c r="BP82" i="1"/>
  <c r="BN82" i="1"/>
  <c r="Y170" i="1"/>
  <c r="BP165" i="1"/>
  <c r="BN165" i="1"/>
  <c r="BP166" i="1"/>
  <c r="BN166" i="1"/>
  <c r="BP180" i="1"/>
  <c r="BN180" i="1"/>
  <c r="BP222" i="1"/>
  <c r="BN222" i="1"/>
  <c r="BP50" i="1"/>
  <c r="BN50" i="1"/>
  <c r="BP71" i="1"/>
  <c r="BN71" i="1"/>
  <c r="BP168" i="1"/>
  <c r="BN168" i="1"/>
  <c r="Y208" i="1"/>
  <c r="BP204" i="1"/>
  <c r="BN204" i="1"/>
  <c r="BP206" i="1"/>
  <c r="BN206" i="1"/>
  <c r="BP224" i="1"/>
  <c r="BN224" i="1"/>
  <c r="BP296" i="1"/>
  <c r="BN296" i="1"/>
  <c r="BP297" i="1"/>
  <c r="BN297" i="1"/>
  <c r="J9" i="1"/>
  <c r="X330" i="1"/>
  <c r="Y89" i="1"/>
  <c r="BP87" i="1"/>
  <c r="BN87" i="1"/>
  <c r="Y107" i="1"/>
  <c r="BP103" i="1"/>
  <c r="BN103" i="1"/>
  <c r="BP105" i="1"/>
  <c r="BN105" i="1"/>
  <c r="BP121" i="1"/>
  <c r="BN121" i="1"/>
  <c r="BP133" i="1"/>
  <c r="BN133" i="1"/>
  <c r="Y156" i="1"/>
  <c r="Y155" i="1"/>
  <c r="BP154" i="1"/>
  <c r="BN154" i="1"/>
  <c r="BP247" i="1"/>
  <c r="BN247" i="1"/>
  <c r="Z32" i="1"/>
  <c r="Y52" i="1"/>
  <c r="Z52" i="1"/>
  <c r="Z66" i="1"/>
  <c r="Z72" i="1"/>
  <c r="Y78" i="1"/>
  <c r="Z89" i="1"/>
  <c r="Y100" i="1"/>
  <c r="Z106" i="1"/>
  <c r="Y116" i="1"/>
  <c r="Y123" i="1"/>
  <c r="Y128" i="1"/>
  <c r="Y135" i="1"/>
  <c r="Z150" i="1"/>
  <c r="Z169" i="1"/>
  <c r="Y174" i="1"/>
  <c r="Y182" i="1"/>
  <c r="Y201" i="1"/>
  <c r="Z207" i="1"/>
  <c r="Y217" i="1"/>
  <c r="Y218" i="1"/>
  <c r="Z299" i="1"/>
  <c r="Y32" i="1"/>
  <c r="Y40" i="1"/>
  <c r="Y53" i="1"/>
  <c r="Y58" i="1"/>
  <c r="Y62" i="1"/>
  <c r="Y66" i="1"/>
  <c r="Y72" i="1"/>
  <c r="Y79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X331" i="1"/>
  <c r="X332" i="1"/>
  <c r="X334" i="1"/>
  <c r="BN28" i="1"/>
  <c r="BP28" i="1"/>
  <c r="BN29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60" i="1"/>
  <c r="BP60" i="1"/>
  <c r="BN64" i="1"/>
  <c r="BP64" i="1"/>
  <c r="BN70" i="1"/>
  <c r="BN77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Z335" i="1" l="1"/>
  <c r="Y332" i="1"/>
  <c r="Y334" i="1"/>
  <c r="Y331" i="1"/>
  <c r="Y333" i="1" s="1"/>
  <c r="Y330" i="1"/>
  <c r="B343" i="1" s="1"/>
  <c r="X333" i="1"/>
  <c r="A343" i="1"/>
  <c r="C343" i="1"/>
</calcChain>
</file>

<file path=xl/sharedStrings.xml><?xml version="1.0" encoding="utf-8"?>
<sst xmlns="http://schemas.openxmlformats.org/spreadsheetml/2006/main" count="1622" uniqueCount="537">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</sst>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9" t="s">
        <v>0</v>
      </c>
      <c r="E1" s="359"/>
      <c r="F1" s="359"/>
      <c r="G1" s="12" t="s">
        <v>1</v>
      </c>
      <c r="H1" s="39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6" t="s">
        <v>8</v>
      </c>
      <c r="B5" s="382"/>
      <c r="C5" s="383"/>
      <c r="D5" s="403"/>
      <c r="E5" s="404"/>
      <c r="F5" s="521" t="s">
        <v>9</v>
      </c>
      <c r="G5" s="383"/>
      <c r="H5" s="403" t="s">
        <v>536</v>
      </c>
      <c r="I5" s="530"/>
      <c r="J5" s="530"/>
      <c r="K5" s="530"/>
      <c r="L5" s="530"/>
      <c r="M5" s="404"/>
      <c r="N5" s="61"/>
      <c r="P5" s="24" t="s">
        <v>10</v>
      </c>
      <c r="Q5" s="523">
        <v>45709</v>
      </c>
      <c r="R5" s="425"/>
      <c r="T5" s="447" t="s">
        <v>11</v>
      </c>
      <c r="U5" s="411"/>
      <c r="V5" s="449" t="s">
        <v>12</v>
      </c>
      <c r="W5" s="425"/>
      <c r="AB5" s="51"/>
      <c r="AC5" s="51"/>
      <c r="AD5" s="51"/>
      <c r="AE5" s="51"/>
    </row>
    <row r="6" spans="1:32" s="330" customFormat="1" ht="24" customHeight="1" x14ac:dyDescent="0.2">
      <c r="A6" s="426" t="s">
        <v>13</v>
      </c>
      <c r="B6" s="382"/>
      <c r="C6" s="383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25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43"/>
      <c r="T6" s="410" t="s">
        <v>16</v>
      </c>
      <c r="U6" s="411"/>
      <c r="V6" s="486" t="s">
        <v>17</v>
      </c>
      <c r="W6" s="379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8"/>
      <c r="U7" s="411"/>
      <c r="V7" s="487"/>
      <c r="W7" s="488"/>
      <c r="AB7" s="51"/>
      <c r="AC7" s="51"/>
      <c r="AD7" s="51"/>
      <c r="AE7" s="51"/>
    </row>
    <row r="8" spans="1:32" s="330" customFormat="1" ht="25.5" customHeight="1" x14ac:dyDescent="0.2">
      <c r="A8" s="549" t="s">
        <v>18</v>
      </c>
      <c r="B8" s="345"/>
      <c r="C8" s="346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9">
        <v>0.375</v>
      </c>
      <c r="R8" s="375"/>
      <c r="T8" s="348"/>
      <c r="U8" s="411"/>
      <c r="V8" s="487"/>
      <c r="W8" s="488"/>
      <c r="AB8" s="51"/>
      <c r="AC8" s="51"/>
      <c r="AD8" s="51"/>
      <c r="AE8" s="51"/>
    </row>
    <row r="9" spans="1:32" s="330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40"/>
      <c r="E9" s="357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328"/>
      <c r="P9" s="26" t="s">
        <v>21</v>
      </c>
      <c r="Q9" s="406"/>
      <c r="R9" s="407"/>
      <c r="T9" s="348"/>
      <c r="U9" s="41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40"/>
      <c r="E10" s="357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3" t="str">
        <f>IFERROR(VLOOKUP($D$10,Proxy,2,FALSE),"")</f>
        <v/>
      </c>
      <c r="I10" s="348"/>
      <c r="J10" s="348"/>
      <c r="K10" s="348"/>
      <c r="L10" s="348"/>
      <c r="M10" s="348"/>
      <c r="N10" s="329"/>
      <c r="P10" s="26" t="s">
        <v>22</v>
      </c>
      <c r="Q10" s="412"/>
      <c r="R10" s="41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4"/>
      <c r="R11" s="425"/>
      <c r="U11" s="24" t="s">
        <v>27</v>
      </c>
      <c r="V11" s="510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09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30</v>
      </c>
      <c r="Q12" s="429"/>
      <c r="R12" s="375"/>
      <c r="S12" s="23"/>
      <c r="U12" s="24"/>
      <c r="V12" s="359"/>
      <c r="W12" s="348"/>
      <c r="AB12" s="51"/>
      <c r="AC12" s="51"/>
      <c r="AD12" s="51"/>
      <c r="AE12" s="51"/>
    </row>
    <row r="13" spans="1:32" s="330" customFormat="1" ht="23.25" customHeight="1" x14ac:dyDescent="0.2">
      <c r="A13" s="409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32</v>
      </c>
      <c r="Q13" s="510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09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553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554" t="s">
        <v>38</v>
      </c>
      <c r="D17" s="370" t="s">
        <v>39</v>
      </c>
      <c r="E17" s="416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5"/>
      <c r="R17" s="415"/>
      <c r="S17" s="415"/>
      <c r="T17" s="416"/>
      <c r="U17" s="548" t="s">
        <v>51</v>
      </c>
      <c r="V17" s="383"/>
      <c r="W17" s="370" t="s">
        <v>52</v>
      </c>
      <c r="X17" s="370" t="s">
        <v>53</v>
      </c>
      <c r="Y17" s="528" t="s">
        <v>54</v>
      </c>
      <c r="Z17" s="496" t="s">
        <v>55</v>
      </c>
      <c r="AA17" s="481" t="s">
        <v>56</v>
      </c>
      <c r="AB17" s="481" t="s">
        <v>57</v>
      </c>
      <c r="AC17" s="481" t="s">
        <v>58</v>
      </c>
      <c r="AD17" s="481" t="s">
        <v>59</v>
      </c>
      <c r="AE17" s="533"/>
      <c r="AF17" s="534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7"/>
      <c r="E18" s="419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7"/>
      <c r="Q18" s="418"/>
      <c r="R18" s="418"/>
      <c r="S18" s="418"/>
      <c r="T18" s="419"/>
      <c r="U18" s="70" t="s">
        <v>61</v>
      </c>
      <c r="V18" s="70" t="s">
        <v>62</v>
      </c>
      <c r="W18" s="371"/>
      <c r="X18" s="371"/>
      <c r="Y18" s="529"/>
      <c r="Z18" s="497"/>
      <c r="AA18" s="482"/>
      <c r="AB18" s="482"/>
      <c r="AC18" s="482"/>
      <c r="AD18" s="535"/>
      <c r="AE18" s="536"/>
      <c r="AF18" s="537"/>
      <c r="AG18" s="69"/>
      <c r="BD18" s="68"/>
    </row>
    <row r="19" spans="1:68" ht="27.75" hidden="1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hidden="1" customHeight="1" x14ac:dyDescent="0.25">
      <c r="A20" s="347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1"/>
      <c r="AB20" s="331"/>
      <c r="AC20" s="331"/>
    </row>
    <row r="21" spans="1:68" ht="14.25" hidden="1" customHeight="1" x14ac:dyDescent="0.25">
      <c r="A21" s="355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2">
        <v>4607111035752</v>
      </c>
      <c r="E22" s="343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3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4"/>
      <c r="P23" s="344" t="s">
        <v>73</v>
      </c>
      <c r="Q23" s="345"/>
      <c r="R23" s="345"/>
      <c r="S23" s="345"/>
      <c r="T23" s="345"/>
      <c r="U23" s="345"/>
      <c r="V23" s="346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4"/>
      <c r="P24" s="344" t="s">
        <v>73</v>
      </c>
      <c r="Q24" s="345"/>
      <c r="R24" s="345"/>
      <c r="S24" s="345"/>
      <c r="T24" s="345"/>
      <c r="U24" s="345"/>
      <c r="V24" s="346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hidden="1" customHeight="1" x14ac:dyDescent="0.25">
      <c r="A26" s="347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1"/>
      <c r="AB26" s="331"/>
      <c r="AC26" s="331"/>
    </row>
    <row r="27" spans="1:68" ht="14.25" hidden="1" customHeight="1" x14ac:dyDescent="0.25">
      <c r="A27" s="355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2">
        <v>4607111036520</v>
      </c>
      <c r="E28" s="343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50"/>
      <c r="R28" s="350"/>
      <c r="S28" s="350"/>
      <c r="T28" s="351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2">
        <v>4607111036537</v>
      </c>
      <c r="E29" s="343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50"/>
      <c r="R29" s="350"/>
      <c r="S29" s="350"/>
      <c r="T29" s="351"/>
      <c r="U29" s="34"/>
      <c r="V29" s="34"/>
      <c r="W29" s="35" t="s">
        <v>70</v>
      </c>
      <c r="X29" s="336">
        <v>602</v>
      </c>
      <c r="Y29" s="337">
        <f>IFERROR(IF(X29="","",X29),"")</f>
        <v>602</v>
      </c>
      <c r="Z29" s="36">
        <f>IFERROR(IF(X29="","",X29*0.00941),"")</f>
        <v>5.6648199999999997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1156.9236000000001</v>
      </c>
      <c r="BN29" s="67">
        <f>IFERROR(Y29*I29,"0")</f>
        <v>1156.9236000000001</v>
      </c>
      <c r="BO29" s="67">
        <f>IFERROR(X29/J29,"0")</f>
        <v>4.3</v>
      </c>
      <c r="BP29" s="67">
        <f>IFERROR(Y29/J29,"0")</f>
        <v>4.3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2">
        <v>4607111036599</v>
      </c>
      <c r="E30" s="343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50"/>
      <c r="R30" s="350"/>
      <c r="S30" s="350"/>
      <c r="T30" s="351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2">
        <v>4607111036605</v>
      </c>
      <c r="E31" s="343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50"/>
      <c r="R31" s="350"/>
      <c r="S31" s="350"/>
      <c r="T31" s="351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4"/>
      <c r="P32" s="344" t="s">
        <v>73</v>
      </c>
      <c r="Q32" s="345"/>
      <c r="R32" s="345"/>
      <c r="S32" s="345"/>
      <c r="T32" s="345"/>
      <c r="U32" s="345"/>
      <c r="V32" s="346"/>
      <c r="W32" s="37" t="s">
        <v>70</v>
      </c>
      <c r="X32" s="338">
        <f>IFERROR(SUM(X28:X31),"0")</f>
        <v>602</v>
      </c>
      <c r="Y32" s="338">
        <f>IFERROR(SUM(Y28:Y31),"0")</f>
        <v>602</v>
      </c>
      <c r="Z32" s="338">
        <f>IFERROR(IF(Z28="",0,Z28),"0")+IFERROR(IF(Z29="",0,Z29),"0")+IFERROR(IF(Z30="",0,Z30),"0")+IFERROR(IF(Z31="",0,Z31),"0")</f>
        <v>5.6648199999999997</v>
      </c>
      <c r="AA32" s="339"/>
      <c r="AB32" s="339"/>
      <c r="AC32" s="339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64"/>
      <c r="P33" s="344" t="s">
        <v>73</v>
      </c>
      <c r="Q33" s="345"/>
      <c r="R33" s="345"/>
      <c r="S33" s="345"/>
      <c r="T33" s="345"/>
      <c r="U33" s="345"/>
      <c r="V33" s="346"/>
      <c r="W33" s="37" t="s">
        <v>74</v>
      </c>
      <c r="X33" s="338">
        <f>IFERROR(SUMPRODUCT(X28:X31*H28:H31),"0")</f>
        <v>903</v>
      </c>
      <c r="Y33" s="338">
        <f>IFERROR(SUMPRODUCT(Y28:Y31*H28:H31),"0")</f>
        <v>903</v>
      </c>
      <c r="Z33" s="37"/>
      <c r="AA33" s="339"/>
      <c r="AB33" s="339"/>
      <c r="AC33" s="339"/>
    </row>
    <row r="34" spans="1:68" ht="16.5" hidden="1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1"/>
      <c r="AB34" s="331"/>
      <c r="AC34" s="331"/>
    </row>
    <row r="35" spans="1:68" ht="14.25" hidden="1" customHeight="1" x14ac:dyDescent="0.25">
      <c r="A35" s="355" t="s">
        <v>64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2"/>
      <c r="AB35" s="332"/>
      <c r="AC35" s="332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2">
        <v>4620207490075</v>
      </c>
      <c r="E36" s="343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">
        <v>95</v>
      </c>
      <c r="Q36" s="350"/>
      <c r="R36" s="350"/>
      <c r="S36" s="350"/>
      <c r="T36" s="351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2">
        <v>4620207490174</v>
      </c>
      <c r="E37" s="343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4" t="s">
        <v>99</v>
      </c>
      <c r="Q37" s="350"/>
      <c r="R37" s="350"/>
      <c r="S37" s="350"/>
      <c r="T37" s="351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2">
        <v>4620207490044</v>
      </c>
      <c r="E38" s="343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1" t="s">
        <v>103</v>
      </c>
      <c r="Q38" s="350"/>
      <c r="R38" s="350"/>
      <c r="S38" s="350"/>
      <c r="T38" s="351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3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4"/>
      <c r="P39" s="344" t="s">
        <v>73</v>
      </c>
      <c r="Q39" s="345"/>
      <c r="R39" s="345"/>
      <c r="S39" s="345"/>
      <c r="T39" s="345"/>
      <c r="U39" s="345"/>
      <c r="V39" s="346"/>
      <c r="W39" s="37" t="s">
        <v>70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hidden="1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64"/>
      <c r="P40" s="344" t="s">
        <v>73</v>
      </c>
      <c r="Q40" s="345"/>
      <c r="R40" s="345"/>
      <c r="S40" s="345"/>
      <c r="T40" s="345"/>
      <c r="U40" s="345"/>
      <c r="V40" s="346"/>
      <c r="W40" s="37" t="s">
        <v>74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hidden="1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1"/>
      <c r="AB41" s="331"/>
      <c r="AC41" s="331"/>
    </row>
    <row r="42" spans="1:68" ht="14.25" hidden="1" customHeight="1" x14ac:dyDescent="0.25">
      <c r="A42" s="355" t="s">
        <v>64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2"/>
      <c r="AB42" s="332"/>
      <c r="AC42" s="332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2">
        <v>4607111038999</v>
      </c>
      <c r="E43" s="343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0"/>
      <c r="R43" s="350"/>
      <c r="S43" s="350"/>
      <c r="T43" s="351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2">
        <v>4607111039385</v>
      </c>
      <c r="E44" s="343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0"/>
      <c r="R44" s="350"/>
      <c r="S44" s="350"/>
      <c r="T44" s="351"/>
      <c r="U44" s="34"/>
      <c r="V44" s="34"/>
      <c r="W44" s="35" t="s">
        <v>70</v>
      </c>
      <c r="X44" s="336">
        <v>36</v>
      </c>
      <c r="Y44" s="337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262.8</v>
      </c>
      <c r="BN44" s="67">
        <f t="shared" si="3"/>
        <v>262.8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115</v>
      </c>
      <c r="B45" s="54" t="s">
        <v>116</v>
      </c>
      <c r="C45" s="31">
        <v>4301070972</v>
      </c>
      <c r="D45" s="342">
        <v>4607111037183</v>
      </c>
      <c r="E45" s="343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50"/>
      <c r="R45" s="350"/>
      <c r="S45" s="350"/>
      <c r="T45" s="351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42">
        <v>4607111039392</v>
      </c>
      <c r="E46" s="343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0"/>
      <c r="R46" s="350"/>
      <c r="S46" s="350"/>
      <c r="T46" s="351"/>
      <c r="U46" s="34"/>
      <c r="V46" s="34"/>
      <c r="W46" s="35" t="s">
        <v>70</v>
      </c>
      <c r="X46" s="336">
        <v>12</v>
      </c>
      <c r="Y46" s="337">
        <f t="shared" si="0"/>
        <v>12</v>
      </c>
      <c r="Z46" s="36">
        <f t="shared" si="1"/>
        <v>0.186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2">
        <v>4607111038982</v>
      </c>
      <c r="E47" s="343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0"/>
      <c r="R47" s="350"/>
      <c r="S47" s="350"/>
      <c r="T47" s="351"/>
      <c r="U47" s="34"/>
      <c r="V47" s="34"/>
      <c r="W47" s="35" t="s">
        <v>70</v>
      </c>
      <c r="X47" s="336">
        <v>48</v>
      </c>
      <c r="Y47" s="337">
        <f t="shared" si="0"/>
        <v>48</v>
      </c>
      <c r="Z47" s="36">
        <f t="shared" si="1"/>
        <v>0.74399999999999999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hidden="1" customHeight="1" x14ac:dyDescent="0.25">
      <c r="A48" s="54" t="s">
        <v>122</v>
      </c>
      <c r="B48" s="54" t="s">
        <v>123</v>
      </c>
      <c r="C48" s="31">
        <v>4301070971</v>
      </c>
      <c r="D48" s="342">
        <v>4607111036902</v>
      </c>
      <c r="E48" s="343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50"/>
      <c r="R48" s="350"/>
      <c r="S48" s="350"/>
      <c r="T48" s="351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124</v>
      </c>
      <c r="B49" s="54" t="s">
        <v>125</v>
      </c>
      <c r="C49" s="31">
        <v>4301071046</v>
      </c>
      <c r="D49" s="342">
        <v>4607111039354</v>
      </c>
      <c r="E49" s="343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0"/>
      <c r="R49" s="350"/>
      <c r="S49" s="350"/>
      <c r="T49" s="351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2">
        <v>4607111039330</v>
      </c>
      <c r="E50" s="343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0"/>
      <c r="R50" s="350"/>
      <c r="S50" s="350"/>
      <c r="T50" s="351"/>
      <c r="U50" s="34"/>
      <c r="V50" s="34"/>
      <c r="W50" s="35" t="s">
        <v>70</v>
      </c>
      <c r="X50" s="336">
        <v>144</v>
      </c>
      <c r="Y50" s="337">
        <f t="shared" si="0"/>
        <v>144</v>
      </c>
      <c r="Z50" s="36">
        <f t="shared" si="1"/>
        <v>2.2320000000000002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1051.2</v>
      </c>
      <c r="BN50" s="67">
        <f t="shared" si="3"/>
        <v>1051.2</v>
      </c>
      <c r="BO50" s="67">
        <f t="shared" si="4"/>
        <v>1.7142857142857142</v>
      </c>
      <c r="BP50" s="67">
        <f t="shared" si="5"/>
        <v>1.7142857142857142</v>
      </c>
    </row>
    <row r="51" spans="1:68" ht="27" hidden="1" customHeight="1" x14ac:dyDescent="0.25">
      <c r="A51" s="54" t="s">
        <v>128</v>
      </c>
      <c r="B51" s="54" t="s">
        <v>129</v>
      </c>
      <c r="C51" s="31">
        <v>4301070968</v>
      </c>
      <c r="D51" s="342">
        <v>4607111036889</v>
      </c>
      <c r="E51" s="343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50"/>
      <c r="R51" s="350"/>
      <c r="S51" s="350"/>
      <c r="T51" s="351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64"/>
      <c r="P52" s="344" t="s">
        <v>73</v>
      </c>
      <c r="Q52" s="345"/>
      <c r="R52" s="345"/>
      <c r="S52" s="345"/>
      <c r="T52" s="345"/>
      <c r="U52" s="345"/>
      <c r="V52" s="346"/>
      <c r="W52" s="37" t="s">
        <v>70</v>
      </c>
      <c r="X52" s="338">
        <f>IFERROR(SUM(X43:X51),"0")</f>
        <v>240</v>
      </c>
      <c r="Y52" s="338">
        <f>IFERROR(SUM(Y43:Y51),"0")</f>
        <v>240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3.72</v>
      </c>
      <c r="AA52" s="339"/>
      <c r="AB52" s="339"/>
      <c r="AC52" s="339"/>
    </row>
    <row r="53" spans="1:68" x14ac:dyDescent="0.2">
      <c r="A53" s="348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64"/>
      <c r="P53" s="344" t="s">
        <v>73</v>
      </c>
      <c r="Q53" s="345"/>
      <c r="R53" s="345"/>
      <c r="S53" s="345"/>
      <c r="T53" s="345"/>
      <c r="U53" s="345"/>
      <c r="V53" s="346"/>
      <c r="W53" s="37" t="s">
        <v>74</v>
      </c>
      <c r="X53" s="338">
        <f>IFERROR(SUMPRODUCT(X43:X51*H43:H51),"0")</f>
        <v>1672.8</v>
      </c>
      <c r="Y53" s="338">
        <f>IFERROR(SUMPRODUCT(Y43:Y51*H43:H51),"0")</f>
        <v>1672.8</v>
      </c>
      <c r="Z53" s="37"/>
      <c r="AA53" s="339"/>
      <c r="AB53" s="339"/>
      <c r="AC53" s="339"/>
    </row>
    <row r="54" spans="1:68" ht="16.5" hidden="1" customHeight="1" x14ac:dyDescent="0.25">
      <c r="A54" s="347" t="s">
        <v>130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1"/>
      <c r="AB54" s="331"/>
      <c r="AC54" s="331"/>
    </row>
    <row r="55" spans="1:68" ht="14.25" hidden="1" customHeight="1" x14ac:dyDescent="0.25">
      <c r="A55" s="355" t="s">
        <v>131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32"/>
      <c r="AB55" s="332"/>
      <c r="AC55" s="332"/>
    </row>
    <row r="56" spans="1:68" ht="16.5" hidden="1" customHeight="1" x14ac:dyDescent="0.25">
      <c r="A56" s="54" t="s">
        <v>132</v>
      </c>
      <c r="B56" s="54" t="s">
        <v>133</v>
      </c>
      <c r="C56" s="31">
        <v>4301100079</v>
      </c>
      <c r="D56" s="342">
        <v>4607111037077</v>
      </c>
      <c r="E56" s="343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0"/>
      <c r="R56" s="350"/>
      <c r="S56" s="350"/>
      <c r="T56" s="351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3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64"/>
      <c r="P57" s="344" t="s">
        <v>73</v>
      </c>
      <c r="Q57" s="345"/>
      <c r="R57" s="345"/>
      <c r="S57" s="345"/>
      <c r="T57" s="345"/>
      <c r="U57" s="345"/>
      <c r="V57" s="346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hidden="1" x14ac:dyDescent="0.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64"/>
      <c r="P58" s="344" t="s">
        <v>73</v>
      </c>
      <c r="Q58" s="345"/>
      <c r="R58" s="345"/>
      <c r="S58" s="345"/>
      <c r="T58" s="345"/>
      <c r="U58" s="345"/>
      <c r="V58" s="346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hidden="1" customHeight="1" x14ac:dyDescent="0.25">
      <c r="A59" s="355" t="s">
        <v>77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32"/>
      <c r="AB59" s="332"/>
      <c r="AC59" s="332"/>
    </row>
    <row r="60" spans="1:68" ht="27" hidden="1" customHeight="1" x14ac:dyDescent="0.25">
      <c r="A60" s="54" t="s">
        <v>135</v>
      </c>
      <c r="B60" s="54" t="s">
        <v>136</v>
      </c>
      <c r="C60" s="31">
        <v>4301132044</v>
      </c>
      <c r="D60" s="342">
        <v>4607111036971</v>
      </c>
      <c r="E60" s="343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0"/>
      <c r="R60" s="350"/>
      <c r="S60" s="350"/>
      <c r="T60" s="351"/>
      <c r="U60" s="34"/>
      <c r="V60" s="34"/>
      <c r="W60" s="35" t="s">
        <v>70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63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64"/>
      <c r="P61" s="344" t="s">
        <v>73</v>
      </c>
      <c r="Q61" s="345"/>
      <c r="R61" s="345"/>
      <c r="S61" s="345"/>
      <c r="T61" s="345"/>
      <c r="U61" s="345"/>
      <c r="V61" s="346"/>
      <c r="W61" s="37" t="s">
        <v>70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hidden="1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64"/>
      <c r="P62" s="344" t="s">
        <v>73</v>
      </c>
      <c r="Q62" s="345"/>
      <c r="R62" s="345"/>
      <c r="S62" s="345"/>
      <c r="T62" s="345"/>
      <c r="U62" s="345"/>
      <c r="V62" s="346"/>
      <c r="W62" s="37" t="s">
        <v>74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hidden="1" customHeight="1" x14ac:dyDescent="0.25">
      <c r="A63" s="355" t="s">
        <v>138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32"/>
      <c r="AB63" s="332"/>
      <c r="AC63" s="332"/>
    </row>
    <row r="64" spans="1:68" ht="16.5" hidden="1" customHeight="1" x14ac:dyDescent="0.25">
      <c r="A64" s="54" t="s">
        <v>139</v>
      </c>
      <c r="B64" s="54" t="s">
        <v>140</v>
      </c>
      <c r="C64" s="31">
        <v>4301136018</v>
      </c>
      <c r="D64" s="342">
        <v>4607111037008</v>
      </c>
      <c r="E64" s="343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50"/>
      <c r="R64" s="350"/>
      <c r="S64" s="350"/>
      <c r="T64" s="351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142</v>
      </c>
      <c r="B65" s="54" t="s">
        <v>143</v>
      </c>
      <c r="C65" s="31">
        <v>4301136015</v>
      </c>
      <c r="D65" s="342">
        <v>4607111037398</v>
      </c>
      <c r="E65" s="343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50"/>
      <c r="R65" s="350"/>
      <c r="S65" s="350"/>
      <c r="T65" s="351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63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64"/>
      <c r="P66" s="344" t="s">
        <v>73</v>
      </c>
      <c r="Q66" s="345"/>
      <c r="R66" s="345"/>
      <c r="S66" s="345"/>
      <c r="T66" s="345"/>
      <c r="U66" s="345"/>
      <c r="V66" s="346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hidden="1" x14ac:dyDescent="0.2">
      <c r="A67" s="348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64"/>
      <c r="P67" s="344" t="s">
        <v>73</v>
      </c>
      <c r="Q67" s="345"/>
      <c r="R67" s="345"/>
      <c r="S67" s="345"/>
      <c r="T67" s="345"/>
      <c r="U67" s="345"/>
      <c r="V67" s="346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hidden="1" customHeight="1" x14ac:dyDescent="0.25">
      <c r="A68" s="355" t="s">
        <v>144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32"/>
      <c r="AB68" s="332"/>
      <c r="AC68" s="332"/>
    </row>
    <row r="69" spans="1:68" ht="16.5" hidden="1" customHeight="1" x14ac:dyDescent="0.25">
      <c r="A69" s="54" t="s">
        <v>145</v>
      </c>
      <c r="B69" s="54" t="s">
        <v>146</v>
      </c>
      <c r="C69" s="31">
        <v>4301135127</v>
      </c>
      <c r="D69" s="342">
        <v>4607111036995</v>
      </c>
      <c r="E69" s="343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50"/>
      <c r="R69" s="350"/>
      <c r="S69" s="350"/>
      <c r="T69" s="351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147</v>
      </c>
      <c r="B70" s="54" t="s">
        <v>148</v>
      </c>
      <c r="C70" s="31">
        <v>4301135199</v>
      </c>
      <c r="D70" s="342">
        <v>4607111038166</v>
      </c>
      <c r="E70" s="343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50"/>
      <c r="R70" s="350"/>
      <c r="S70" s="350"/>
      <c r="T70" s="351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150</v>
      </c>
      <c r="B71" s="54" t="s">
        <v>151</v>
      </c>
      <c r="C71" s="31">
        <v>4301135200</v>
      </c>
      <c r="D71" s="342">
        <v>4607111038159</v>
      </c>
      <c r="E71" s="343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50"/>
      <c r="R71" s="350"/>
      <c r="S71" s="350"/>
      <c r="T71" s="351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63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64"/>
      <c r="P72" s="344" t="s">
        <v>73</v>
      </c>
      <c r="Q72" s="345"/>
      <c r="R72" s="345"/>
      <c r="S72" s="345"/>
      <c r="T72" s="345"/>
      <c r="U72" s="345"/>
      <c r="V72" s="346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hidden="1" x14ac:dyDescent="0.2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64"/>
      <c r="P73" s="344" t="s">
        <v>73</v>
      </c>
      <c r="Q73" s="345"/>
      <c r="R73" s="345"/>
      <c r="S73" s="345"/>
      <c r="T73" s="345"/>
      <c r="U73" s="345"/>
      <c r="V73" s="346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hidden="1" customHeight="1" x14ac:dyDescent="0.25">
      <c r="A74" s="347" t="s">
        <v>152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31"/>
      <c r="AB74" s="331"/>
      <c r="AC74" s="331"/>
    </row>
    <row r="75" spans="1:68" ht="14.25" hidden="1" customHeight="1" x14ac:dyDescent="0.25">
      <c r="A75" s="355" t="s">
        <v>64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32"/>
      <c r="AB75" s="332"/>
      <c r="AC75" s="332"/>
    </row>
    <row r="76" spans="1:68" ht="27" hidden="1" customHeight="1" x14ac:dyDescent="0.25">
      <c r="A76" s="54" t="s">
        <v>153</v>
      </c>
      <c r="B76" s="54" t="s">
        <v>154</v>
      </c>
      <c r="C76" s="31">
        <v>4301070977</v>
      </c>
      <c r="D76" s="342">
        <v>4607111037411</v>
      </c>
      <c r="E76" s="343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50"/>
      <c r="R76" s="350"/>
      <c r="S76" s="350"/>
      <c r="T76" s="351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2">
        <v>4607111036728</v>
      </c>
      <c r="E77" s="343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50"/>
      <c r="R77" s="350"/>
      <c r="S77" s="350"/>
      <c r="T77" s="351"/>
      <c r="U77" s="34"/>
      <c r="V77" s="34"/>
      <c r="W77" s="35" t="s">
        <v>70</v>
      </c>
      <c r="X77" s="336">
        <v>96</v>
      </c>
      <c r="Y77" s="337">
        <f>IFERROR(IF(X77="","",X77),"")</f>
        <v>96</v>
      </c>
      <c r="Z77" s="36">
        <f>IFERROR(IF(X77="","",X77*0.00866),"")</f>
        <v>0.83135999999999988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63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64"/>
      <c r="P78" s="344" t="s">
        <v>73</v>
      </c>
      <c r="Q78" s="345"/>
      <c r="R78" s="345"/>
      <c r="S78" s="345"/>
      <c r="T78" s="345"/>
      <c r="U78" s="345"/>
      <c r="V78" s="346"/>
      <c r="W78" s="37" t="s">
        <v>70</v>
      </c>
      <c r="X78" s="338">
        <f>IFERROR(SUM(X76:X77),"0")</f>
        <v>96</v>
      </c>
      <c r="Y78" s="338">
        <f>IFERROR(SUM(Y76:Y77),"0")</f>
        <v>96</v>
      </c>
      <c r="Z78" s="338">
        <f>IFERROR(IF(Z76="",0,Z76),"0")+IFERROR(IF(Z77="",0,Z77),"0")</f>
        <v>0.83135999999999988</v>
      </c>
      <c r="AA78" s="339"/>
      <c r="AB78" s="339"/>
      <c r="AC78" s="339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64"/>
      <c r="P79" s="344" t="s">
        <v>73</v>
      </c>
      <c r="Q79" s="345"/>
      <c r="R79" s="345"/>
      <c r="S79" s="345"/>
      <c r="T79" s="345"/>
      <c r="U79" s="345"/>
      <c r="V79" s="346"/>
      <c r="W79" s="37" t="s">
        <v>74</v>
      </c>
      <c r="X79" s="338">
        <f>IFERROR(SUMPRODUCT(X76:X77*H76:H77),"0")</f>
        <v>480</v>
      </c>
      <c r="Y79" s="338">
        <f>IFERROR(SUMPRODUCT(Y76:Y77*H76:H77),"0")</f>
        <v>480</v>
      </c>
      <c r="Z79" s="37"/>
      <c r="AA79" s="339"/>
      <c r="AB79" s="339"/>
      <c r="AC79" s="339"/>
    </row>
    <row r="80" spans="1:68" ht="16.5" hidden="1" customHeight="1" x14ac:dyDescent="0.25">
      <c r="A80" s="347" t="s">
        <v>159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1"/>
      <c r="AB80" s="331"/>
      <c r="AC80" s="331"/>
    </row>
    <row r="81" spans="1:68" ht="14.25" hidden="1" customHeight="1" x14ac:dyDescent="0.25">
      <c r="A81" s="355" t="s">
        <v>144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2">
        <v>4607111033659</v>
      </c>
      <c r="E82" s="343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2" t="s">
        <v>162</v>
      </c>
      <c r="Q82" s="350"/>
      <c r="R82" s="350"/>
      <c r="S82" s="350"/>
      <c r="T82" s="351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64"/>
      <c r="P83" s="344" t="s">
        <v>73</v>
      </c>
      <c r="Q83" s="345"/>
      <c r="R83" s="345"/>
      <c r="S83" s="345"/>
      <c r="T83" s="345"/>
      <c r="U83" s="345"/>
      <c r="V83" s="346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64"/>
      <c r="P84" s="344" t="s">
        <v>73</v>
      </c>
      <c r="Q84" s="345"/>
      <c r="R84" s="345"/>
      <c r="S84" s="345"/>
      <c r="T84" s="345"/>
      <c r="U84" s="345"/>
      <c r="V84" s="346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hidden="1" customHeight="1" x14ac:dyDescent="0.25">
      <c r="A85" s="347" t="s">
        <v>164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31"/>
      <c r="AB85" s="331"/>
      <c r="AC85" s="331"/>
    </row>
    <row r="86" spans="1:68" ht="14.25" hidden="1" customHeight="1" x14ac:dyDescent="0.25">
      <c r="A86" s="355" t="s">
        <v>165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2"/>
      <c r="AB86" s="332"/>
      <c r="AC86" s="332"/>
    </row>
    <row r="87" spans="1:68" ht="27" hidden="1" customHeight="1" x14ac:dyDescent="0.25">
      <c r="A87" s="54" t="s">
        <v>166</v>
      </c>
      <c r="B87" s="54" t="s">
        <v>167</v>
      </c>
      <c r="C87" s="31">
        <v>4301131022</v>
      </c>
      <c r="D87" s="342">
        <v>4607111034120</v>
      </c>
      <c r="E87" s="343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50"/>
      <c r="R87" s="350"/>
      <c r="S87" s="350"/>
      <c r="T87" s="351"/>
      <c r="U87" s="34"/>
      <c r="V87" s="34"/>
      <c r="W87" s="35" t="s">
        <v>70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2">
        <v>4607111034137</v>
      </c>
      <c r="E88" s="343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5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50"/>
      <c r="R88" s="350"/>
      <c r="S88" s="350"/>
      <c r="T88" s="351"/>
      <c r="U88" s="34"/>
      <c r="V88" s="34"/>
      <c r="W88" s="35" t="s">
        <v>70</v>
      </c>
      <c r="X88" s="336">
        <v>14</v>
      </c>
      <c r="Y88" s="337">
        <f>IFERROR(IF(X88="","",X88),"")</f>
        <v>14</v>
      </c>
      <c r="Z88" s="36">
        <f>IFERROR(IF(X88="","",X88*0.01788),"")</f>
        <v>0.25031999999999999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3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64"/>
      <c r="P89" s="344" t="s">
        <v>73</v>
      </c>
      <c r="Q89" s="345"/>
      <c r="R89" s="345"/>
      <c r="S89" s="345"/>
      <c r="T89" s="345"/>
      <c r="U89" s="345"/>
      <c r="V89" s="346"/>
      <c r="W89" s="37" t="s">
        <v>70</v>
      </c>
      <c r="X89" s="338">
        <f>IFERROR(SUM(X87:X88),"0")</f>
        <v>14</v>
      </c>
      <c r="Y89" s="338">
        <f>IFERROR(SUM(Y87:Y88),"0")</f>
        <v>14</v>
      </c>
      <c r="Z89" s="338">
        <f>IFERROR(IF(Z87="",0,Z87),"0")+IFERROR(IF(Z88="",0,Z88),"0")</f>
        <v>0.25031999999999999</v>
      </c>
      <c r="AA89" s="339"/>
      <c r="AB89" s="339"/>
      <c r="AC89" s="339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64"/>
      <c r="P90" s="344" t="s">
        <v>73</v>
      </c>
      <c r="Q90" s="345"/>
      <c r="R90" s="345"/>
      <c r="S90" s="345"/>
      <c r="T90" s="345"/>
      <c r="U90" s="345"/>
      <c r="V90" s="346"/>
      <c r="W90" s="37" t="s">
        <v>74</v>
      </c>
      <c r="X90" s="338">
        <f>IFERROR(SUMPRODUCT(X87:X88*H87:H88),"0")</f>
        <v>50.4</v>
      </c>
      <c r="Y90" s="338">
        <f>IFERROR(SUMPRODUCT(Y87:Y88*H87:H88),"0")</f>
        <v>50.4</v>
      </c>
      <c r="Z90" s="37"/>
      <c r="AA90" s="339"/>
      <c r="AB90" s="339"/>
      <c r="AC90" s="339"/>
    </row>
    <row r="91" spans="1:68" ht="16.5" hidden="1" customHeight="1" x14ac:dyDescent="0.25">
      <c r="A91" s="347" t="s">
        <v>172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1"/>
      <c r="AB91" s="331"/>
      <c r="AC91" s="331"/>
    </row>
    <row r="92" spans="1:68" ht="14.25" hidden="1" customHeight="1" x14ac:dyDescent="0.25">
      <c r="A92" s="355" t="s">
        <v>144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2">
        <v>4607111033628</v>
      </c>
      <c r="E93" s="343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9" t="s">
        <v>175</v>
      </c>
      <c r="Q93" s="350"/>
      <c r="R93" s="350"/>
      <c r="S93" s="350"/>
      <c r="T93" s="351"/>
      <c r="U93" s="34"/>
      <c r="V93" s="34"/>
      <c r="W93" s="35" t="s">
        <v>70</v>
      </c>
      <c r="X93" s="336">
        <v>14</v>
      </c>
      <c r="Y93" s="337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2">
        <v>4607111033451</v>
      </c>
      <c r="E94" s="343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50"/>
      <c r="R94" s="350"/>
      <c r="S94" s="350"/>
      <c r="T94" s="351"/>
      <c r="U94" s="34"/>
      <c r="V94" s="34"/>
      <c r="W94" s="35" t="s">
        <v>70</v>
      </c>
      <c r="X94" s="336">
        <v>168</v>
      </c>
      <c r="Y94" s="337">
        <f t="shared" si="6"/>
        <v>168</v>
      </c>
      <c r="Z94" s="36">
        <f t="shared" si="7"/>
        <v>3.0038399999999998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723.00480000000005</v>
      </c>
      <c r="BN94" s="67">
        <f t="shared" si="9"/>
        <v>723.00480000000005</v>
      </c>
      <c r="BO94" s="67">
        <f t="shared" si="10"/>
        <v>2.4</v>
      </c>
      <c r="BP94" s="67">
        <f t="shared" si="11"/>
        <v>2.4</v>
      </c>
    </row>
    <row r="95" spans="1:68" ht="27" hidden="1" customHeight="1" x14ac:dyDescent="0.25">
      <c r="A95" s="54" t="s">
        <v>178</v>
      </c>
      <c r="B95" s="54" t="s">
        <v>179</v>
      </c>
      <c r="C95" s="31">
        <v>4301135575</v>
      </c>
      <c r="D95" s="342">
        <v>4607111035141</v>
      </c>
      <c r="E95" s="343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8" t="s">
        <v>180</v>
      </c>
      <c r="Q95" s="350"/>
      <c r="R95" s="350"/>
      <c r="S95" s="350"/>
      <c r="T95" s="351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2">
        <v>4607111033444</v>
      </c>
      <c r="E96" s="343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50"/>
      <c r="R96" s="350"/>
      <c r="S96" s="350"/>
      <c r="T96" s="351"/>
      <c r="U96" s="34"/>
      <c r="V96" s="34"/>
      <c r="W96" s="35" t="s">
        <v>70</v>
      </c>
      <c r="X96" s="336">
        <v>112</v>
      </c>
      <c r="Y96" s="337">
        <f t="shared" si="6"/>
        <v>112</v>
      </c>
      <c r="Z96" s="36">
        <f t="shared" si="7"/>
        <v>2.0025599999999999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482.00320000000005</v>
      </c>
      <c r="BN96" s="67">
        <f t="shared" si="9"/>
        <v>482.00320000000005</v>
      </c>
      <c r="BO96" s="67">
        <f t="shared" si="10"/>
        <v>1.6</v>
      </c>
      <c r="BP96" s="67">
        <f t="shared" si="11"/>
        <v>1.6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4301135290</v>
      </c>
      <c r="D97" s="342">
        <v>4607111035028</v>
      </c>
      <c r="E97" s="343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50"/>
      <c r="R97" s="350"/>
      <c r="S97" s="350"/>
      <c r="T97" s="351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2">
        <v>4607111036407</v>
      </c>
      <c r="E98" s="343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50"/>
      <c r="R98" s="350"/>
      <c r="S98" s="350"/>
      <c r="T98" s="351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64"/>
      <c r="P99" s="344" t="s">
        <v>73</v>
      </c>
      <c r="Q99" s="345"/>
      <c r="R99" s="345"/>
      <c r="S99" s="345"/>
      <c r="T99" s="345"/>
      <c r="U99" s="345"/>
      <c r="V99" s="346"/>
      <c r="W99" s="37" t="s">
        <v>70</v>
      </c>
      <c r="X99" s="338">
        <f>IFERROR(SUM(X93:X98),"0")</f>
        <v>308</v>
      </c>
      <c r="Y99" s="338">
        <f>IFERROR(SUM(Y93:Y98),"0")</f>
        <v>308</v>
      </c>
      <c r="Z99" s="338">
        <f>IFERROR(IF(Z93="",0,Z93),"0")+IFERROR(IF(Z94="",0,Z94),"0")+IFERROR(IF(Z95="",0,Z95),"0")+IFERROR(IF(Z96="",0,Z96),"0")+IFERROR(IF(Z97="",0,Z97),"0")+IFERROR(IF(Z98="",0,Z98),"0")</f>
        <v>5.5070399999999999</v>
      </c>
      <c r="AA99" s="339"/>
      <c r="AB99" s="339"/>
      <c r="AC99" s="339"/>
    </row>
    <row r="100" spans="1:68" x14ac:dyDescent="0.2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64"/>
      <c r="P100" s="344" t="s">
        <v>73</v>
      </c>
      <c r="Q100" s="345"/>
      <c r="R100" s="345"/>
      <c r="S100" s="345"/>
      <c r="T100" s="345"/>
      <c r="U100" s="345"/>
      <c r="V100" s="346"/>
      <c r="W100" s="37" t="s">
        <v>74</v>
      </c>
      <c r="X100" s="338">
        <f>IFERROR(SUMPRODUCT(X93:X98*H93:H98),"0")</f>
        <v>1117.2</v>
      </c>
      <c r="Y100" s="338">
        <f>IFERROR(SUMPRODUCT(Y93:Y98*H93:H98),"0")</f>
        <v>1117.2</v>
      </c>
      <c r="Z100" s="37"/>
      <c r="AA100" s="339"/>
      <c r="AB100" s="339"/>
      <c r="AC100" s="339"/>
    </row>
    <row r="101" spans="1:68" ht="16.5" hidden="1" customHeight="1" x14ac:dyDescent="0.25">
      <c r="A101" s="347" t="s">
        <v>189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31"/>
      <c r="AB101" s="331"/>
      <c r="AC101" s="331"/>
    </row>
    <row r="102" spans="1:68" ht="14.25" hidden="1" customHeight="1" x14ac:dyDescent="0.25">
      <c r="A102" s="355" t="s">
        <v>138</v>
      </c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32"/>
      <c r="AB102" s="332"/>
      <c r="AC102" s="332"/>
    </row>
    <row r="103" spans="1:68" ht="27" hidden="1" customHeight="1" x14ac:dyDescent="0.25">
      <c r="A103" s="54" t="s">
        <v>190</v>
      </c>
      <c r="B103" s="54" t="s">
        <v>191</v>
      </c>
      <c r="C103" s="31">
        <v>4301136040</v>
      </c>
      <c r="D103" s="342">
        <v>4607025784319</v>
      </c>
      <c r="E103" s="343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50"/>
      <c r="R103" s="350"/>
      <c r="S103" s="350"/>
      <c r="T103" s="351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4301136042</v>
      </c>
      <c r="D104" s="342">
        <v>4607025784012</v>
      </c>
      <c r="E104" s="343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50"/>
      <c r="R104" s="350"/>
      <c r="S104" s="350"/>
      <c r="T104" s="351"/>
      <c r="U104" s="34"/>
      <c r="V104" s="34"/>
      <c r="W104" s="35" t="s">
        <v>70</v>
      </c>
      <c r="X104" s="336">
        <v>0</v>
      </c>
      <c r="Y104" s="337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hidden="1" customHeight="1" x14ac:dyDescent="0.25">
      <c r="A105" s="54" t="s">
        <v>196</v>
      </c>
      <c r="B105" s="54" t="s">
        <v>197</v>
      </c>
      <c r="C105" s="31">
        <v>4301136039</v>
      </c>
      <c r="D105" s="342">
        <v>4607111035370</v>
      </c>
      <c r="E105" s="343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50"/>
      <c r="R105" s="350"/>
      <c r="S105" s="350"/>
      <c r="T105" s="351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63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64"/>
      <c r="P106" s="344" t="s">
        <v>73</v>
      </c>
      <c r="Q106" s="345"/>
      <c r="R106" s="345"/>
      <c r="S106" s="345"/>
      <c r="T106" s="345"/>
      <c r="U106" s="345"/>
      <c r="V106" s="346"/>
      <c r="W106" s="37" t="s">
        <v>70</v>
      </c>
      <c r="X106" s="338">
        <f>IFERROR(SUM(X103:X105),"0")</f>
        <v>0</v>
      </c>
      <c r="Y106" s="338">
        <f>IFERROR(SUM(Y103:Y105),"0")</f>
        <v>0</v>
      </c>
      <c r="Z106" s="338">
        <f>IFERROR(IF(Z103="",0,Z103),"0")+IFERROR(IF(Z104="",0,Z104),"0")+IFERROR(IF(Z105="",0,Z105),"0")</f>
        <v>0</v>
      </c>
      <c r="AA106" s="339"/>
      <c r="AB106" s="339"/>
      <c r="AC106" s="339"/>
    </row>
    <row r="107" spans="1:68" hidden="1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64"/>
      <c r="P107" s="344" t="s">
        <v>73</v>
      </c>
      <c r="Q107" s="345"/>
      <c r="R107" s="345"/>
      <c r="S107" s="345"/>
      <c r="T107" s="345"/>
      <c r="U107" s="345"/>
      <c r="V107" s="346"/>
      <c r="W107" s="37" t="s">
        <v>74</v>
      </c>
      <c r="X107" s="338">
        <f>IFERROR(SUMPRODUCT(X103:X105*H103:H105),"0")</f>
        <v>0</v>
      </c>
      <c r="Y107" s="338">
        <f>IFERROR(SUMPRODUCT(Y103:Y105*H103:H105),"0")</f>
        <v>0</v>
      </c>
      <c r="Z107" s="37"/>
      <c r="AA107" s="339"/>
      <c r="AB107" s="339"/>
      <c r="AC107" s="339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1"/>
      <c r="AB108" s="331"/>
      <c r="AC108" s="331"/>
    </row>
    <row r="109" spans="1:68" ht="14.25" hidden="1" customHeight="1" x14ac:dyDescent="0.25">
      <c r="A109" s="355" t="s">
        <v>64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2">
        <v>4607111039262</v>
      </c>
      <c r="E110" s="343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50"/>
      <c r="R110" s="350"/>
      <c r="S110" s="350"/>
      <c r="T110" s="351"/>
      <c r="U110" s="34"/>
      <c r="V110" s="34"/>
      <c r="W110" s="35" t="s">
        <v>70</v>
      </c>
      <c r="X110" s="336">
        <v>24</v>
      </c>
      <c r="Y110" s="337">
        <f t="shared" ref="Y110:Y115" si="12">IFERROR(IF(X110="","",X110),"")</f>
        <v>24</v>
      </c>
      <c r="Z110" s="36">
        <f t="shared" ref="Z110:Z115" si="13">IFERROR(IF(X110="","",X110*0.0155),"")</f>
        <v>0.372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161.2704</v>
      </c>
      <c r="BN110" s="67">
        <f t="shared" ref="BN110:BN115" si="15">IFERROR(Y110*I110,"0")</f>
        <v>161.2704</v>
      </c>
      <c r="BO110" s="67">
        <f t="shared" ref="BO110:BO115" si="16">IFERROR(X110/J110,"0")</f>
        <v>0.2857142857142857</v>
      </c>
      <c r="BP110" s="67">
        <f t="shared" ref="BP110:BP115" si="17">IFERROR(Y110/J110,"0")</f>
        <v>0.2857142857142857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2">
        <v>4607111039248</v>
      </c>
      <c r="E111" s="343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50"/>
      <c r="R111" s="350"/>
      <c r="S111" s="350"/>
      <c r="T111" s="351"/>
      <c r="U111" s="34"/>
      <c r="V111" s="34"/>
      <c r="W111" s="35" t="s">
        <v>70</v>
      </c>
      <c r="X111" s="336">
        <v>192</v>
      </c>
      <c r="Y111" s="337">
        <f t="shared" si="12"/>
        <v>192</v>
      </c>
      <c r="Z111" s="36">
        <f t="shared" si="13"/>
        <v>2.976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1401.6</v>
      </c>
      <c r="BN111" s="67">
        <f t="shared" si="15"/>
        <v>1401.6</v>
      </c>
      <c r="BO111" s="67">
        <f t="shared" si="16"/>
        <v>2.2857142857142856</v>
      </c>
      <c r="BP111" s="67">
        <f t="shared" si="17"/>
        <v>2.2857142857142856</v>
      </c>
    </row>
    <row r="112" spans="1:68" ht="27" hidden="1" customHeight="1" x14ac:dyDescent="0.25">
      <c r="A112" s="54" t="s">
        <v>204</v>
      </c>
      <c r="B112" s="54" t="s">
        <v>205</v>
      </c>
      <c r="C112" s="31">
        <v>4301070976</v>
      </c>
      <c r="D112" s="342">
        <v>4607111034144</v>
      </c>
      <c r="E112" s="343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50"/>
      <c r="R112" s="350"/>
      <c r="S112" s="350"/>
      <c r="T112" s="351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2">
        <v>4607111039293</v>
      </c>
      <c r="E113" s="343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50"/>
      <c r="R113" s="350"/>
      <c r="S113" s="350"/>
      <c r="T113" s="351"/>
      <c r="U113" s="34"/>
      <c r="V113" s="34"/>
      <c r="W113" s="35" t="s">
        <v>70</v>
      </c>
      <c r="X113" s="336">
        <v>24</v>
      </c>
      <c r="Y113" s="337">
        <f t="shared" si="12"/>
        <v>24</v>
      </c>
      <c r="Z113" s="36">
        <f t="shared" si="13"/>
        <v>0.372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2">
        <v>4607111039279</v>
      </c>
      <c r="E114" s="343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50"/>
      <c r="R114" s="350"/>
      <c r="S114" s="350"/>
      <c r="T114" s="351"/>
      <c r="U114" s="34"/>
      <c r="V114" s="34"/>
      <c r="W114" s="35" t="s">
        <v>70</v>
      </c>
      <c r="X114" s="336">
        <v>168</v>
      </c>
      <c r="Y114" s="337">
        <f t="shared" si="12"/>
        <v>168</v>
      </c>
      <c r="Z114" s="36">
        <f t="shared" si="13"/>
        <v>2.6040000000000001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1226.3999999999999</v>
      </c>
      <c r="BN114" s="67">
        <f t="shared" si="15"/>
        <v>1226.3999999999999</v>
      </c>
      <c r="BO114" s="67">
        <f t="shared" si="16"/>
        <v>2</v>
      </c>
      <c r="BP114" s="67">
        <f t="shared" si="17"/>
        <v>2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2">
        <v>4607111038098</v>
      </c>
      <c r="E115" s="343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54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50"/>
      <c r="R115" s="350"/>
      <c r="S115" s="350"/>
      <c r="T115" s="351"/>
      <c r="U115" s="34"/>
      <c r="V115" s="34"/>
      <c r="W115" s="35" t="s">
        <v>70</v>
      </c>
      <c r="X115" s="336">
        <v>96</v>
      </c>
      <c r="Y115" s="337">
        <f t="shared" si="12"/>
        <v>96</v>
      </c>
      <c r="Z115" s="36">
        <f t="shared" si="13"/>
        <v>1.488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641.85599999999999</v>
      </c>
      <c r="BN115" s="67">
        <f t="shared" si="15"/>
        <v>641.85599999999999</v>
      </c>
      <c r="BO115" s="67">
        <f t="shared" si="16"/>
        <v>1.1428571428571428</v>
      </c>
      <c r="BP115" s="67">
        <f t="shared" si="17"/>
        <v>1.1428571428571428</v>
      </c>
    </row>
    <row r="116" spans="1:68" x14ac:dyDescent="0.2">
      <c r="A116" s="363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64"/>
      <c r="P116" s="344" t="s">
        <v>73</v>
      </c>
      <c r="Q116" s="345"/>
      <c r="R116" s="345"/>
      <c r="S116" s="345"/>
      <c r="T116" s="345"/>
      <c r="U116" s="345"/>
      <c r="V116" s="346"/>
      <c r="W116" s="37" t="s">
        <v>70</v>
      </c>
      <c r="X116" s="338">
        <f>IFERROR(SUM(X110:X115),"0")</f>
        <v>504</v>
      </c>
      <c r="Y116" s="338">
        <f>IFERROR(SUM(Y110:Y115),"0")</f>
        <v>504</v>
      </c>
      <c r="Z116" s="338">
        <f>IFERROR(IF(Z110="",0,Z110),"0")+IFERROR(IF(Z111="",0,Z111),"0")+IFERROR(IF(Z112="",0,Z112),"0")+IFERROR(IF(Z113="",0,Z113),"0")+IFERROR(IF(Z114="",0,Z114),"0")+IFERROR(IF(Z115="",0,Z115),"0")</f>
        <v>7.8119999999999994</v>
      </c>
      <c r="AA116" s="339"/>
      <c r="AB116" s="339"/>
      <c r="AC116" s="339"/>
    </row>
    <row r="117" spans="1:68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64"/>
      <c r="P117" s="344" t="s">
        <v>73</v>
      </c>
      <c r="Q117" s="345"/>
      <c r="R117" s="345"/>
      <c r="S117" s="345"/>
      <c r="T117" s="345"/>
      <c r="U117" s="345"/>
      <c r="V117" s="346"/>
      <c r="W117" s="37" t="s">
        <v>74</v>
      </c>
      <c r="X117" s="338">
        <f>IFERROR(SUMPRODUCT(X110:X115*H110:H115),"0")</f>
        <v>3441.6</v>
      </c>
      <c r="Y117" s="338">
        <f>IFERROR(SUMPRODUCT(Y110:Y115*H110:H115),"0")</f>
        <v>3441.6</v>
      </c>
      <c r="Z117" s="37"/>
      <c r="AA117" s="339"/>
      <c r="AB117" s="339"/>
      <c r="AC117" s="339"/>
    </row>
    <row r="118" spans="1:68" ht="16.5" hidden="1" customHeight="1" x14ac:dyDescent="0.25">
      <c r="A118" s="347" t="s">
        <v>213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31"/>
      <c r="AB118" s="331"/>
      <c r="AC118" s="331"/>
    </row>
    <row r="119" spans="1:68" ht="14.25" hidden="1" customHeight="1" x14ac:dyDescent="0.25">
      <c r="A119" s="355" t="s">
        <v>144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2">
        <v>4607111034014</v>
      </c>
      <c r="E120" s="343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50"/>
      <c r="R120" s="350"/>
      <c r="S120" s="350"/>
      <c r="T120" s="351"/>
      <c r="U120" s="34"/>
      <c r="V120" s="34"/>
      <c r="W120" s="35" t="s">
        <v>70</v>
      </c>
      <c r="X120" s="336">
        <v>126</v>
      </c>
      <c r="Y120" s="337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2">
        <v>4607111033994</v>
      </c>
      <c r="E121" s="343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50"/>
      <c r="R121" s="350"/>
      <c r="S121" s="350"/>
      <c r="T121" s="351"/>
      <c r="U121" s="34"/>
      <c r="V121" s="34"/>
      <c r="W121" s="35" t="s">
        <v>70</v>
      </c>
      <c r="X121" s="336">
        <v>154</v>
      </c>
      <c r="Y121" s="337">
        <f>IFERROR(IF(X121="","",X121),"")</f>
        <v>154</v>
      </c>
      <c r="Z121" s="36">
        <f>IFERROR(IF(X121="","",X121*0.01788),"")</f>
        <v>2.75352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570.35439999999994</v>
      </c>
      <c r="BN121" s="67">
        <f>IFERROR(Y121*I121,"0")</f>
        <v>570.35439999999994</v>
      </c>
      <c r="BO121" s="67">
        <f>IFERROR(X121/J121,"0")</f>
        <v>2.2000000000000002</v>
      </c>
      <c r="BP121" s="67">
        <f>IFERROR(Y121/J121,"0")</f>
        <v>2.2000000000000002</v>
      </c>
    </row>
    <row r="122" spans="1:68" x14ac:dyDescent="0.2">
      <c r="A122" s="363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4"/>
      <c r="P122" s="344" t="s">
        <v>73</v>
      </c>
      <c r="Q122" s="345"/>
      <c r="R122" s="345"/>
      <c r="S122" s="345"/>
      <c r="T122" s="345"/>
      <c r="U122" s="345"/>
      <c r="V122" s="346"/>
      <c r="W122" s="37" t="s">
        <v>70</v>
      </c>
      <c r="X122" s="338">
        <f>IFERROR(SUM(X120:X121),"0")</f>
        <v>280</v>
      </c>
      <c r="Y122" s="338">
        <f>IFERROR(SUM(Y120:Y121),"0")</f>
        <v>280</v>
      </c>
      <c r="Z122" s="338">
        <f>IFERROR(IF(Z120="",0,Z120),"0")+IFERROR(IF(Z121="",0,Z121),"0")</f>
        <v>5.0064000000000002</v>
      </c>
      <c r="AA122" s="339"/>
      <c r="AB122" s="339"/>
      <c r="AC122" s="339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4"/>
      <c r="P123" s="344" t="s">
        <v>73</v>
      </c>
      <c r="Q123" s="345"/>
      <c r="R123" s="345"/>
      <c r="S123" s="345"/>
      <c r="T123" s="345"/>
      <c r="U123" s="345"/>
      <c r="V123" s="346"/>
      <c r="W123" s="37" t="s">
        <v>74</v>
      </c>
      <c r="X123" s="338">
        <f>IFERROR(SUMPRODUCT(X120:X121*H120:H121),"0")</f>
        <v>840</v>
      </c>
      <c r="Y123" s="338">
        <f>IFERROR(SUMPRODUCT(Y120:Y121*H120:H121),"0")</f>
        <v>840</v>
      </c>
      <c r="Z123" s="37"/>
      <c r="AA123" s="339"/>
      <c r="AB123" s="339"/>
      <c r="AC123" s="339"/>
    </row>
    <row r="124" spans="1:68" ht="16.5" hidden="1" customHeight="1" x14ac:dyDescent="0.25">
      <c r="A124" s="347" t="s">
        <v>219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1"/>
      <c r="AB124" s="331"/>
      <c r="AC124" s="331"/>
    </row>
    <row r="125" spans="1:68" ht="14.25" hidden="1" customHeight="1" x14ac:dyDescent="0.25">
      <c r="A125" s="355" t="s">
        <v>144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2">
        <v>4607111039095</v>
      </c>
      <c r="E126" s="343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50"/>
      <c r="R126" s="350"/>
      <c r="S126" s="350"/>
      <c r="T126" s="351"/>
      <c r="U126" s="34"/>
      <c r="V126" s="34"/>
      <c r="W126" s="35" t="s">
        <v>70</v>
      </c>
      <c r="X126" s="336">
        <v>14</v>
      </c>
      <c r="Y126" s="33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2">
        <v>4607111034199</v>
      </c>
      <c r="E127" s="343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50"/>
      <c r="R127" s="350"/>
      <c r="S127" s="350"/>
      <c r="T127" s="351"/>
      <c r="U127" s="34"/>
      <c r="V127" s="34"/>
      <c r="W127" s="35" t="s">
        <v>70</v>
      </c>
      <c r="X127" s="336">
        <v>140</v>
      </c>
      <c r="Y127" s="337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x14ac:dyDescent="0.2">
      <c r="A128" s="363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4"/>
      <c r="P128" s="344" t="s">
        <v>73</v>
      </c>
      <c r="Q128" s="345"/>
      <c r="R128" s="345"/>
      <c r="S128" s="345"/>
      <c r="T128" s="345"/>
      <c r="U128" s="345"/>
      <c r="V128" s="346"/>
      <c r="W128" s="37" t="s">
        <v>70</v>
      </c>
      <c r="X128" s="338">
        <f>IFERROR(SUM(X126:X127),"0")</f>
        <v>154</v>
      </c>
      <c r="Y128" s="338">
        <f>IFERROR(SUM(Y126:Y127),"0")</f>
        <v>154</v>
      </c>
      <c r="Z128" s="338">
        <f>IFERROR(IF(Z126="",0,Z126),"0")+IFERROR(IF(Z127="",0,Z127),"0")</f>
        <v>2.75352</v>
      </c>
      <c r="AA128" s="339"/>
      <c r="AB128" s="339"/>
      <c r="AC128" s="339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4"/>
      <c r="P129" s="344" t="s">
        <v>73</v>
      </c>
      <c r="Q129" s="345"/>
      <c r="R129" s="345"/>
      <c r="S129" s="345"/>
      <c r="T129" s="345"/>
      <c r="U129" s="345"/>
      <c r="V129" s="346"/>
      <c r="W129" s="37" t="s">
        <v>74</v>
      </c>
      <c r="X129" s="338">
        <f>IFERROR(SUMPRODUCT(X126:X127*H126:H127),"0")</f>
        <v>462</v>
      </c>
      <c r="Y129" s="338">
        <f>IFERROR(SUMPRODUCT(Y126:Y127*H126:H127),"0")</f>
        <v>462</v>
      </c>
      <c r="Z129" s="37"/>
      <c r="AA129" s="339"/>
      <c r="AB129" s="339"/>
      <c r="AC129" s="339"/>
    </row>
    <row r="130" spans="1:68" ht="16.5" hidden="1" customHeight="1" x14ac:dyDescent="0.25">
      <c r="A130" s="347" t="s">
        <v>226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1"/>
      <c r="AB130" s="331"/>
      <c r="AC130" s="331"/>
    </row>
    <row r="131" spans="1:68" ht="14.25" hidden="1" customHeight="1" x14ac:dyDescent="0.25">
      <c r="A131" s="355" t="s">
        <v>144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2">
        <v>4607111034380</v>
      </c>
      <c r="E132" s="343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50"/>
      <c r="R132" s="350"/>
      <c r="S132" s="350"/>
      <c r="T132" s="351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2">
        <v>4607111034397</v>
      </c>
      <c r="E133" s="343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50"/>
      <c r="R133" s="350"/>
      <c r="S133" s="350"/>
      <c r="T133" s="351"/>
      <c r="U133" s="34"/>
      <c r="V133" s="34"/>
      <c r="W133" s="35" t="s">
        <v>70</v>
      </c>
      <c r="X133" s="336">
        <v>42</v>
      </c>
      <c r="Y133" s="337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137.76</v>
      </c>
      <c r="BN133" s="67">
        <f>IFERROR(Y133*I133,"0")</f>
        <v>137.76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63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4"/>
      <c r="P134" s="344" t="s">
        <v>73</v>
      </c>
      <c r="Q134" s="345"/>
      <c r="R134" s="345"/>
      <c r="S134" s="345"/>
      <c r="T134" s="345"/>
      <c r="U134" s="345"/>
      <c r="V134" s="346"/>
      <c r="W134" s="37" t="s">
        <v>70</v>
      </c>
      <c r="X134" s="338">
        <f>IFERROR(SUM(X132:X133),"0")</f>
        <v>70</v>
      </c>
      <c r="Y134" s="338">
        <f>IFERROR(SUM(Y132:Y133),"0")</f>
        <v>70</v>
      </c>
      <c r="Z134" s="338">
        <f>IFERROR(IF(Z132="",0,Z132),"0")+IFERROR(IF(Z133="",0,Z133),"0")</f>
        <v>1.2515999999999998</v>
      </c>
      <c r="AA134" s="339"/>
      <c r="AB134" s="339"/>
      <c r="AC134" s="339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4"/>
      <c r="P135" s="344" t="s">
        <v>73</v>
      </c>
      <c r="Q135" s="345"/>
      <c r="R135" s="345"/>
      <c r="S135" s="345"/>
      <c r="T135" s="345"/>
      <c r="U135" s="345"/>
      <c r="V135" s="346"/>
      <c r="W135" s="37" t="s">
        <v>74</v>
      </c>
      <c r="X135" s="338">
        <f>IFERROR(SUMPRODUCT(X132:X133*H132:H133),"0")</f>
        <v>210</v>
      </c>
      <c r="Y135" s="338">
        <f>IFERROR(SUMPRODUCT(Y132:Y133*H132:H133),"0")</f>
        <v>210</v>
      </c>
      <c r="Z135" s="37"/>
      <c r="AA135" s="339"/>
      <c r="AB135" s="339"/>
      <c r="AC135" s="339"/>
    </row>
    <row r="136" spans="1:68" ht="16.5" hidden="1" customHeight="1" x14ac:dyDescent="0.25">
      <c r="A136" s="347" t="s">
        <v>232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1"/>
      <c r="AB136" s="331"/>
      <c r="AC136" s="331"/>
    </row>
    <row r="137" spans="1:68" ht="14.25" hidden="1" customHeight="1" x14ac:dyDescent="0.25">
      <c r="A137" s="355" t="s">
        <v>144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2">
        <v>4607111035806</v>
      </c>
      <c r="E138" s="343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56" t="s">
        <v>235</v>
      </c>
      <c r="Q138" s="350"/>
      <c r="R138" s="350"/>
      <c r="S138" s="350"/>
      <c r="T138" s="351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64"/>
      <c r="P139" s="344" t="s">
        <v>73</v>
      </c>
      <c r="Q139" s="345"/>
      <c r="R139" s="345"/>
      <c r="S139" s="345"/>
      <c r="T139" s="345"/>
      <c r="U139" s="345"/>
      <c r="V139" s="346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4"/>
      <c r="P140" s="344" t="s">
        <v>73</v>
      </c>
      <c r="Q140" s="345"/>
      <c r="R140" s="345"/>
      <c r="S140" s="345"/>
      <c r="T140" s="345"/>
      <c r="U140" s="345"/>
      <c r="V140" s="346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hidden="1" customHeight="1" x14ac:dyDescent="0.25">
      <c r="A141" s="347" t="s">
        <v>237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1"/>
      <c r="AB141" s="331"/>
      <c r="AC141" s="331"/>
    </row>
    <row r="142" spans="1:68" ht="14.25" hidden="1" customHeight="1" x14ac:dyDescent="0.25">
      <c r="A142" s="355" t="s">
        <v>144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2"/>
      <c r="AB142" s="332"/>
      <c r="AC142" s="332"/>
    </row>
    <row r="143" spans="1:68" ht="16.5" hidden="1" customHeight="1" x14ac:dyDescent="0.25">
      <c r="A143" s="54" t="s">
        <v>238</v>
      </c>
      <c r="B143" s="54" t="s">
        <v>239</v>
      </c>
      <c r="C143" s="31">
        <v>4301135596</v>
      </c>
      <c r="D143" s="342">
        <v>4607111039613</v>
      </c>
      <c r="E143" s="343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50"/>
      <c r="R143" s="350"/>
      <c r="S143" s="350"/>
      <c r="T143" s="351"/>
      <c r="U143" s="34"/>
      <c r="V143" s="34"/>
      <c r="W143" s="35" t="s">
        <v>70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3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64"/>
      <c r="P144" s="344" t="s">
        <v>73</v>
      </c>
      <c r="Q144" s="345"/>
      <c r="R144" s="345"/>
      <c r="S144" s="345"/>
      <c r="T144" s="345"/>
      <c r="U144" s="345"/>
      <c r="V144" s="346"/>
      <c r="W144" s="37" t="s">
        <v>70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hidden="1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4"/>
      <c r="P145" s="344" t="s">
        <v>73</v>
      </c>
      <c r="Q145" s="345"/>
      <c r="R145" s="345"/>
      <c r="S145" s="345"/>
      <c r="T145" s="345"/>
      <c r="U145" s="345"/>
      <c r="V145" s="346"/>
      <c r="W145" s="37" t="s">
        <v>74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hidden="1" customHeight="1" x14ac:dyDescent="0.25">
      <c r="A146" s="347" t="s">
        <v>240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1"/>
      <c r="AB146" s="331"/>
      <c r="AC146" s="331"/>
    </row>
    <row r="147" spans="1:68" ht="14.25" hidden="1" customHeight="1" x14ac:dyDescent="0.25">
      <c r="A147" s="355" t="s">
        <v>241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2"/>
      <c r="AB147" s="332"/>
      <c r="AC147" s="332"/>
    </row>
    <row r="148" spans="1:68" ht="27" hidden="1" customHeight="1" x14ac:dyDescent="0.25">
      <c r="A148" s="54" t="s">
        <v>242</v>
      </c>
      <c r="B148" s="54" t="s">
        <v>243</v>
      </c>
      <c r="C148" s="31">
        <v>4301071054</v>
      </c>
      <c r="D148" s="342">
        <v>4607111035639</v>
      </c>
      <c r="E148" s="343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39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50"/>
      <c r="R148" s="350"/>
      <c r="S148" s="350"/>
      <c r="T148" s="351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4301135540</v>
      </c>
      <c r="D149" s="342">
        <v>4607111035646</v>
      </c>
      <c r="E149" s="343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3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4"/>
      <c r="P150" s="344" t="s">
        <v>73</v>
      </c>
      <c r="Q150" s="345"/>
      <c r="R150" s="345"/>
      <c r="S150" s="345"/>
      <c r="T150" s="345"/>
      <c r="U150" s="345"/>
      <c r="V150" s="346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hidden="1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4"/>
      <c r="P151" s="344" t="s">
        <v>73</v>
      </c>
      <c r="Q151" s="345"/>
      <c r="R151" s="345"/>
      <c r="S151" s="345"/>
      <c r="T151" s="345"/>
      <c r="U151" s="345"/>
      <c r="V151" s="346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hidden="1" customHeight="1" x14ac:dyDescent="0.25">
      <c r="A152" s="347" t="s">
        <v>248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1"/>
      <c r="AB152" s="331"/>
      <c r="AC152" s="331"/>
    </row>
    <row r="153" spans="1:68" ht="14.25" hidden="1" customHeight="1" x14ac:dyDescent="0.25">
      <c r="A153" s="355" t="s">
        <v>144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32"/>
      <c r="AB153" s="332"/>
      <c r="AC153" s="332"/>
    </row>
    <row r="154" spans="1:68" ht="27" hidden="1" customHeight="1" x14ac:dyDescent="0.25">
      <c r="A154" s="54" t="s">
        <v>249</v>
      </c>
      <c r="B154" s="54" t="s">
        <v>250</v>
      </c>
      <c r="C154" s="31">
        <v>4301135281</v>
      </c>
      <c r="D154" s="342">
        <v>4607111036568</v>
      </c>
      <c r="E154" s="343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50"/>
      <c r="R154" s="350"/>
      <c r="S154" s="350"/>
      <c r="T154" s="351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3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64"/>
      <c r="P155" s="344" t="s">
        <v>73</v>
      </c>
      <c r="Q155" s="345"/>
      <c r="R155" s="345"/>
      <c r="S155" s="345"/>
      <c r="T155" s="345"/>
      <c r="U155" s="345"/>
      <c r="V155" s="346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hidden="1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4"/>
      <c r="P156" s="344" t="s">
        <v>73</v>
      </c>
      <c r="Q156" s="345"/>
      <c r="R156" s="345"/>
      <c r="S156" s="345"/>
      <c r="T156" s="345"/>
      <c r="U156" s="345"/>
      <c r="V156" s="346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hidden="1" customHeight="1" x14ac:dyDescent="0.2">
      <c r="A157" s="400" t="s">
        <v>252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8"/>
      <c r="AB157" s="48"/>
      <c r="AC157" s="48"/>
    </row>
    <row r="158" spans="1:68" ht="16.5" hidden="1" customHeight="1" x14ac:dyDescent="0.25">
      <c r="A158" s="347" t="s">
        <v>253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1"/>
      <c r="AB158" s="331"/>
      <c r="AC158" s="331"/>
    </row>
    <row r="159" spans="1:68" ht="14.25" hidden="1" customHeight="1" x14ac:dyDescent="0.25">
      <c r="A159" s="355" t="s">
        <v>144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32"/>
      <c r="AB159" s="332"/>
      <c r="AC159" s="332"/>
    </row>
    <row r="160" spans="1:68" ht="27" hidden="1" customHeight="1" x14ac:dyDescent="0.25">
      <c r="A160" s="54" t="s">
        <v>254</v>
      </c>
      <c r="B160" s="54" t="s">
        <v>255</v>
      </c>
      <c r="C160" s="31">
        <v>4301135317</v>
      </c>
      <c r="D160" s="342">
        <v>4607111039057</v>
      </c>
      <c r="E160" s="343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84" t="s">
        <v>256</v>
      </c>
      <c r="Q160" s="350"/>
      <c r="R160" s="350"/>
      <c r="S160" s="350"/>
      <c r="T160" s="351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3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4"/>
      <c r="P161" s="344" t="s">
        <v>73</v>
      </c>
      <c r="Q161" s="345"/>
      <c r="R161" s="345"/>
      <c r="S161" s="345"/>
      <c r="T161" s="345"/>
      <c r="U161" s="345"/>
      <c r="V161" s="346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hidden="1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4"/>
      <c r="P162" s="344" t="s">
        <v>73</v>
      </c>
      <c r="Q162" s="345"/>
      <c r="R162" s="345"/>
      <c r="S162" s="345"/>
      <c r="T162" s="345"/>
      <c r="U162" s="345"/>
      <c r="V162" s="346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hidden="1" customHeight="1" x14ac:dyDescent="0.25">
      <c r="A163" s="347" t="s">
        <v>257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1"/>
      <c r="AB163" s="331"/>
      <c r="AC163" s="331"/>
    </row>
    <row r="164" spans="1:68" ht="14.25" hidden="1" customHeight="1" x14ac:dyDescent="0.25">
      <c r="A164" s="355" t="s">
        <v>64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2"/>
      <c r="AB164" s="332"/>
      <c r="AC164" s="332"/>
    </row>
    <row r="165" spans="1:68" ht="16.5" hidden="1" customHeight="1" x14ac:dyDescent="0.25">
      <c r="A165" s="54" t="s">
        <v>258</v>
      </c>
      <c r="B165" s="54" t="s">
        <v>259</v>
      </c>
      <c r="C165" s="31">
        <v>4301071062</v>
      </c>
      <c r="D165" s="342">
        <v>4607111036384</v>
      </c>
      <c r="E165" s="343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50"/>
      <c r="R165" s="350"/>
      <c r="S165" s="350"/>
      <c r="T165" s="351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hidden="1" customHeight="1" x14ac:dyDescent="0.25">
      <c r="A166" s="54" t="s">
        <v>262</v>
      </c>
      <c r="B166" s="54" t="s">
        <v>263</v>
      </c>
      <c r="C166" s="31">
        <v>4301071056</v>
      </c>
      <c r="D166" s="342">
        <v>4640242180250</v>
      </c>
      <c r="E166" s="343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36" t="s">
        <v>264</v>
      </c>
      <c r="Q166" s="350"/>
      <c r="R166" s="350"/>
      <c r="S166" s="350"/>
      <c r="T166" s="351"/>
      <c r="U166" s="34"/>
      <c r="V166" s="34"/>
      <c r="W166" s="35" t="s">
        <v>70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2">
        <v>4607111036216</v>
      </c>
      <c r="E167" s="343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50"/>
      <c r="R167" s="350"/>
      <c r="S167" s="350"/>
      <c r="T167" s="351"/>
      <c r="U167" s="34"/>
      <c r="V167" s="34"/>
      <c r="W167" s="35" t="s">
        <v>70</v>
      </c>
      <c r="X167" s="336">
        <v>48</v>
      </c>
      <c r="Y167" s="337">
        <f>IFERROR(IF(X167="","",X167),"")</f>
        <v>48</v>
      </c>
      <c r="Z167" s="36">
        <f>IFERROR(IF(X167="","",X167*0.00866),"")</f>
        <v>0.41567999999999994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250.23359999999997</v>
      </c>
      <c r="BN167" s="67">
        <f>IFERROR(Y167*I167,"0")</f>
        <v>250.23359999999997</v>
      </c>
      <c r="BO167" s="67">
        <f>IFERROR(X167/J167,"0")</f>
        <v>0.33333333333333331</v>
      </c>
      <c r="BP167" s="67">
        <f>IFERROR(Y167/J167,"0")</f>
        <v>0.33333333333333331</v>
      </c>
    </row>
    <row r="168" spans="1:68" ht="27" hidden="1" customHeight="1" x14ac:dyDescent="0.25">
      <c r="A168" s="54" t="s">
        <v>269</v>
      </c>
      <c r="B168" s="54" t="s">
        <v>270</v>
      </c>
      <c r="C168" s="31">
        <v>4301071061</v>
      </c>
      <c r="D168" s="342">
        <v>4607111036278</v>
      </c>
      <c r="E168" s="343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5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50"/>
      <c r="R168" s="350"/>
      <c r="S168" s="350"/>
      <c r="T168" s="351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64"/>
      <c r="P169" s="344" t="s">
        <v>73</v>
      </c>
      <c r="Q169" s="345"/>
      <c r="R169" s="345"/>
      <c r="S169" s="345"/>
      <c r="T169" s="345"/>
      <c r="U169" s="345"/>
      <c r="V169" s="346"/>
      <c r="W169" s="37" t="s">
        <v>70</v>
      </c>
      <c r="X169" s="338">
        <f>IFERROR(SUM(X165:X168),"0")</f>
        <v>48</v>
      </c>
      <c r="Y169" s="338">
        <f>IFERROR(SUM(Y165:Y168),"0")</f>
        <v>48</v>
      </c>
      <c r="Z169" s="338">
        <f>IFERROR(IF(Z165="",0,Z165),"0")+IFERROR(IF(Z166="",0,Z166),"0")+IFERROR(IF(Z167="",0,Z167),"0")+IFERROR(IF(Z168="",0,Z168),"0")</f>
        <v>0.41567999999999994</v>
      </c>
      <c r="AA169" s="339"/>
      <c r="AB169" s="339"/>
      <c r="AC169" s="339"/>
    </row>
    <row r="170" spans="1:68" x14ac:dyDescent="0.2">
      <c r="A170" s="348"/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64"/>
      <c r="P170" s="344" t="s">
        <v>73</v>
      </c>
      <c r="Q170" s="345"/>
      <c r="R170" s="345"/>
      <c r="S170" s="345"/>
      <c r="T170" s="345"/>
      <c r="U170" s="345"/>
      <c r="V170" s="346"/>
      <c r="W170" s="37" t="s">
        <v>74</v>
      </c>
      <c r="X170" s="338">
        <f>IFERROR(SUMPRODUCT(X165:X168*H165:H168),"0")</f>
        <v>240</v>
      </c>
      <c r="Y170" s="338">
        <f>IFERROR(SUMPRODUCT(Y165:Y168*H165:H168),"0")</f>
        <v>240</v>
      </c>
      <c r="Z170" s="37"/>
      <c r="AA170" s="339"/>
      <c r="AB170" s="339"/>
      <c r="AC170" s="339"/>
    </row>
    <row r="171" spans="1:68" ht="14.25" hidden="1" customHeight="1" x14ac:dyDescent="0.25">
      <c r="A171" s="355" t="s">
        <v>272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32"/>
      <c r="AB171" s="332"/>
      <c r="AC171" s="332"/>
    </row>
    <row r="172" spans="1:68" ht="27" hidden="1" customHeight="1" x14ac:dyDescent="0.25">
      <c r="A172" s="54" t="s">
        <v>273</v>
      </c>
      <c r="B172" s="54" t="s">
        <v>274</v>
      </c>
      <c r="C172" s="31">
        <v>4301080153</v>
      </c>
      <c r="D172" s="342">
        <v>4607111036827</v>
      </c>
      <c r="E172" s="343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50"/>
      <c r="R172" s="350"/>
      <c r="S172" s="350"/>
      <c r="T172" s="351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276</v>
      </c>
      <c r="B173" s="54" t="s">
        <v>277</v>
      </c>
      <c r="C173" s="31">
        <v>4301080154</v>
      </c>
      <c r="D173" s="342">
        <v>4607111036834</v>
      </c>
      <c r="E173" s="343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50"/>
      <c r="R173" s="350"/>
      <c r="S173" s="350"/>
      <c r="T173" s="351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3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64"/>
      <c r="P174" s="344" t="s">
        <v>73</v>
      </c>
      <c r="Q174" s="345"/>
      <c r="R174" s="345"/>
      <c r="S174" s="345"/>
      <c r="T174" s="345"/>
      <c r="U174" s="345"/>
      <c r="V174" s="346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hidden="1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4"/>
      <c r="P175" s="344" t="s">
        <v>73</v>
      </c>
      <c r="Q175" s="345"/>
      <c r="R175" s="345"/>
      <c r="S175" s="345"/>
      <c r="T175" s="345"/>
      <c r="U175" s="345"/>
      <c r="V175" s="346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hidden="1" customHeight="1" x14ac:dyDescent="0.2">
      <c r="A176" s="400" t="s">
        <v>278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8"/>
      <c r="AB176" s="48"/>
      <c r="AC176" s="48"/>
    </row>
    <row r="177" spans="1:68" ht="16.5" hidden="1" customHeight="1" x14ac:dyDescent="0.25">
      <c r="A177" s="347" t="s">
        <v>279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31"/>
      <c r="AB177" s="331"/>
      <c r="AC177" s="331"/>
    </row>
    <row r="178" spans="1:68" ht="14.25" hidden="1" customHeight="1" x14ac:dyDescent="0.25">
      <c r="A178" s="355" t="s">
        <v>77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2">
        <v>4607111035721</v>
      </c>
      <c r="E179" s="343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50"/>
      <c r="R179" s="350"/>
      <c r="S179" s="350"/>
      <c r="T179" s="351"/>
      <c r="U179" s="34"/>
      <c r="V179" s="34"/>
      <c r="W179" s="35" t="s">
        <v>70</v>
      </c>
      <c r="X179" s="336">
        <v>28</v>
      </c>
      <c r="Y179" s="337">
        <f>IFERROR(IF(X179="","",X179),"")</f>
        <v>28</v>
      </c>
      <c r="Z179" s="36">
        <f>IFERROR(IF(X179="","",X179*0.01788),"")</f>
        <v>0.50063999999999997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94.864000000000004</v>
      </c>
      <c r="BN179" s="67">
        <f>IFERROR(Y179*I179,"0")</f>
        <v>94.864000000000004</v>
      </c>
      <c r="BO179" s="67">
        <f>IFERROR(X179/J179,"0")</f>
        <v>0.4</v>
      </c>
      <c r="BP179" s="67">
        <f>IFERROR(Y179/J179,"0")</f>
        <v>0.4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2">
        <v>4607111035691</v>
      </c>
      <c r="E180" s="343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50"/>
      <c r="R180" s="350"/>
      <c r="S180" s="350"/>
      <c r="T180" s="351"/>
      <c r="U180" s="34"/>
      <c r="V180" s="34"/>
      <c r="W180" s="35" t="s">
        <v>70</v>
      </c>
      <c r="X180" s="336">
        <v>252</v>
      </c>
      <c r="Y180" s="337">
        <f>IFERROR(IF(X180="","",X180),"")</f>
        <v>252</v>
      </c>
      <c r="Z180" s="36">
        <f>IFERROR(IF(X180="","",X180*0.01788),"")</f>
        <v>4.5057600000000004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853.77599999999995</v>
      </c>
      <c r="BN180" s="67">
        <f>IFERROR(Y180*I180,"0")</f>
        <v>853.77599999999995</v>
      </c>
      <c r="BO180" s="67">
        <f>IFERROR(X180/J180,"0")</f>
        <v>3.6</v>
      </c>
      <c r="BP180" s="67">
        <f>IFERROR(Y180/J180,"0")</f>
        <v>3.6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2">
        <v>4607111038487</v>
      </c>
      <c r="E181" s="343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50"/>
      <c r="R181" s="350"/>
      <c r="S181" s="350"/>
      <c r="T181" s="351"/>
      <c r="U181" s="34"/>
      <c r="V181" s="34"/>
      <c r="W181" s="35" t="s">
        <v>70</v>
      </c>
      <c r="X181" s="336">
        <v>42</v>
      </c>
      <c r="Y181" s="337">
        <f>IFERROR(IF(X181="","",X181),"")</f>
        <v>42</v>
      </c>
      <c r="Z181" s="36">
        <f>IFERROR(IF(X181="","",X181*0.01788),"")</f>
        <v>0.75095999999999996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156.91200000000001</v>
      </c>
      <c r="BN181" s="67">
        <f>IFERROR(Y181*I181,"0")</f>
        <v>156.91200000000001</v>
      </c>
      <c r="BO181" s="67">
        <f>IFERROR(X181/J181,"0")</f>
        <v>0.6</v>
      </c>
      <c r="BP181" s="67">
        <f>IFERROR(Y181/J181,"0")</f>
        <v>0.6</v>
      </c>
    </row>
    <row r="182" spans="1:68" x14ac:dyDescent="0.2">
      <c r="A182" s="363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64"/>
      <c r="P182" s="344" t="s">
        <v>73</v>
      </c>
      <c r="Q182" s="345"/>
      <c r="R182" s="345"/>
      <c r="S182" s="345"/>
      <c r="T182" s="345"/>
      <c r="U182" s="345"/>
      <c r="V182" s="346"/>
      <c r="W182" s="37" t="s">
        <v>70</v>
      </c>
      <c r="X182" s="338">
        <f>IFERROR(SUM(X179:X181),"0")</f>
        <v>322</v>
      </c>
      <c r="Y182" s="338">
        <f>IFERROR(SUM(Y179:Y181),"0")</f>
        <v>322</v>
      </c>
      <c r="Z182" s="338">
        <f>IFERROR(IF(Z179="",0,Z179),"0")+IFERROR(IF(Z180="",0,Z180),"0")+IFERROR(IF(Z181="",0,Z181),"0")</f>
        <v>5.7573600000000003</v>
      </c>
      <c r="AA182" s="339"/>
      <c r="AB182" s="339"/>
      <c r="AC182" s="339"/>
    </row>
    <row r="183" spans="1:68" x14ac:dyDescent="0.2">
      <c r="A183" s="348"/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64"/>
      <c r="P183" s="344" t="s">
        <v>73</v>
      </c>
      <c r="Q183" s="345"/>
      <c r="R183" s="345"/>
      <c r="S183" s="345"/>
      <c r="T183" s="345"/>
      <c r="U183" s="345"/>
      <c r="V183" s="346"/>
      <c r="W183" s="37" t="s">
        <v>74</v>
      </c>
      <c r="X183" s="338">
        <f>IFERROR(SUMPRODUCT(X179:X181*H179:H181),"0")</f>
        <v>966</v>
      </c>
      <c r="Y183" s="338">
        <f>IFERROR(SUMPRODUCT(Y179:Y181*H179:H181),"0")</f>
        <v>966</v>
      </c>
      <c r="Z183" s="37"/>
      <c r="AA183" s="339"/>
      <c r="AB183" s="339"/>
      <c r="AC183" s="339"/>
    </row>
    <row r="184" spans="1:68" ht="14.25" hidden="1" customHeight="1" x14ac:dyDescent="0.25">
      <c r="A184" s="355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32"/>
      <c r="AB184" s="332"/>
      <c r="AC184" s="332"/>
    </row>
    <row r="185" spans="1:68" ht="27" hidden="1" customHeight="1" x14ac:dyDescent="0.25">
      <c r="A185" s="54" t="s">
        <v>290</v>
      </c>
      <c r="B185" s="54" t="s">
        <v>291</v>
      </c>
      <c r="C185" s="31">
        <v>4301051855</v>
      </c>
      <c r="D185" s="342">
        <v>4680115885875</v>
      </c>
      <c r="E185" s="343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32" t="s">
        <v>294</v>
      </c>
      <c r="Q185" s="350"/>
      <c r="R185" s="350"/>
      <c r="S185" s="350"/>
      <c r="T185" s="351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63"/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64"/>
      <c r="P186" s="344" t="s">
        <v>73</v>
      </c>
      <c r="Q186" s="345"/>
      <c r="R186" s="345"/>
      <c r="S186" s="345"/>
      <c r="T186" s="345"/>
      <c r="U186" s="345"/>
      <c r="V186" s="346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64"/>
      <c r="P187" s="344" t="s">
        <v>73</v>
      </c>
      <c r="Q187" s="345"/>
      <c r="R187" s="345"/>
      <c r="S187" s="345"/>
      <c r="T187" s="345"/>
      <c r="U187" s="345"/>
      <c r="V187" s="346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hidden="1" customHeight="1" x14ac:dyDescent="0.25">
      <c r="A188" s="347" t="s">
        <v>297</v>
      </c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31"/>
      <c r="AB188" s="331"/>
      <c r="AC188" s="331"/>
    </row>
    <row r="189" spans="1:68" ht="14.25" hidden="1" customHeight="1" x14ac:dyDescent="0.25">
      <c r="A189" s="355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2"/>
      <c r="AB189" s="332"/>
      <c r="AC189" s="332"/>
    </row>
    <row r="190" spans="1:68" ht="27" hidden="1" customHeight="1" x14ac:dyDescent="0.25">
      <c r="A190" s="54" t="s">
        <v>298</v>
      </c>
      <c r="B190" s="54" t="s">
        <v>299</v>
      </c>
      <c r="C190" s="31">
        <v>4301133002</v>
      </c>
      <c r="D190" s="342">
        <v>4607111035783</v>
      </c>
      <c r="E190" s="343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4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50"/>
      <c r="R190" s="350"/>
      <c r="S190" s="350"/>
      <c r="T190" s="351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3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64"/>
      <c r="P191" s="344" t="s">
        <v>73</v>
      </c>
      <c r="Q191" s="345"/>
      <c r="R191" s="345"/>
      <c r="S191" s="345"/>
      <c r="T191" s="345"/>
      <c r="U191" s="345"/>
      <c r="V191" s="346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hidden="1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4"/>
      <c r="P192" s="344" t="s">
        <v>73</v>
      </c>
      <c r="Q192" s="345"/>
      <c r="R192" s="345"/>
      <c r="S192" s="345"/>
      <c r="T192" s="345"/>
      <c r="U192" s="345"/>
      <c r="V192" s="346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hidden="1" customHeight="1" x14ac:dyDescent="0.2">
      <c r="A193" s="400" t="s">
        <v>301</v>
      </c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8"/>
      <c r="AB193" s="48"/>
      <c r="AC193" s="48"/>
    </row>
    <row r="194" spans="1:68" ht="16.5" hidden="1" customHeight="1" x14ac:dyDescent="0.25">
      <c r="A194" s="347" t="s">
        <v>302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1"/>
      <c r="AB194" s="331"/>
      <c r="AC194" s="331"/>
    </row>
    <row r="195" spans="1:68" ht="14.25" hidden="1" customHeight="1" x14ac:dyDescent="0.25">
      <c r="A195" s="355" t="s">
        <v>144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2"/>
      <c r="AB195" s="332"/>
      <c r="AC195" s="332"/>
    </row>
    <row r="196" spans="1:68" ht="27" hidden="1" customHeight="1" x14ac:dyDescent="0.25">
      <c r="A196" s="54" t="s">
        <v>303</v>
      </c>
      <c r="B196" s="54" t="s">
        <v>304</v>
      </c>
      <c r="C196" s="31">
        <v>4301135707</v>
      </c>
      <c r="D196" s="342">
        <v>4620207490198</v>
      </c>
      <c r="E196" s="343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0"/>
      <c r="R196" s="350"/>
      <c r="S196" s="350"/>
      <c r="T196" s="351"/>
      <c r="U196" s="34"/>
      <c r="V196" s="34"/>
      <c r="W196" s="35" t="s">
        <v>70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306</v>
      </c>
      <c r="B197" s="54" t="s">
        <v>307</v>
      </c>
      <c r="C197" s="31">
        <v>4301135719</v>
      </c>
      <c r="D197" s="342">
        <v>4620207490235</v>
      </c>
      <c r="E197" s="343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0"/>
      <c r="R197" s="350"/>
      <c r="S197" s="350"/>
      <c r="T197" s="351"/>
      <c r="U197" s="34"/>
      <c r="V197" s="34"/>
      <c r="W197" s="35" t="s">
        <v>70</v>
      </c>
      <c r="X197" s="336">
        <v>0</v>
      </c>
      <c r="Y197" s="337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309</v>
      </c>
      <c r="B198" s="54" t="s">
        <v>310</v>
      </c>
      <c r="C198" s="31">
        <v>4301135697</v>
      </c>
      <c r="D198" s="342">
        <v>4620207490259</v>
      </c>
      <c r="E198" s="343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3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0"/>
      <c r="R198" s="350"/>
      <c r="S198" s="350"/>
      <c r="T198" s="351"/>
      <c r="U198" s="34"/>
      <c r="V198" s="34"/>
      <c r="W198" s="35" t="s">
        <v>70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311</v>
      </c>
      <c r="B199" s="54" t="s">
        <v>312</v>
      </c>
      <c r="C199" s="31">
        <v>4301135681</v>
      </c>
      <c r="D199" s="342">
        <v>4620207490143</v>
      </c>
      <c r="E199" s="343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9" t="s">
        <v>313</v>
      </c>
      <c r="Q199" s="350"/>
      <c r="R199" s="350"/>
      <c r="S199" s="350"/>
      <c r="T199" s="351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3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64"/>
      <c r="P200" s="344" t="s">
        <v>73</v>
      </c>
      <c r="Q200" s="345"/>
      <c r="R200" s="345"/>
      <c r="S200" s="345"/>
      <c r="T200" s="345"/>
      <c r="U200" s="345"/>
      <c r="V200" s="346"/>
      <c r="W200" s="37" t="s">
        <v>70</v>
      </c>
      <c r="X200" s="338">
        <f>IFERROR(SUM(X196:X199),"0")</f>
        <v>0</v>
      </c>
      <c r="Y200" s="338">
        <f>IFERROR(SUM(Y196:Y199),"0")</f>
        <v>0</v>
      </c>
      <c r="Z200" s="338">
        <f>IFERROR(IF(Z196="",0,Z196),"0")+IFERROR(IF(Z197="",0,Z197),"0")+IFERROR(IF(Z198="",0,Z198),"0")+IFERROR(IF(Z199="",0,Z199),"0")</f>
        <v>0</v>
      </c>
      <c r="AA200" s="339"/>
      <c r="AB200" s="339"/>
      <c r="AC200" s="339"/>
    </row>
    <row r="201" spans="1:68" hidden="1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4"/>
      <c r="P201" s="344" t="s">
        <v>73</v>
      </c>
      <c r="Q201" s="345"/>
      <c r="R201" s="345"/>
      <c r="S201" s="345"/>
      <c r="T201" s="345"/>
      <c r="U201" s="345"/>
      <c r="V201" s="346"/>
      <c r="W201" s="37" t="s">
        <v>74</v>
      </c>
      <c r="X201" s="338">
        <f>IFERROR(SUMPRODUCT(X196:X199*H196:H199),"0")</f>
        <v>0</v>
      </c>
      <c r="Y201" s="338">
        <f>IFERROR(SUMPRODUCT(Y196:Y199*H196:H199),"0")</f>
        <v>0</v>
      </c>
      <c r="Z201" s="37"/>
      <c r="AA201" s="339"/>
      <c r="AB201" s="339"/>
      <c r="AC201" s="339"/>
    </row>
    <row r="202" spans="1:68" ht="16.5" hidden="1" customHeight="1" x14ac:dyDescent="0.25">
      <c r="A202" s="347" t="s">
        <v>315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1"/>
      <c r="AB202" s="331"/>
      <c r="AC202" s="331"/>
    </row>
    <row r="203" spans="1:68" ht="14.25" hidden="1" customHeight="1" x14ac:dyDescent="0.25">
      <c r="A203" s="355" t="s">
        <v>64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2">
        <v>4607111037022</v>
      </c>
      <c r="E204" s="343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0"/>
      <c r="R204" s="350"/>
      <c r="S204" s="350"/>
      <c r="T204" s="351"/>
      <c r="U204" s="34"/>
      <c r="V204" s="34"/>
      <c r="W204" s="35" t="s">
        <v>70</v>
      </c>
      <c r="X204" s="336">
        <v>96</v>
      </c>
      <c r="Y204" s="337">
        <f>IFERROR(IF(X204="","",X204),"")</f>
        <v>96</v>
      </c>
      <c r="Z204" s="36">
        <f>IFERROR(IF(X204="","",X204*0.0155),"")</f>
        <v>1.488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563.52</v>
      </c>
      <c r="BN204" s="67">
        <f>IFERROR(Y204*I204,"0")</f>
        <v>563.52</v>
      </c>
      <c r="BO204" s="67">
        <f>IFERROR(X204/J204,"0")</f>
        <v>1.1428571428571428</v>
      </c>
      <c r="BP204" s="67">
        <f>IFERROR(Y204/J204,"0")</f>
        <v>1.1428571428571428</v>
      </c>
    </row>
    <row r="205" spans="1:68" ht="27" hidden="1" customHeight="1" x14ac:dyDescent="0.25">
      <c r="A205" s="54" t="s">
        <v>319</v>
      </c>
      <c r="B205" s="54" t="s">
        <v>320</v>
      </c>
      <c r="C205" s="31">
        <v>4301070990</v>
      </c>
      <c r="D205" s="342">
        <v>4607111038494</v>
      </c>
      <c r="E205" s="343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3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0"/>
      <c r="R205" s="350"/>
      <c r="S205" s="350"/>
      <c r="T205" s="351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2">
        <v>4607111038135</v>
      </c>
      <c r="E206" s="343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0"/>
      <c r="R206" s="350"/>
      <c r="S206" s="350"/>
      <c r="T206" s="351"/>
      <c r="U206" s="34"/>
      <c r="V206" s="34"/>
      <c r="W206" s="35" t="s">
        <v>70</v>
      </c>
      <c r="X206" s="336">
        <v>12</v>
      </c>
      <c r="Y206" s="337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63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64"/>
      <c r="P207" s="344" t="s">
        <v>73</v>
      </c>
      <c r="Q207" s="345"/>
      <c r="R207" s="345"/>
      <c r="S207" s="345"/>
      <c r="T207" s="345"/>
      <c r="U207" s="345"/>
      <c r="V207" s="346"/>
      <c r="W207" s="37" t="s">
        <v>70</v>
      </c>
      <c r="X207" s="338">
        <f>IFERROR(SUM(X204:X206),"0")</f>
        <v>108</v>
      </c>
      <c r="Y207" s="338">
        <f>IFERROR(SUM(Y204:Y206),"0")</f>
        <v>108</v>
      </c>
      <c r="Z207" s="338">
        <f>IFERROR(IF(Z204="",0,Z204),"0")+IFERROR(IF(Z205="",0,Z205),"0")+IFERROR(IF(Z206="",0,Z206),"0")</f>
        <v>1.6739999999999999</v>
      </c>
      <c r="AA207" s="339"/>
      <c r="AB207" s="339"/>
      <c r="AC207" s="339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4"/>
      <c r="P208" s="344" t="s">
        <v>73</v>
      </c>
      <c r="Q208" s="345"/>
      <c r="R208" s="345"/>
      <c r="S208" s="345"/>
      <c r="T208" s="345"/>
      <c r="U208" s="345"/>
      <c r="V208" s="346"/>
      <c r="W208" s="37" t="s">
        <v>74</v>
      </c>
      <c r="X208" s="338">
        <f>IFERROR(SUMPRODUCT(X204:X206*H204:H206),"0")</f>
        <v>604.79999999999995</v>
      </c>
      <c r="Y208" s="338">
        <f>IFERROR(SUMPRODUCT(Y204:Y206*H204:H206),"0")</f>
        <v>604.79999999999995</v>
      </c>
      <c r="Z208" s="37"/>
      <c r="AA208" s="339"/>
      <c r="AB208" s="339"/>
      <c r="AC208" s="339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1"/>
      <c r="AB209" s="331"/>
      <c r="AC209" s="331"/>
    </row>
    <row r="210" spans="1:68" ht="14.25" hidden="1" customHeight="1" x14ac:dyDescent="0.25">
      <c r="A210" s="355" t="s">
        <v>64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2"/>
      <c r="AB210" s="332"/>
      <c r="AC210" s="332"/>
    </row>
    <row r="211" spans="1:68" ht="27" hidden="1" customHeight="1" x14ac:dyDescent="0.25">
      <c r="A211" s="54" t="s">
        <v>326</v>
      </c>
      <c r="B211" s="54" t="s">
        <v>327</v>
      </c>
      <c r="C211" s="31">
        <v>4301070996</v>
      </c>
      <c r="D211" s="342">
        <v>4607111038654</v>
      </c>
      <c r="E211" s="343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0"/>
      <c r="R211" s="350"/>
      <c r="S211" s="350"/>
      <c r="T211" s="351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4301070997</v>
      </c>
      <c r="D212" s="342">
        <v>4607111038586</v>
      </c>
      <c r="E212" s="343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0"/>
      <c r="R212" s="350"/>
      <c r="S212" s="350"/>
      <c r="T212" s="351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331</v>
      </c>
      <c r="B213" s="54" t="s">
        <v>332</v>
      </c>
      <c r="C213" s="31">
        <v>4301070962</v>
      </c>
      <c r="D213" s="342">
        <v>4607111038609</v>
      </c>
      <c r="E213" s="343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0"/>
      <c r="R213" s="350"/>
      <c r="S213" s="350"/>
      <c r="T213" s="351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4301070963</v>
      </c>
      <c r="D214" s="342">
        <v>4607111038630</v>
      </c>
      <c r="E214" s="343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0"/>
      <c r="R214" s="350"/>
      <c r="S214" s="350"/>
      <c r="T214" s="351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4301070959</v>
      </c>
      <c r="D215" s="342">
        <v>4607111038616</v>
      </c>
      <c r="E215" s="343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0"/>
      <c r="R215" s="350"/>
      <c r="S215" s="350"/>
      <c r="T215" s="351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4301070960</v>
      </c>
      <c r="D216" s="342">
        <v>4607111038623</v>
      </c>
      <c r="E216" s="343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0"/>
      <c r="R216" s="350"/>
      <c r="S216" s="350"/>
      <c r="T216" s="351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63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64"/>
      <c r="P217" s="344" t="s">
        <v>73</v>
      </c>
      <c r="Q217" s="345"/>
      <c r="R217" s="345"/>
      <c r="S217" s="345"/>
      <c r="T217" s="345"/>
      <c r="U217" s="345"/>
      <c r="V217" s="346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hidden="1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4"/>
      <c r="P218" s="344" t="s">
        <v>73</v>
      </c>
      <c r="Q218" s="345"/>
      <c r="R218" s="345"/>
      <c r="S218" s="345"/>
      <c r="T218" s="345"/>
      <c r="U218" s="345"/>
      <c r="V218" s="346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hidden="1" customHeight="1" x14ac:dyDescent="0.25">
      <c r="A219" s="347" t="s">
        <v>340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1"/>
      <c r="AB219" s="331"/>
      <c r="AC219" s="331"/>
    </row>
    <row r="220" spans="1:68" ht="14.25" hidden="1" customHeight="1" x14ac:dyDescent="0.25">
      <c r="A220" s="355" t="s">
        <v>64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2"/>
      <c r="AB220" s="332"/>
      <c r="AC220" s="332"/>
    </row>
    <row r="221" spans="1:68" ht="27" hidden="1" customHeight="1" x14ac:dyDescent="0.25">
      <c r="A221" s="54" t="s">
        <v>341</v>
      </c>
      <c r="B221" s="54" t="s">
        <v>342</v>
      </c>
      <c r="C221" s="31">
        <v>4301070915</v>
      </c>
      <c r="D221" s="342">
        <v>4607111035882</v>
      </c>
      <c r="E221" s="343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50"/>
      <c r="R221" s="350"/>
      <c r="S221" s="350"/>
      <c r="T221" s="351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344</v>
      </c>
      <c r="B222" s="54" t="s">
        <v>345</v>
      </c>
      <c r="C222" s="31">
        <v>4301070921</v>
      </c>
      <c r="D222" s="342">
        <v>4607111035905</v>
      </c>
      <c r="E222" s="343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50"/>
      <c r="R222" s="350"/>
      <c r="S222" s="350"/>
      <c r="T222" s="351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2">
        <v>4607111035912</v>
      </c>
      <c r="E223" s="343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0"/>
      <c r="R223" s="350"/>
      <c r="S223" s="350"/>
      <c r="T223" s="351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2">
        <v>4607111035929</v>
      </c>
      <c r="E224" s="343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0"/>
      <c r="R224" s="350"/>
      <c r="S224" s="350"/>
      <c r="T224" s="351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63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64"/>
      <c r="P225" s="344" t="s">
        <v>73</v>
      </c>
      <c r="Q225" s="345"/>
      <c r="R225" s="345"/>
      <c r="S225" s="345"/>
      <c r="T225" s="345"/>
      <c r="U225" s="345"/>
      <c r="V225" s="346"/>
      <c r="W225" s="37" t="s">
        <v>70</v>
      </c>
      <c r="X225" s="338">
        <f>IFERROR(SUM(X221:X224),"0")</f>
        <v>0</v>
      </c>
      <c r="Y225" s="338">
        <f>IFERROR(SUM(Y221:Y224),"0")</f>
        <v>0</v>
      </c>
      <c r="Z225" s="338">
        <f>IFERROR(IF(Z221="",0,Z221),"0")+IFERROR(IF(Z222="",0,Z222),"0")+IFERROR(IF(Z223="",0,Z223),"0")+IFERROR(IF(Z224="",0,Z224),"0")</f>
        <v>0</v>
      </c>
      <c r="AA225" s="339"/>
      <c r="AB225" s="339"/>
      <c r="AC225" s="339"/>
    </row>
    <row r="226" spans="1:68" hidden="1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4"/>
      <c r="P226" s="344" t="s">
        <v>73</v>
      </c>
      <c r="Q226" s="345"/>
      <c r="R226" s="345"/>
      <c r="S226" s="345"/>
      <c r="T226" s="345"/>
      <c r="U226" s="345"/>
      <c r="V226" s="346"/>
      <c r="W226" s="37" t="s">
        <v>74</v>
      </c>
      <c r="X226" s="338">
        <f>IFERROR(SUMPRODUCT(X221:X224*H221:H224),"0")</f>
        <v>0</v>
      </c>
      <c r="Y226" s="338">
        <f>IFERROR(SUMPRODUCT(Y221:Y224*H221:H224),"0")</f>
        <v>0</v>
      </c>
      <c r="Z226" s="37"/>
      <c r="AA226" s="339"/>
      <c r="AB226" s="339"/>
      <c r="AC226" s="339"/>
    </row>
    <row r="227" spans="1:68" ht="16.5" hidden="1" customHeight="1" x14ac:dyDescent="0.25">
      <c r="A227" s="347" t="s">
        <v>351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1"/>
      <c r="AB227" s="331"/>
      <c r="AC227" s="331"/>
    </row>
    <row r="228" spans="1:68" ht="14.25" hidden="1" customHeight="1" x14ac:dyDescent="0.25">
      <c r="A228" s="355" t="s">
        <v>64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2"/>
      <c r="AB228" s="332"/>
      <c r="AC228" s="332"/>
    </row>
    <row r="229" spans="1:68" ht="16.5" hidden="1" customHeight="1" x14ac:dyDescent="0.25">
      <c r="A229" s="54" t="s">
        <v>352</v>
      </c>
      <c r="B229" s="54" t="s">
        <v>353</v>
      </c>
      <c r="C229" s="31">
        <v>4301070912</v>
      </c>
      <c r="D229" s="342">
        <v>4607111037213</v>
      </c>
      <c r="E229" s="343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5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0"/>
      <c r="R229" s="350"/>
      <c r="S229" s="350"/>
      <c r="T229" s="351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3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64"/>
      <c r="P230" s="344" t="s">
        <v>73</v>
      </c>
      <c r="Q230" s="345"/>
      <c r="R230" s="345"/>
      <c r="S230" s="345"/>
      <c r="T230" s="345"/>
      <c r="U230" s="345"/>
      <c r="V230" s="346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4"/>
      <c r="P231" s="344" t="s">
        <v>73</v>
      </c>
      <c r="Q231" s="345"/>
      <c r="R231" s="345"/>
      <c r="S231" s="345"/>
      <c r="T231" s="345"/>
      <c r="U231" s="345"/>
      <c r="V231" s="346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7" t="s">
        <v>355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1"/>
      <c r="AB232" s="331"/>
      <c r="AC232" s="331"/>
    </row>
    <row r="233" spans="1:68" ht="14.25" hidden="1" customHeight="1" x14ac:dyDescent="0.25">
      <c r="A233" s="355" t="s">
        <v>144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2"/>
      <c r="AB233" s="332"/>
      <c r="AC233" s="332"/>
    </row>
    <row r="234" spans="1:68" ht="27" hidden="1" customHeight="1" x14ac:dyDescent="0.25">
      <c r="A234" s="54" t="s">
        <v>356</v>
      </c>
      <c r="B234" s="54" t="s">
        <v>357</v>
      </c>
      <c r="C234" s="31">
        <v>4301135692</v>
      </c>
      <c r="D234" s="342">
        <v>4620207490570</v>
      </c>
      <c r="E234" s="343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2" t="s">
        <v>358</v>
      </c>
      <c r="Q234" s="350"/>
      <c r="R234" s="350"/>
      <c r="S234" s="350"/>
      <c r="T234" s="351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360</v>
      </c>
      <c r="B235" s="54" t="s">
        <v>361</v>
      </c>
      <c r="C235" s="31">
        <v>4301135691</v>
      </c>
      <c r="D235" s="342">
        <v>4620207490549</v>
      </c>
      <c r="E235" s="343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6" t="s">
        <v>362</v>
      </c>
      <c r="Q235" s="350"/>
      <c r="R235" s="350"/>
      <c r="S235" s="350"/>
      <c r="T235" s="351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363</v>
      </c>
      <c r="B236" s="54" t="s">
        <v>364</v>
      </c>
      <c r="C236" s="31">
        <v>4301135694</v>
      </c>
      <c r="D236" s="342">
        <v>4620207490501</v>
      </c>
      <c r="E236" s="343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76" t="s">
        <v>365</v>
      </c>
      <c r="Q236" s="350"/>
      <c r="R236" s="350"/>
      <c r="S236" s="350"/>
      <c r="T236" s="351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3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4"/>
      <c r="P237" s="344" t="s">
        <v>73</v>
      </c>
      <c r="Q237" s="345"/>
      <c r="R237" s="345"/>
      <c r="S237" s="345"/>
      <c r="T237" s="345"/>
      <c r="U237" s="345"/>
      <c r="V237" s="346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4"/>
      <c r="P238" s="344" t="s">
        <v>73</v>
      </c>
      <c r="Q238" s="345"/>
      <c r="R238" s="345"/>
      <c r="S238" s="345"/>
      <c r="T238" s="345"/>
      <c r="U238" s="345"/>
      <c r="V238" s="346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hidden="1" customHeight="1" x14ac:dyDescent="0.25">
      <c r="A239" s="347" t="s">
        <v>366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31"/>
      <c r="AB239" s="331"/>
      <c r="AC239" s="331"/>
    </row>
    <row r="240" spans="1:68" ht="14.25" hidden="1" customHeight="1" x14ac:dyDescent="0.25">
      <c r="A240" s="355" t="s">
        <v>289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32"/>
      <c r="AB240" s="332"/>
      <c r="AC240" s="332"/>
    </row>
    <row r="241" spans="1:68" ht="27" hidden="1" customHeight="1" x14ac:dyDescent="0.25">
      <c r="A241" s="54" t="s">
        <v>367</v>
      </c>
      <c r="B241" s="54" t="s">
        <v>368</v>
      </c>
      <c r="C241" s="31">
        <v>4301051320</v>
      </c>
      <c r="D241" s="342">
        <v>4680115881334</v>
      </c>
      <c r="E241" s="343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50"/>
      <c r="R241" s="350"/>
      <c r="S241" s="350"/>
      <c r="T241" s="351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3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4"/>
      <c r="P242" s="344" t="s">
        <v>73</v>
      </c>
      <c r="Q242" s="345"/>
      <c r="R242" s="345"/>
      <c r="S242" s="345"/>
      <c r="T242" s="345"/>
      <c r="U242" s="345"/>
      <c r="V242" s="346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4"/>
      <c r="P243" s="344" t="s">
        <v>73</v>
      </c>
      <c r="Q243" s="345"/>
      <c r="R243" s="345"/>
      <c r="S243" s="345"/>
      <c r="T243" s="345"/>
      <c r="U243" s="345"/>
      <c r="V243" s="346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hidden="1" customHeight="1" x14ac:dyDescent="0.25">
      <c r="A244" s="347" t="s">
        <v>370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1"/>
      <c r="AB244" s="331"/>
      <c r="AC244" s="331"/>
    </row>
    <row r="245" spans="1:68" ht="14.25" hidden="1" customHeight="1" x14ac:dyDescent="0.25">
      <c r="A245" s="355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32"/>
      <c r="AB245" s="332"/>
      <c r="AC245" s="332"/>
    </row>
    <row r="246" spans="1:68" ht="16.5" hidden="1" customHeight="1" x14ac:dyDescent="0.25">
      <c r="A246" s="54" t="s">
        <v>371</v>
      </c>
      <c r="B246" s="54" t="s">
        <v>372</v>
      </c>
      <c r="C246" s="31">
        <v>4301071063</v>
      </c>
      <c r="D246" s="342">
        <v>4607111039019</v>
      </c>
      <c r="E246" s="343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50"/>
      <c r="R246" s="350"/>
      <c r="S246" s="350"/>
      <c r="T246" s="351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2">
        <v>4607111038708</v>
      </c>
      <c r="E247" s="343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50"/>
      <c r="R247" s="350"/>
      <c r="S247" s="350"/>
      <c r="T247" s="351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4"/>
      <c r="P248" s="344" t="s">
        <v>73</v>
      </c>
      <c r="Q248" s="345"/>
      <c r="R248" s="345"/>
      <c r="S248" s="345"/>
      <c r="T248" s="345"/>
      <c r="U248" s="345"/>
      <c r="V248" s="346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4"/>
      <c r="P249" s="344" t="s">
        <v>73</v>
      </c>
      <c r="Q249" s="345"/>
      <c r="R249" s="345"/>
      <c r="S249" s="345"/>
      <c r="T249" s="345"/>
      <c r="U249" s="345"/>
      <c r="V249" s="346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hidden="1" customHeight="1" x14ac:dyDescent="0.2">
      <c r="A250" s="400" t="s">
        <v>376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8"/>
      <c r="AB250" s="48"/>
      <c r="AC250" s="48"/>
    </row>
    <row r="251" spans="1:68" ht="16.5" hidden="1" customHeight="1" x14ac:dyDescent="0.25">
      <c r="A251" s="347" t="s">
        <v>377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31"/>
      <c r="AB251" s="331"/>
      <c r="AC251" s="331"/>
    </row>
    <row r="252" spans="1:68" ht="14.25" hidden="1" customHeight="1" x14ac:dyDescent="0.25">
      <c r="A252" s="355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32"/>
      <c r="AB252" s="332"/>
      <c r="AC252" s="332"/>
    </row>
    <row r="253" spans="1:68" ht="27" hidden="1" customHeight="1" x14ac:dyDescent="0.25">
      <c r="A253" s="54" t="s">
        <v>378</v>
      </c>
      <c r="B253" s="54" t="s">
        <v>379</v>
      </c>
      <c r="C253" s="31">
        <v>4301071036</v>
      </c>
      <c r="D253" s="342">
        <v>4607111036162</v>
      </c>
      <c r="E253" s="343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50"/>
      <c r="R253" s="350"/>
      <c r="S253" s="350"/>
      <c r="T253" s="351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3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4"/>
      <c r="P254" s="344" t="s">
        <v>73</v>
      </c>
      <c r="Q254" s="345"/>
      <c r="R254" s="345"/>
      <c r="S254" s="345"/>
      <c r="T254" s="345"/>
      <c r="U254" s="345"/>
      <c r="V254" s="346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4"/>
      <c r="P255" s="344" t="s">
        <v>73</v>
      </c>
      <c r="Q255" s="345"/>
      <c r="R255" s="345"/>
      <c r="S255" s="345"/>
      <c r="T255" s="345"/>
      <c r="U255" s="345"/>
      <c r="V255" s="346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400" t="s">
        <v>381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8"/>
      <c r="AB256" s="48"/>
      <c r="AC256" s="48"/>
    </row>
    <row r="257" spans="1:68" ht="16.5" hidden="1" customHeight="1" x14ac:dyDescent="0.25">
      <c r="A257" s="347" t="s">
        <v>382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31"/>
      <c r="AB257" s="331"/>
      <c r="AC257" s="331"/>
    </row>
    <row r="258" spans="1:68" ht="14.25" hidden="1" customHeight="1" x14ac:dyDescent="0.25">
      <c r="A258" s="355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2">
        <v>4607111035899</v>
      </c>
      <c r="E259" s="343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50"/>
      <c r="R259" s="350"/>
      <c r="S259" s="350"/>
      <c r="T259" s="351"/>
      <c r="U259" s="34"/>
      <c r="V259" s="34"/>
      <c r="W259" s="35" t="s">
        <v>70</v>
      </c>
      <c r="X259" s="336">
        <v>36</v>
      </c>
      <c r="Y259" s="337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385</v>
      </c>
      <c r="B260" s="54" t="s">
        <v>386</v>
      </c>
      <c r="C260" s="31">
        <v>4301070991</v>
      </c>
      <c r="D260" s="342">
        <v>4607111038180</v>
      </c>
      <c r="E260" s="343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50"/>
      <c r="R260" s="350"/>
      <c r="S260" s="350"/>
      <c r="T260" s="351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4"/>
      <c r="P261" s="344" t="s">
        <v>73</v>
      </c>
      <c r="Q261" s="345"/>
      <c r="R261" s="345"/>
      <c r="S261" s="345"/>
      <c r="T261" s="345"/>
      <c r="U261" s="345"/>
      <c r="V261" s="346"/>
      <c r="W261" s="37" t="s">
        <v>70</v>
      </c>
      <c r="X261" s="338">
        <f>IFERROR(SUM(X259:X260),"0")</f>
        <v>36</v>
      </c>
      <c r="Y261" s="338">
        <f>IFERROR(SUM(Y259:Y260),"0")</f>
        <v>36</v>
      </c>
      <c r="Z261" s="338">
        <f>IFERROR(IF(Z259="",0,Z259),"0")+IFERROR(IF(Z260="",0,Z260),"0")</f>
        <v>0.55800000000000005</v>
      </c>
      <c r="AA261" s="339"/>
      <c r="AB261" s="339"/>
      <c r="AC261" s="339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4"/>
      <c r="P262" s="344" t="s">
        <v>73</v>
      </c>
      <c r="Q262" s="345"/>
      <c r="R262" s="345"/>
      <c r="S262" s="345"/>
      <c r="T262" s="345"/>
      <c r="U262" s="345"/>
      <c r="V262" s="346"/>
      <c r="W262" s="37" t="s">
        <v>74</v>
      </c>
      <c r="X262" s="338">
        <f>IFERROR(SUMPRODUCT(X259:X260*H259:H260),"0")</f>
        <v>180</v>
      </c>
      <c r="Y262" s="338">
        <f>IFERROR(SUMPRODUCT(Y259:Y260*H259:H260),"0")</f>
        <v>180</v>
      </c>
      <c r="Z262" s="37"/>
      <c r="AA262" s="339"/>
      <c r="AB262" s="339"/>
      <c r="AC262" s="339"/>
    </row>
    <row r="263" spans="1:68" ht="16.5" hidden="1" customHeight="1" x14ac:dyDescent="0.25">
      <c r="A263" s="347" t="s">
        <v>388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31"/>
      <c r="AB263" s="331"/>
      <c r="AC263" s="331"/>
    </row>
    <row r="264" spans="1:68" ht="14.25" hidden="1" customHeight="1" x14ac:dyDescent="0.25">
      <c r="A264" s="355" t="s">
        <v>64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32"/>
      <c r="AB264" s="332"/>
      <c r="AC264" s="332"/>
    </row>
    <row r="265" spans="1:68" ht="27" hidden="1" customHeight="1" x14ac:dyDescent="0.25">
      <c r="A265" s="54" t="s">
        <v>389</v>
      </c>
      <c r="B265" s="54" t="s">
        <v>390</v>
      </c>
      <c r="C265" s="31">
        <v>4301070870</v>
      </c>
      <c r="D265" s="342">
        <v>4607111036711</v>
      </c>
      <c r="E265" s="343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50"/>
      <c r="R265" s="350"/>
      <c r="S265" s="350"/>
      <c r="T265" s="351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3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64"/>
      <c r="P266" s="344" t="s">
        <v>73</v>
      </c>
      <c r="Q266" s="345"/>
      <c r="R266" s="345"/>
      <c r="S266" s="345"/>
      <c r="T266" s="345"/>
      <c r="U266" s="345"/>
      <c r="V266" s="346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4"/>
      <c r="P267" s="344" t="s">
        <v>73</v>
      </c>
      <c r="Q267" s="345"/>
      <c r="R267" s="345"/>
      <c r="S267" s="345"/>
      <c r="T267" s="345"/>
      <c r="U267" s="345"/>
      <c r="V267" s="346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hidden="1" customHeight="1" x14ac:dyDescent="0.2">
      <c r="A268" s="400" t="s">
        <v>391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hidden="1" customHeight="1" x14ac:dyDescent="0.25">
      <c r="A269" s="347" t="s">
        <v>392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1"/>
      <c r="AB269" s="331"/>
      <c r="AC269" s="331"/>
    </row>
    <row r="270" spans="1:68" ht="14.25" hidden="1" customHeight="1" x14ac:dyDescent="0.25">
      <c r="A270" s="355" t="s">
        <v>297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32"/>
      <c r="AB270" s="332"/>
      <c r="AC270" s="332"/>
    </row>
    <row r="271" spans="1:68" ht="27" hidden="1" customHeight="1" x14ac:dyDescent="0.25">
      <c r="A271" s="54" t="s">
        <v>393</v>
      </c>
      <c r="B271" s="54" t="s">
        <v>394</v>
      </c>
      <c r="C271" s="31">
        <v>4301133004</v>
      </c>
      <c r="D271" s="342">
        <v>4607111039774</v>
      </c>
      <c r="E271" s="343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50"/>
      <c r="R271" s="350"/>
      <c r="S271" s="350"/>
      <c r="T271" s="351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3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4"/>
      <c r="P272" s="344" t="s">
        <v>73</v>
      </c>
      <c r="Q272" s="345"/>
      <c r="R272" s="345"/>
      <c r="S272" s="345"/>
      <c r="T272" s="345"/>
      <c r="U272" s="345"/>
      <c r="V272" s="346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64"/>
      <c r="P273" s="344" t="s">
        <v>73</v>
      </c>
      <c r="Q273" s="345"/>
      <c r="R273" s="345"/>
      <c r="S273" s="345"/>
      <c r="T273" s="345"/>
      <c r="U273" s="345"/>
      <c r="V273" s="346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55" t="s">
        <v>144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32"/>
      <c r="AB274" s="332"/>
      <c r="AC274" s="332"/>
    </row>
    <row r="275" spans="1:68" ht="37.5" hidden="1" customHeight="1" x14ac:dyDescent="0.25">
      <c r="A275" s="54" t="s">
        <v>397</v>
      </c>
      <c r="B275" s="54" t="s">
        <v>398</v>
      </c>
      <c r="C275" s="31">
        <v>4301135400</v>
      </c>
      <c r="D275" s="342">
        <v>4607111039361</v>
      </c>
      <c r="E275" s="343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0"/>
      <c r="R275" s="350"/>
      <c r="S275" s="350"/>
      <c r="T275" s="351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3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64"/>
      <c r="P276" s="344" t="s">
        <v>73</v>
      </c>
      <c r="Q276" s="345"/>
      <c r="R276" s="345"/>
      <c r="S276" s="345"/>
      <c r="T276" s="345"/>
      <c r="U276" s="345"/>
      <c r="V276" s="346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64"/>
      <c r="P277" s="344" t="s">
        <v>73</v>
      </c>
      <c r="Q277" s="345"/>
      <c r="R277" s="345"/>
      <c r="S277" s="345"/>
      <c r="T277" s="345"/>
      <c r="U277" s="345"/>
      <c r="V277" s="346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hidden="1" customHeight="1" x14ac:dyDescent="0.2">
      <c r="A278" s="400" t="s">
        <v>253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hidden="1" customHeight="1" x14ac:dyDescent="0.25">
      <c r="A279" s="347" t="s">
        <v>253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1"/>
      <c r="AB279" s="331"/>
      <c r="AC279" s="331"/>
    </row>
    <row r="280" spans="1:68" ht="14.25" hidden="1" customHeight="1" x14ac:dyDescent="0.25">
      <c r="A280" s="355" t="s">
        <v>64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32"/>
      <c r="AB280" s="332"/>
      <c r="AC280" s="332"/>
    </row>
    <row r="281" spans="1:68" ht="27" hidden="1" customHeight="1" x14ac:dyDescent="0.25">
      <c r="A281" s="54" t="s">
        <v>399</v>
      </c>
      <c r="B281" s="54" t="s">
        <v>400</v>
      </c>
      <c r="C281" s="31">
        <v>4301071014</v>
      </c>
      <c r="D281" s="342">
        <v>4640242181264</v>
      </c>
      <c r="E281" s="343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23" t="s">
        <v>401</v>
      </c>
      <c r="Q281" s="350"/>
      <c r="R281" s="350"/>
      <c r="S281" s="350"/>
      <c r="T281" s="351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403</v>
      </c>
      <c r="B282" s="54" t="s">
        <v>404</v>
      </c>
      <c r="C282" s="31">
        <v>4301071021</v>
      </c>
      <c r="D282" s="342">
        <v>4640242181325</v>
      </c>
      <c r="E282" s="343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0" t="s">
        <v>405</v>
      </c>
      <c r="Q282" s="350"/>
      <c r="R282" s="350"/>
      <c r="S282" s="350"/>
      <c r="T282" s="351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406</v>
      </c>
      <c r="B283" s="54" t="s">
        <v>407</v>
      </c>
      <c r="C283" s="31">
        <v>4301070993</v>
      </c>
      <c r="D283" s="342">
        <v>4640242180670</v>
      </c>
      <c r="E283" s="343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33" t="s">
        <v>408</v>
      </c>
      <c r="Q283" s="350"/>
      <c r="R283" s="350"/>
      <c r="S283" s="350"/>
      <c r="T283" s="351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3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4"/>
      <c r="P284" s="344" t="s">
        <v>73</v>
      </c>
      <c r="Q284" s="345"/>
      <c r="R284" s="345"/>
      <c r="S284" s="345"/>
      <c r="T284" s="345"/>
      <c r="U284" s="345"/>
      <c r="V284" s="346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64"/>
      <c r="P285" s="344" t="s">
        <v>73</v>
      </c>
      <c r="Q285" s="345"/>
      <c r="R285" s="345"/>
      <c r="S285" s="345"/>
      <c r="T285" s="345"/>
      <c r="U285" s="345"/>
      <c r="V285" s="346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hidden="1" customHeight="1" x14ac:dyDescent="0.25">
      <c r="A286" s="355" t="s">
        <v>165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32"/>
      <c r="AB286" s="332"/>
      <c r="AC286" s="332"/>
    </row>
    <row r="287" spans="1:68" ht="27" hidden="1" customHeight="1" x14ac:dyDescent="0.25">
      <c r="A287" s="54" t="s">
        <v>410</v>
      </c>
      <c r="B287" s="54" t="s">
        <v>411</v>
      </c>
      <c r="C287" s="31">
        <v>4301131019</v>
      </c>
      <c r="D287" s="342">
        <v>4640242180427</v>
      </c>
      <c r="E287" s="343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22" t="s">
        <v>412</v>
      </c>
      <c r="Q287" s="350"/>
      <c r="R287" s="350"/>
      <c r="S287" s="350"/>
      <c r="T287" s="351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3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4"/>
      <c r="P288" s="344" t="s">
        <v>73</v>
      </c>
      <c r="Q288" s="345"/>
      <c r="R288" s="345"/>
      <c r="S288" s="345"/>
      <c r="T288" s="345"/>
      <c r="U288" s="345"/>
      <c r="V288" s="346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4"/>
      <c r="P289" s="344" t="s">
        <v>73</v>
      </c>
      <c r="Q289" s="345"/>
      <c r="R289" s="345"/>
      <c r="S289" s="345"/>
      <c r="T289" s="345"/>
      <c r="U289" s="345"/>
      <c r="V289" s="346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hidden="1" customHeight="1" x14ac:dyDescent="0.25">
      <c r="A290" s="355" t="s">
        <v>77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2">
        <v>4640242180397</v>
      </c>
      <c r="E291" s="343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25" t="s">
        <v>416</v>
      </c>
      <c r="Q291" s="350"/>
      <c r="R291" s="350"/>
      <c r="S291" s="350"/>
      <c r="T291" s="351"/>
      <c r="U291" s="34"/>
      <c r="V291" s="34"/>
      <c r="W291" s="35" t="s">
        <v>70</v>
      </c>
      <c r="X291" s="336">
        <v>24</v>
      </c>
      <c r="Y291" s="337">
        <f>IFERROR(IF(X291="","",X291),"")</f>
        <v>24</v>
      </c>
      <c r="Z291" s="36">
        <f>IFERROR(IF(X291="","",X291*0.0155),"")</f>
        <v>0.372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150.24</v>
      </c>
      <c r="BN291" s="67">
        <f>IFERROR(Y291*I291,"0")</f>
        <v>150.24</v>
      </c>
      <c r="BO291" s="67">
        <f>IFERROR(X291/J291,"0")</f>
        <v>0.2857142857142857</v>
      </c>
      <c r="BP291" s="67">
        <f>IFERROR(Y291/J291,"0")</f>
        <v>0.2857142857142857</v>
      </c>
    </row>
    <row r="292" spans="1:68" ht="27" customHeight="1" x14ac:dyDescent="0.25">
      <c r="A292" s="54" t="s">
        <v>418</v>
      </c>
      <c r="B292" s="54" t="s">
        <v>419</v>
      </c>
      <c r="C292" s="31">
        <v>4301132104</v>
      </c>
      <c r="D292" s="342">
        <v>4640242181219</v>
      </c>
      <c r="E292" s="343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4" t="s">
        <v>420</v>
      </c>
      <c r="Q292" s="350"/>
      <c r="R292" s="350"/>
      <c r="S292" s="350"/>
      <c r="T292" s="351"/>
      <c r="U292" s="34"/>
      <c r="V292" s="34"/>
      <c r="W292" s="35" t="s">
        <v>70</v>
      </c>
      <c r="X292" s="336">
        <v>18</v>
      </c>
      <c r="Y292" s="337">
        <f>IFERROR(IF(X292="","",X292),"")</f>
        <v>18</v>
      </c>
      <c r="Z292" s="36">
        <f>IFERROR(IF(X292="","",X292*0.00502),"")</f>
        <v>9.0359999999999996E-2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51.21</v>
      </c>
      <c r="BN292" s="67">
        <f>IFERROR(Y292*I292,"0")</f>
        <v>51.21</v>
      </c>
      <c r="BO292" s="67">
        <f>IFERROR(X292/J292,"0")</f>
        <v>7.6923076923076927E-2</v>
      </c>
      <c r="BP292" s="67">
        <f>IFERROR(Y292/J292,"0")</f>
        <v>7.6923076923076927E-2</v>
      </c>
    </row>
    <row r="293" spans="1:68" x14ac:dyDescent="0.2">
      <c r="A293" s="363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64"/>
      <c r="P293" s="344" t="s">
        <v>73</v>
      </c>
      <c r="Q293" s="345"/>
      <c r="R293" s="345"/>
      <c r="S293" s="345"/>
      <c r="T293" s="345"/>
      <c r="U293" s="345"/>
      <c r="V293" s="346"/>
      <c r="W293" s="37" t="s">
        <v>70</v>
      </c>
      <c r="X293" s="338">
        <f>IFERROR(SUM(X291:X292),"0")</f>
        <v>42</v>
      </c>
      <c r="Y293" s="338">
        <f>IFERROR(SUM(Y291:Y292),"0")</f>
        <v>42</v>
      </c>
      <c r="Z293" s="338">
        <f>IFERROR(IF(Z291="",0,Z291),"0")+IFERROR(IF(Z292="",0,Z292),"0")</f>
        <v>0.46235999999999999</v>
      </c>
      <c r="AA293" s="339"/>
      <c r="AB293" s="339"/>
      <c r="AC293" s="339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4"/>
      <c r="P294" s="344" t="s">
        <v>73</v>
      </c>
      <c r="Q294" s="345"/>
      <c r="R294" s="345"/>
      <c r="S294" s="345"/>
      <c r="T294" s="345"/>
      <c r="U294" s="345"/>
      <c r="V294" s="346"/>
      <c r="W294" s="37" t="s">
        <v>74</v>
      </c>
      <c r="X294" s="338">
        <f>IFERROR(SUMPRODUCT(X291:X292*H291:H292),"0")</f>
        <v>192.6</v>
      </c>
      <c r="Y294" s="338">
        <f>IFERROR(SUMPRODUCT(Y291:Y292*H291:H292),"0")</f>
        <v>192.6</v>
      </c>
      <c r="Z294" s="37"/>
      <c r="AA294" s="339"/>
      <c r="AB294" s="339"/>
      <c r="AC294" s="339"/>
    </row>
    <row r="295" spans="1:68" ht="14.25" hidden="1" customHeight="1" x14ac:dyDescent="0.25">
      <c r="A295" s="355" t="s">
        <v>138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32"/>
      <c r="AB295" s="332"/>
      <c r="AC295" s="332"/>
    </row>
    <row r="296" spans="1:68" ht="27" hidden="1" customHeight="1" x14ac:dyDescent="0.25">
      <c r="A296" s="54" t="s">
        <v>421</v>
      </c>
      <c r="B296" s="54" t="s">
        <v>422</v>
      </c>
      <c r="C296" s="31">
        <v>4301136028</v>
      </c>
      <c r="D296" s="342">
        <v>4640242180304</v>
      </c>
      <c r="E296" s="343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397" t="s">
        <v>423</v>
      </c>
      <c r="Q296" s="350"/>
      <c r="R296" s="350"/>
      <c r="S296" s="350"/>
      <c r="T296" s="351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2">
        <v>4640242180236</v>
      </c>
      <c r="E297" s="343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24" t="s">
        <v>427</v>
      </c>
      <c r="Q297" s="350"/>
      <c r="R297" s="350"/>
      <c r="S297" s="350"/>
      <c r="T297" s="351"/>
      <c r="U297" s="34"/>
      <c r="V297" s="34"/>
      <c r="W297" s="35" t="s">
        <v>70</v>
      </c>
      <c r="X297" s="336">
        <v>24</v>
      </c>
      <c r="Y297" s="337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2">
        <v>4640242180410</v>
      </c>
      <c r="E298" s="343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0"/>
      <c r="R298" s="350"/>
      <c r="S298" s="350"/>
      <c r="T298" s="351"/>
      <c r="U298" s="34"/>
      <c r="V298" s="34"/>
      <c r="W298" s="35" t="s">
        <v>70</v>
      </c>
      <c r="X298" s="336">
        <v>70</v>
      </c>
      <c r="Y298" s="337">
        <f>IFERROR(IF(X298="","",X298),"")</f>
        <v>70</v>
      </c>
      <c r="Z298" s="36">
        <f>IFERROR(IF(X298="","",X298*0.00936),"")</f>
        <v>0.6552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170.24</v>
      </c>
      <c r="BN298" s="67">
        <f>IFERROR(Y298*I298,"0")</f>
        <v>170.24</v>
      </c>
      <c r="BO298" s="67">
        <f>IFERROR(X298/J298,"0")</f>
        <v>0.55555555555555558</v>
      </c>
      <c r="BP298" s="67">
        <f>IFERROR(Y298/J298,"0")</f>
        <v>0.55555555555555558</v>
      </c>
    </row>
    <row r="299" spans="1:68" x14ac:dyDescent="0.2">
      <c r="A299" s="363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64"/>
      <c r="P299" s="344" t="s">
        <v>73</v>
      </c>
      <c r="Q299" s="345"/>
      <c r="R299" s="345"/>
      <c r="S299" s="345"/>
      <c r="T299" s="345"/>
      <c r="U299" s="345"/>
      <c r="V299" s="346"/>
      <c r="W299" s="37" t="s">
        <v>70</v>
      </c>
      <c r="X299" s="338">
        <f>IFERROR(SUM(X296:X298),"0")</f>
        <v>94</v>
      </c>
      <c r="Y299" s="338">
        <f>IFERROR(SUM(Y296:Y298),"0")</f>
        <v>94</v>
      </c>
      <c r="Z299" s="338">
        <f>IFERROR(IF(Z296="",0,Z296),"0")+IFERROR(IF(Z297="",0,Z297),"0")+IFERROR(IF(Z298="",0,Z298),"0")</f>
        <v>1.0272000000000001</v>
      </c>
      <c r="AA299" s="339"/>
      <c r="AB299" s="339"/>
      <c r="AC299" s="339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64"/>
      <c r="P300" s="344" t="s">
        <v>73</v>
      </c>
      <c r="Q300" s="345"/>
      <c r="R300" s="345"/>
      <c r="S300" s="345"/>
      <c r="T300" s="345"/>
      <c r="U300" s="345"/>
      <c r="V300" s="346"/>
      <c r="W300" s="37" t="s">
        <v>74</v>
      </c>
      <c r="X300" s="338">
        <f>IFERROR(SUMPRODUCT(X296:X298*H296:H298),"0")</f>
        <v>276.8</v>
      </c>
      <c r="Y300" s="338">
        <f>IFERROR(SUMPRODUCT(Y296:Y298*H296:H298),"0")</f>
        <v>276.8</v>
      </c>
      <c r="Z300" s="37"/>
      <c r="AA300" s="339"/>
      <c r="AB300" s="339"/>
      <c r="AC300" s="339"/>
    </row>
    <row r="301" spans="1:68" ht="14.25" hidden="1" customHeight="1" x14ac:dyDescent="0.25">
      <c r="A301" s="355" t="s">
        <v>144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32"/>
      <c r="AB301" s="332"/>
      <c r="AC301" s="332"/>
    </row>
    <row r="302" spans="1:68" ht="37.5" hidden="1" customHeight="1" x14ac:dyDescent="0.25">
      <c r="A302" s="54" t="s">
        <v>430</v>
      </c>
      <c r="B302" s="54" t="s">
        <v>431</v>
      </c>
      <c r="C302" s="31">
        <v>4301135504</v>
      </c>
      <c r="D302" s="342">
        <v>4640242181554</v>
      </c>
      <c r="E302" s="343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54" t="s">
        <v>432</v>
      </c>
      <c r="Q302" s="350"/>
      <c r="R302" s="350"/>
      <c r="S302" s="350"/>
      <c r="T302" s="351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2">
        <v>4640242181561</v>
      </c>
      <c r="E303" s="343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42" t="s">
        <v>436</v>
      </c>
      <c r="Q303" s="350"/>
      <c r="R303" s="350"/>
      <c r="S303" s="350"/>
      <c r="T303" s="351"/>
      <c r="U303" s="34"/>
      <c r="V303" s="34"/>
      <c r="W303" s="35" t="s">
        <v>70</v>
      </c>
      <c r="X303" s="336">
        <v>42</v>
      </c>
      <c r="Y303" s="337">
        <f t="shared" si="24"/>
        <v>42</v>
      </c>
      <c r="Z303" s="36">
        <f>IFERROR(IF(X303="","",X303*0.00936),"")</f>
        <v>0.39312000000000002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163.464</v>
      </c>
      <c r="BN303" s="67">
        <f t="shared" si="26"/>
        <v>163.464</v>
      </c>
      <c r="BO303" s="67">
        <f t="shared" si="27"/>
        <v>0.33333333333333331</v>
      </c>
      <c r="BP303" s="67">
        <f t="shared" si="28"/>
        <v>0.33333333333333331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2">
        <v>4640242181424</v>
      </c>
      <c r="E304" s="343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3" t="s">
        <v>440</v>
      </c>
      <c r="Q304" s="350"/>
      <c r="R304" s="350"/>
      <c r="S304" s="350"/>
      <c r="T304" s="351"/>
      <c r="U304" s="34"/>
      <c r="V304" s="34"/>
      <c r="W304" s="35" t="s">
        <v>70</v>
      </c>
      <c r="X304" s="336">
        <v>12</v>
      </c>
      <c r="Y304" s="337">
        <f t="shared" si="24"/>
        <v>12</v>
      </c>
      <c r="Z304" s="36">
        <f>IFERROR(IF(X304="","",X304*0.0155),"")</f>
        <v>0.186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hidden="1" customHeight="1" x14ac:dyDescent="0.25">
      <c r="A305" s="54" t="s">
        <v>441</v>
      </c>
      <c r="B305" s="54" t="s">
        <v>442</v>
      </c>
      <c r="C305" s="31">
        <v>4301135320</v>
      </c>
      <c r="D305" s="342">
        <v>4640242181592</v>
      </c>
      <c r="E305" s="343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4" t="s">
        <v>443</v>
      </c>
      <c r="Q305" s="350"/>
      <c r="R305" s="350"/>
      <c r="S305" s="350"/>
      <c r="T305" s="351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445</v>
      </c>
      <c r="B306" s="54" t="s">
        <v>446</v>
      </c>
      <c r="C306" s="31">
        <v>4301135552</v>
      </c>
      <c r="D306" s="342">
        <v>4640242181431</v>
      </c>
      <c r="E306" s="343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7" t="s">
        <v>447</v>
      </c>
      <c r="Q306" s="350"/>
      <c r="R306" s="350"/>
      <c r="S306" s="350"/>
      <c r="T306" s="351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2">
        <v>4640242181523</v>
      </c>
      <c r="E307" s="343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7" t="s">
        <v>451</v>
      </c>
      <c r="Q307" s="350"/>
      <c r="R307" s="350"/>
      <c r="S307" s="350"/>
      <c r="T307" s="351"/>
      <c r="U307" s="34"/>
      <c r="V307" s="34"/>
      <c r="W307" s="35" t="s">
        <v>70</v>
      </c>
      <c r="X307" s="336">
        <v>28</v>
      </c>
      <c r="Y307" s="337">
        <f t="shared" si="24"/>
        <v>28</v>
      </c>
      <c r="Z307" s="36">
        <f t="shared" si="29"/>
        <v>0.26207999999999998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hidden="1" customHeight="1" x14ac:dyDescent="0.25">
      <c r="A308" s="54" t="s">
        <v>452</v>
      </c>
      <c r="B308" s="54" t="s">
        <v>453</v>
      </c>
      <c r="C308" s="31">
        <v>4301135404</v>
      </c>
      <c r="D308" s="342">
        <v>4640242181516</v>
      </c>
      <c r="E308" s="343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1" t="s">
        <v>454</v>
      </c>
      <c r="Q308" s="350"/>
      <c r="R308" s="350"/>
      <c r="S308" s="350"/>
      <c r="T308" s="351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2">
        <v>4640242181486</v>
      </c>
      <c r="E309" s="343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8" t="s">
        <v>457</v>
      </c>
      <c r="Q309" s="350"/>
      <c r="R309" s="350"/>
      <c r="S309" s="350"/>
      <c r="T309" s="351"/>
      <c r="U309" s="34"/>
      <c r="V309" s="34"/>
      <c r="W309" s="35" t="s">
        <v>70</v>
      </c>
      <c r="X309" s="336">
        <v>42</v>
      </c>
      <c r="Y309" s="337">
        <f t="shared" si="24"/>
        <v>42</v>
      </c>
      <c r="Z309" s="36">
        <f t="shared" si="29"/>
        <v>0.39312000000000002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163.464</v>
      </c>
      <c r="BN309" s="67">
        <f t="shared" si="26"/>
        <v>163.464</v>
      </c>
      <c r="BO309" s="67">
        <f t="shared" si="27"/>
        <v>0.33333333333333331</v>
      </c>
      <c r="BP309" s="67">
        <f t="shared" si="28"/>
        <v>0.33333333333333331</v>
      </c>
    </row>
    <row r="310" spans="1:68" ht="37.5" hidden="1" customHeight="1" x14ac:dyDescent="0.25">
      <c r="A310" s="54" t="s">
        <v>458</v>
      </c>
      <c r="B310" s="54" t="s">
        <v>459</v>
      </c>
      <c r="C310" s="31">
        <v>4301135402</v>
      </c>
      <c r="D310" s="342">
        <v>4640242181493</v>
      </c>
      <c r="E310" s="343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5" t="s">
        <v>460</v>
      </c>
      <c r="Q310" s="350"/>
      <c r="R310" s="350"/>
      <c r="S310" s="350"/>
      <c r="T310" s="351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461</v>
      </c>
      <c r="B311" s="54" t="s">
        <v>462</v>
      </c>
      <c r="C311" s="31">
        <v>4301135403</v>
      </c>
      <c r="D311" s="342">
        <v>4640242181509</v>
      </c>
      <c r="E311" s="343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7" t="s">
        <v>463</v>
      </c>
      <c r="Q311" s="350"/>
      <c r="R311" s="350"/>
      <c r="S311" s="350"/>
      <c r="T311" s="351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464</v>
      </c>
      <c r="B312" s="54" t="s">
        <v>465</v>
      </c>
      <c r="C312" s="31">
        <v>4301135304</v>
      </c>
      <c r="D312" s="342">
        <v>4640242181240</v>
      </c>
      <c r="E312" s="343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34" t="s">
        <v>466</v>
      </c>
      <c r="Q312" s="350"/>
      <c r="R312" s="350"/>
      <c r="S312" s="350"/>
      <c r="T312" s="351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467</v>
      </c>
      <c r="B313" s="54" t="s">
        <v>468</v>
      </c>
      <c r="C313" s="31">
        <v>4301135310</v>
      </c>
      <c r="D313" s="342">
        <v>4640242181318</v>
      </c>
      <c r="E313" s="343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6" t="s">
        <v>469</v>
      </c>
      <c r="Q313" s="350"/>
      <c r="R313" s="350"/>
      <c r="S313" s="350"/>
      <c r="T313" s="351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470</v>
      </c>
      <c r="B314" s="54" t="s">
        <v>471</v>
      </c>
      <c r="C314" s="31">
        <v>4301135306</v>
      </c>
      <c r="D314" s="342">
        <v>4640242181578</v>
      </c>
      <c r="E314" s="343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5" t="s">
        <v>472</v>
      </c>
      <c r="Q314" s="350"/>
      <c r="R314" s="350"/>
      <c r="S314" s="350"/>
      <c r="T314" s="351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473</v>
      </c>
      <c r="B315" s="54" t="s">
        <v>474</v>
      </c>
      <c r="C315" s="31">
        <v>4301135305</v>
      </c>
      <c r="D315" s="342">
        <v>4640242181394</v>
      </c>
      <c r="E315" s="343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53" t="s">
        <v>475</v>
      </c>
      <c r="Q315" s="350"/>
      <c r="R315" s="350"/>
      <c r="S315" s="350"/>
      <c r="T315" s="351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476</v>
      </c>
      <c r="B316" s="54" t="s">
        <v>477</v>
      </c>
      <c r="C316" s="31">
        <v>4301135309</v>
      </c>
      <c r="D316" s="342">
        <v>4640242181332</v>
      </c>
      <c r="E316" s="343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80" t="s">
        <v>478</v>
      </c>
      <c r="Q316" s="350"/>
      <c r="R316" s="350"/>
      <c r="S316" s="350"/>
      <c r="T316" s="351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479</v>
      </c>
      <c r="B317" s="54" t="s">
        <v>480</v>
      </c>
      <c r="C317" s="31">
        <v>4301135308</v>
      </c>
      <c r="D317" s="342">
        <v>4640242181349</v>
      </c>
      <c r="E317" s="343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58" t="s">
        <v>481</v>
      </c>
      <c r="Q317" s="350"/>
      <c r="R317" s="350"/>
      <c r="S317" s="350"/>
      <c r="T317" s="351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482</v>
      </c>
      <c r="B318" s="54" t="s">
        <v>483</v>
      </c>
      <c r="C318" s="31">
        <v>4301135307</v>
      </c>
      <c r="D318" s="342">
        <v>4640242181370</v>
      </c>
      <c r="E318" s="343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5" t="s">
        <v>484</v>
      </c>
      <c r="Q318" s="350"/>
      <c r="R318" s="350"/>
      <c r="S318" s="350"/>
      <c r="T318" s="351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486</v>
      </c>
      <c r="B319" s="54" t="s">
        <v>487</v>
      </c>
      <c r="C319" s="31">
        <v>4301135318</v>
      </c>
      <c r="D319" s="342">
        <v>4607111037480</v>
      </c>
      <c r="E319" s="343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5" t="s">
        <v>488</v>
      </c>
      <c r="Q319" s="350"/>
      <c r="R319" s="350"/>
      <c r="S319" s="350"/>
      <c r="T319" s="351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4301135319</v>
      </c>
      <c r="D320" s="342">
        <v>4607111037473</v>
      </c>
      <c r="E320" s="343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60" t="s">
        <v>492</v>
      </c>
      <c r="Q320" s="350"/>
      <c r="R320" s="350"/>
      <c r="S320" s="350"/>
      <c r="T320" s="351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494</v>
      </c>
      <c r="B321" s="54" t="s">
        <v>495</v>
      </c>
      <c r="C321" s="31">
        <v>4301135198</v>
      </c>
      <c r="D321" s="342">
        <v>4640242180663</v>
      </c>
      <c r="E321" s="343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04" t="s">
        <v>496</v>
      </c>
      <c r="Q321" s="350"/>
      <c r="R321" s="350"/>
      <c r="S321" s="350"/>
      <c r="T321" s="351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498</v>
      </c>
      <c r="B322" s="54" t="s">
        <v>499</v>
      </c>
      <c r="C322" s="31">
        <v>4301135723</v>
      </c>
      <c r="D322" s="342">
        <v>4640242181783</v>
      </c>
      <c r="E322" s="343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5" t="s">
        <v>500</v>
      </c>
      <c r="Q322" s="350"/>
      <c r="R322" s="350"/>
      <c r="S322" s="350"/>
      <c r="T322" s="351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4"/>
      <c r="P323" s="344" t="s">
        <v>73</v>
      </c>
      <c r="Q323" s="345"/>
      <c r="R323" s="345"/>
      <c r="S323" s="345"/>
      <c r="T323" s="345"/>
      <c r="U323" s="345"/>
      <c r="V323" s="346"/>
      <c r="W323" s="37" t="s">
        <v>70</v>
      </c>
      <c r="X323" s="338">
        <f>IFERROR(SUM(X302:X322),"0")</f>
        <v>124</v>
      </c>
      <c r="Y323" s="338">
        <f>IFERROR(SUM(Y302:Y322),"0")</f>
        <v>124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1.2343200000000001</v>
      </c>
      <c r="AA323" s="339"/>
      <c r="AB323" s="339"/>
      <c r="AC323" s="339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4"/>
      <c r="P324" s="344" t="s">
        <v>73</v>
      </c>
      <c r="Q324" s="345"/>
      <c r="R324" s="345"/>
      <c r="S324" s="345"/>
      <c r="T324" s="345"/>
      <c r="U324" s="345"/>
      <c r="V324" s="346"/>
      <c r="W324" s="37" t="s">
        <v>74</v>
      </c>
      <c r="X324" s="338">
        <f>IFERROR(SUMPRODUCT(X302:X322*H302:H322),"0")</f>
        <v>460.79999999999995</v>
      </c>
      <c r="Y324" s="338">
        <f>IFERROR(SUMPRODUCT(Y302:Y322*H302:H322),"0")</f>
        <v>460.79999999999995</v>
      </c>
      <c r="Z324" s="37"/>
      <c r="AA324" s="339"/>
      <c r="AB324" s="339"/>
      <c r="AC324" s="339"/>
    </row>
    <row r="325" spans="1:68" ht="16.5" hidden="1" customHeight="1" x14ac:dyDescent="0.25">
      <c r="A325" s="347" t="s">
        <v>502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1"/>
      <c r="AB325" s="331"/>
      <c r="AC325" s="331"/>
    </row>
    <row r="326" spans="1:68" ht="14.25" hidden="1" customHeight="1" x14ac:dyDescent="0.25">
      <c r="A326" s="355" t="s">
        <v>144</v>
      </c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348"/>
      <c r="P326" s="348"/>
      <c r="Q326" s="348"/>
      <c r="R326" s="348"/>
      <c r="S326" s="348"/>
      <c r="T326" s="348"/>
      <c r="U326" s="348"/>
      <c r="V326" s="348"/>
      <c r="W326" s="348"/>
      <c r="X326" s="348"/>
      <c r="Y326" s="348"/>
      <c r="Z326" s="348"/>
      <c r="AA326" s="332"/>
      <c r="AB326" s="332"/>
      <c r="AC326" s="332"/>
    </row>
    <row r="327" spans="1:68" ht="27" hidden="1" customHeight="1" x14ac:dyDescent="0.25">
      <c r="A327" s="54" t="s">
        <v>503</v>
      </c>
      <c r="B327" s="54" t="s">
        <v>504</v>
      </c>
      <c r="C327" s="31">
        <v>4301135268</v>
      </c>
      <c r="D327" s="342">
        <v>4640242181134</v>
      </c>
      <c r="E327" s="343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0" t="s">
        <v>505</v>
      </c>
      <c r="Q327" s="350"/>
      <c r="R327" s="350"/>
      <c r="S327" s="350"/>
      <c r="T327" s="351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3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64"/>
      <c r="P328" s="344" t="s">
        <v>73</v>
      </c>
      <c r="Q328" s="345"/>
      <c r="R328" s="345"/>
      <c r="S328" s="345"/>
      <c r="T328" s="345"/>
      <c r="U328" s="345"/>
      <c r="V328" s="346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364"/>
      <c r="P329" s="344" t="s">
        <v>73</v>
      </c>
      <c r="Q329" s="345"/>
      <c r="R329" s="345"/>
      <c r="S329" s="345"/>
      <c r="T329" s="345"/>
      <c r="U329" s="345"/>
      <c r="V329" s="346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3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1"/>
      <c r="P330" s="381" t="s">
        <v>507</v>
      </c>
      <c r="Q330" s="382"/>
      <c r="R330" s="382"/>
      <c r="S330" s="382"/>
      <c r="T330" s="382"/>
      <c r="U330" s="382"/>
      <c r="V330" s="383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12267.199999999997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12267.199999999997</v>
      </c>
      <c r="Z330" s="37"/>
      <c r="AA330" s="339"/>
      <c r="AB330" s="339"/>
      <c r="AC330" s="339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1"/>
      <c r="P331" s="381" t="s">
        <v>508</v>
      </c>
      <c r="Q331" s="382"/>
      <c r="R331" s="382"/>
      <c r="S331" s="382"/>
      <c r="T331" s="382"/>
      <c r="U331" s="382"/>
      <c r="V331" s="383"/>
      <c r="W331" s="37" t="s">
        <v>74</v>
      </c>
      <c r="X331" s="338">
        <f>IFERROR(SUM(BM22:BM327),"0")</f>
        <v>13574.424800000001</v>
      </c>
      <c r="Y331" s="338">
        <f>IFERROR(SUM(BN22:BN327),"0")</f>
        <v>13574.424800000001</v>
      </c>
      <c r="Z331" s="37"/>
      <c r="AA331" s="339"/>
      <c r="AB331" s="339"/>
      <c r="AC331" s="339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11"/>
      <c r="P332" s="381" t="s">
        <v>509</v>
      </c>
      <c r="Q332" s="382"/>
      <c r="R332" s="382"/>
      <c r="S332" s="382"/>
      <c r="T332" s="382"/>
      <c r="U332" s="382"/>
      <c r="V332" s="383"/>
      <c r="W332" s="37" t="s">
        <v>510</v>
      </c>
      <c r="X332" s="38">
        <f>ROUNDUP(SUM(BO22:BO327),0)</f>
        <v>36</v>
      </c>
      <c r="Y332" s="38">
        <f>ROUNDUP(SUM(BP22:BP327),0)</f>
        <v>36</v>
      </c>
      <c r="Z332" s="37"/>
      <c r="AA332" s="339"/>
      <c r="AB332" s="339"/>
      <c r="AC332" s="339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11"/>
      <c r="P333" s="381" t="s">
        <v>511</v>
      </c>
      <c r="Q333" s="382"/>
      <c r="R333" s="382"/>
      <c r="S333" s="382"/>
      <c r="T333" s="382"/>
      <c r="U333" s="382"/>
      <c r="V333" s="383"/>
      <c r="W333" s="37" t="s">
        <v>74</v>
      </c>
      <c r="X333" s="338">
        <f>GrossWeightTotal+PalletQtyTotal*25</f>
        <v>14474.424800000001</v>
      </c>
      <c r="Y333" s="338">
        <f>GrossWeightTotalR+PalletQtyTotalR*25</f>
        <v>14474.424800000001</v>
      </c>
      <c r="Z333" s="37"/>
      <c r="AA333" s="339"/>
      <c r="AB333" s="339"/>
      <c r="AC333" s="339"/>
    </row>
    <row r="334" spans="1:68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11"/>
      <c r="P334" s="381" t="s">
        <v>512</v>
      </c>
      <c r="Q334" s="382"/>
      <c r="R334" s="382"/>
      <c r="S334" s="382"/>
      <c r="T334" s="382"/>
      <c r="U334" s="382"/>
      <c r="V334" s="383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3082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3082</v>
      </c>
      <c r="Z334" s="37"/>
      <c r="AA334" s="339"/>
      <c r="AB334" s="339"/>
      <c r="AC334" s="339"/>
    </row>
    <row r="335" spans="1:68" ht="14.25" hidden="1" customHeight="1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48"/>
      <c r="N335" s="348"/>
      <c r="O335" s="411"/>
      <c r="P335" s="381" t="s">
        <v>513</v>
      </c>
      <c r="Q335" s="382"/>
      <c r="R335" s="382"/>
      <c r="S335" s="382"/>
      <c r="T335" s="382"/>
      <c r="U335" s="382"/>
      <c r="V335" s="383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44.61262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40" t="s">
        <v>75</v>
      </c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365"/>
      <c r="U337" s="340" t="s">
        <v>252</v>
      </c>
      <c r="V337" s="365"/>
      <c r="W337" s="340" t="s">
        <v>278</v>
      </c>
      <c r="X337" s="365"/>
      <c r="Y337" s="340" t="s">
        <v>301</v>
      </c>
      <c r="Z337" s="502"/>
      <c r="AA337" s="502"/>
      <c r="AB337" s="502"/>
      <c r="AC337" s="502"/>
      <c r="AD337" s="502"/>
      <c r="AE337" s="502"/>
      <c r="AF337" s="365"/>
      <c r="AG337" s="333" t="s">
        <v>376</v>
      </c>
      <c r="AH337" s="340" t="s">
        <v>381</v>
      </c>
      <c r="AI337" s="365"/>
      <c r="AJ337" s="333" t="s">
        <v>391</v>
      </c>
      <c r="AK337" s="340" t="s">
        <v>253</v>
      </c>
      <c r="AL337" s="365"/>
    </row>
    <row r="338" spans="1:38" ht="14.25" customHeight="1" thickTop="1" x14ac:dyDescent="0.2">
      <c r="A338" s="453" t="s">
        <v>516</v>
      </c>
      <c r="B338" s="340" t="s">
        <v>63</v>
      </c>
      <c r="C338" s="340" t="s">
        <v>76</v>
      </c>
      <c r="D338" s="340" t="s">
        <v>92</v>
      </c>
      <c r="E338" s="340" t="s">
        <v>105</v>
      </c>
      <c r="F338" s="340" t="s">
        <v>130</v>
      </c>
      <c r="G338" s="340" t="s">
        <v>152</v>
      </c>
      <c r="H338" s="340" t="s">
        <v>159</v>
      </c>
      <c r="I338" s="340" t="s">
        <v>164</v>
      </c>
      <c r="J338" s="340" t="s">
        <v>172</v>
      </c>
      <c r="K338" s="340" t="s">
        <v>189</v>
      </c>
      <c r="L338" s="340" t="s">
        <v>199</v>
      </c>
      <c r="M338" s="340" t="s">
        <v>213</v>
      </c>
      <c r="N338" s="334"/>
      <c r="O338" s="340" t="s">
        <v>219</v>
      </c>
      <c r="P338" s="340" t="s">
        <v>226</v>
      </c>
      <c r="Q338" s="340" t="s">
        <v>232</v>
      </c>
      <c r="R338" s="340" t="s">
        <v>237</v>
      </c>
      <c r="S338" s="340" t="s">
        <v>240</v>
      </c>
      <c r="T338" s="340" t="s">
        <v>248</v>
      </c>
      <c r="U338" s="340" t="s">
        <v>253</v>
      </c>
      <c r="V338" s="340" t="s">
        <v>257</v>
      </c>
      <c r="W338" s="340" t="s">
        <v>279</v>
      </c>
      <c r="X338" s="340" t="s">
        <v>297</v>
      </c>
      <c r="Y338" s="340" t="s">
        <v>302</v>
      </c>
      <c r="Z338" s="340" t="s">
        <v>315</v>
      </c>
      <c r="AA338" s="340" t="s">
        <v>325</v>
      </c>
      <c r="AB338" s="340" t="s">
        <v>340</v>
      </c>
      <c r="AC338" s="340" t="s">
        <v>351</v>
      </c>
      <c r="AD338" s="340" t="s">
        <v>355</v>
      </c>
      <c r="AE338" s="340" t="s">
        <v>366</v>
      </c>
      <c r="AF338" s="340" t="s">
        <v>370</v>
      </c>
      <c r="AG338" s="340" t="s">
        <v>377</v>
      </c>
      <c r="AH338" s="340" t="s">
        <v>382</v>
      </c>
      <c r="AI338" s="340" t="s">
        <v>388</v>
      </c>
      <c r="AJ338" s="340" t="s">
        <v>392</v>
      </c>
      <c r="AK338" s="340" t="s">
        <v>253</v>
      </c>
      <c r="AL338" s="340" t="s">
        <v>502</v>
      </c>
    </row>
    <row r="339" spans="1:38" ht="13.5" customHeight="1" thickBot="1" x14ac:dyDescent="0.25">
      <c r="A339" s="454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34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341"/>
      <c r="Z339" s="341"/>
      <c r="AA339" s="341"/>
      <c r="AB339" s="341"/>
      <c r="AC339" s="341"/>
      <c r="AD339" s="341"/>
      <c r="AE339" s="341"/>
      <c r="AF339" s="341"/>
      <c r="AG339" s="341"/>
      <c r="AH339" s="341"/>
      <c r="AI339" s="341"/>
      <c r="AJ339" s="341"/>
      <c r="AK339" s="341"/>
      <c r="AL339" s="341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903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1672.8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480</v>
      </c>
      <c r="H340" s="46">
        <f>IFERROR(X82*H82,"0")</f>
        <v>50.4</v>
      </c>
      <c r="I340" s="46">
        <f>IFERROR(X87*H87,"0")+IFERROR(X88*H88,"0")</f>
        <v>50.4</v>
      </c>
      <c r="J340" s="46">
        <f>IFERROR(X93*H93,"0")+IFERROR(X94*H94,"0")+IFERROR(X95*H95,"0")+IFERROR(X96*H96,"0")+IFERROR(X97*H97,"0")+IFERROR(X98*H98,"0")</f>
        <v>1117.2</v>
      </c>
      <c r="K340" s="46">
        <f>IFERROR(X103*H103,"0")+IFERROR(X104*H104,"0")+IFERROR(X105*H105,"0")</f>
        <v>0</v>
      </c>
      <c r="L340" s="46">
        <f>IFERROR(X110*H110,"0")+IFERROR(X111*H111,"0")+IFERROR(X112*H112,"0")+IFERROR(X113*H113,"0")+IFERROR(X114*H114,"0")+IFERROR(X115*H115,"0")</f>
        <v>3441.6</v>
      </c>
      <c r="M340" s="46">
        <f>IFERROR(X120*H120,"0")+IFERROR(X121*H121,"0")</f>
        <v>840</v>
      </c>
      <c r="N340" s="334"/>
      <c r="O340" s="46">
        <f>IFERROR(X126*H126,"0")+IFERROR(X127*H127,"0")</f>
        <v>462</v>
      </c>
      <c r="P340" s="46">
        <f>IFERROR(X132*H132,"0")+IFERROR(X133*H133,"0")</f>
        <v>210</v>
      </c>
      <c r="Q340" s="46">
        <f>IFERROR(X138*H138,"0")</f>
        <v>42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240</v>
      </c>
      <c r="W340" s="46">
        <f>IFERROR(X179*H179,"0")+IFERROR(X180*H180,"0")+IFERROR(X181*H181,"0")+IFERROR(X185*H185,"0")</f>
        <v>966</v>
      </c>
      <c r="X340" s="46">
        <f>IFERROR(X190*H190,"0")</f>
        <v>0</v>
      </c>
      <c r="Y340" s="46">
        <f>IFERROR(X196*H196,"0")+IFERROR(X197*H197,"0")+IFERROR(X198*H198,"0")+IFERROR(X199*H199,"0")</f>
        <v>0</v>
      </c>
      <c r="Z340" s="46">
        <f>IFERROR(X204*H204,"0")+IFERROR(X205*H205,"0")+IFERROR(X206*H206,"0")</f>
        <v>604.79999999999995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0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180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930.2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6696</v>
      </c>
      <c r="B343" s="60">
        <f>SUMPRODUCT(--(BB:BB="ПГП"),--(W:W="кор"),H:H,Y:Y)+SUMPRODUCT(--(BB:BB="ПГП"),--(W:W="кг"),Y:Y)</f>
        <v>5571.2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7,20"/>
        <filter val="1 672,80"/>
        <filter val="108,00"/>
        <filter val="112,00"/>
        <filter val="12 267,20"/>
        <filter val="12,00"/>
        <filter val="124,00"/>
        <filter val="126,00"/>
        <filter val="13 574,42"/>
        <filter val="14 474,42"/>
        <filter val="14,00"/>
        <filter val="140,00"/>
        <filter val="144,00"/>
        <filter val="154,00"/>
        <filter val="168,00"/>
        <filter val="18,00"/>
        <filter val="180,00"/>
        <filter val="192,00"/>
        <filter val="192,60"/>
        <filter val="210,00"/>
        <filter val="24,00"/>
        <filter val="240,00"/>
        <filter val="252,00"/>
        <filter val="276,80"/>
        <filter val="28,00"/>
        <filter val="280,00"/>
        <filter val="3 082,00"/>
        <filter val="3 441,60"/>
        <filter val="308,00"/>
        <filter val="322,00"/>
        <filter val="36"/>
        <filter val="36,00"/>
        <filter val="42,00"/>
        <filter val="460,80"/>
        <filter val="462,00"/>
        <filter val="48,00"/>
        <filter val="480,00"/>
        <filter val="50,40"/>
        <filter val="504,00"/>
        <filter val="602,00"/>
        <filter val="604,80"/>
        <filter val="70,00"/>
        <filter val="76,80"/>
        <filter val="840,00"/>
        <filter val="903,00"/>
        <filter val="94,00"/>
        <filter val="96,00"/>
        <filter val="966,00"/>
      </filters>
    </filterColumn>
    <filterColumn colId="29" showButton="0"/>
    <filterColumn colId="30" showButton="0"/>
  </autoFilter>
  <mergeCells count="601">
    <mergeCell ref="D247:E247"/>
    <mergeCell ref="A19:Z19"/>
    <mergeCell ref="A14:M14"/>
    <mergeCell ref="A17:A18"/>
    <mergeCell ref="C17:C18"/>
    <mergeCell ref="K17:K18"/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P317:T317"/>
    <mergeCell ref="D223:E223"/>
    <mergeCell ref="P181:T181"/>
    <mergeCell ref="P60:T60"/>
    <mergeCell ref="D291:E291"/>
    <mergeCell ref="D95:E95"/>
    <mergeCell ref="P149:T149"/>
    <mergeCell ref="U17:V1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P121:T121"/>
    <mergeCell ref="D29:E29"/>
    <mergeCell ref="A134:O135"/>
    <mergeCell ref="A125:Z125"/>
    <mergeCell ref="P110:T110"/>
    <mergeCell ref="P66:V66"/>
    <mergeCell ref="P53:V53"/>
    <mergeCell ref="A15:M15"/>
    <mergeCell ref="D48:E48"/>
    <mergeCell ref="A63:Z63"/>
    <mergeCell ref="A61:O62"/>
    <mergeCell ref="P229:T229"/>
    <mergeCell ref="A209:Z209"/>
    <mergeCell ref="A280:Z280"/>
    <mergeCell ref="A147:Z147"/>
    <mergeCell ref="A274:Z274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A176:Z176"/>
    <mergeCell ref="P289:V289"/>
    <mergeCell ref="A257:Z257"/>
    <mergeCell ref="D105:E105"/>
    <mergeCell ref="A178:Z178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H5:M5"/>
    <mergeCell ref="A27:Z27"/>
    <mergeCell ref="A230:O231"/>
    <mergeCell ref="A119:Z119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P198:T198"/>
    <mergeCell ref="A57:O58"/>
    <mergeCell ref="A83:O84"/>
    <mergeCell ref="D49:E49"/>
    <mergeCell ref="P199:T199"/>
    <mergeCell ref="D120:E120"/>
    <mergeCell ref="P187:V187"/>
    <mergeCell ref="P174:V174"/>
    <mergeCell ref="P52:V52"/>
    <mergeCell ref="P196:T196"/>
    <mergeCell ref="P79:V79"/>
    <mergeCell ref="P73:V73"/>
    <mergeCell ref="P115:T115"/>
    <mergeCell ref="A256:Z256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D314:E314"/>
    <mergeCell ref="P242:V242"/>
    <mergeCell ref="A232:Z232"/>
    <mergeCell ref="P123:V123"/>
    <mergeCell ref="A13:M13"/>
    <mergeCell ref="P39:V39"/>
    <mergeCell ref="A91:Z91"/>
    <mergeCell ref="P116:V116"/>
    <mergeCell ref="P32:V32"/>
    <mergeCell ref="P134:V134"/>
    <mergeCell ref="Q13:R13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P48:T48"/>
    <mergeCell ref="D292:E292"/>
    <mergeCell ref="P262:V262"/>
    <mergeCell ref="P321:T321"/>
    <mergeCell ref="A242:O243"/>
    <mergeCell ref="P112:T112"/>
    <mergeCell ref="P329:V329"/>
    <mergeCell ref="P98:T98"/>
    <mergeCell ref="D212:E212"/>
    <mergeCell ref="D317:E317"/>
    <mergeCell ref="A323:O324"/>
    <mergeCell ref="A325:Z325"/>
    <mergeCell ref="D318:E318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181:E181"/>
    <mergeCell ref="A158:Z158"/>
    <mergeCell ref="P99:V99"/>
    <mergeCell ref="P170:V170"/>
    <mergeCell ref="A141:Z141"/>
    <mergeCell ref="A144:O145"/>
    <mergeCell ref="Z17:Z18"/>
    <mergeCell ref="A54:Z54"/>
    <mergeCell ref="A220:Z220"/>
    <mergeCell ref="P247:T247"/>
    <mergeCell ref="P114:T114"/>
    <mergeCell ref="P241:T241"/>
    <mergeCell ref="A157:Z157"/>
    <mergeCell ref="D114:E114"/>
    <mergeCell ref="P143:T143"/>
    <mergeCell ref="D64:E64"/>
    <mergeCell ref="D51:E51"/>
    <mergeCell ref="P235:T235"/>
    <mergeCell ref="P306:T306"/>
    <mergeCell ref="P328:V328"/>
    <mergeCell ref="AL338:AL339"/>
    <mergeCell ref="P150:V150"/>
    <mergeCell ref="D138:E138"/>
    <mergeCell ref="A276:O277"/>
    <mergeCell ref="P96:T96"/>
    <mergeCell ref="D298:E298"/>
    <mergeCell ref="P327:T327"/>
    <mergeCell ref="R338:R339"/>
    <mergeCell ref="P314:T314"/>
    <mergeCell ref="J338:J339"/>
    <mergeCell ref="P334:V334"/>
    <mergeCell ref="C337:T337"/>
    <mergeCell ref="Z338:Z339"/>
    <mergeCell ref="I338:I339"/>
    <mergeCell ref="AB338:AB339"/>
    <mergeCell ref="T338:T339"/>
    <mergeCell ref="D338:D339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Q338:Q339"/>
    <mergeCell ref="S338:S339"/>
    <mergeCell ref="A193:Z193"/>
    <mergeCell ref="P204:T204"/>
    <mergeCell ref="A264:Z264"/>
    <mergeCell ref="P179:T179"/>
    <mergeCell ref="D283:E283"/>
    <mergeCell ref="P206:T206"/>
    <mergeCell ref="B338:B339"/>
    <mergeCell ref="P304:T304"/>
    <mergeCell ref="P155:V155"/>
    <mergeCell ref="P231:V231"/>
    <mergeCell ref="P285:V285"/>
    <mergeCell ref="Y337:AF337"/>
    <mergeCell ref="D265:E265"/>
    <mergeCell ref="D216:E216"/>
    <mergeCell ref="A338:A339"/>
    <mergeCell ref="P243:V243"/>
    <mergeCell ref="A68:Z68"/>
    <mergeCell ref="C338:C339"/>
    <mergeCell ref="P310:T310"/>
    <mergeCell ref="P138:T138"/>
    <mergeCell ref="P311:T311"/>
    <mergeCell ref="A328:O329"/>
    <mergeCell ref="U337:V337"/>
    <mergeCell ref="A189:Z189"/>
    <mergeCell ref="D103:E103"/>
    <mergeCell ref="U338:U339"/>
    <mergeCell ref="W338:W339"/>
    <mergeCell ref="M338:M339"/>
    <mergeCell ref="O338:O339"/>
    <mergeCell ref="P335:V335"/>
    <mergeCell ref="P333:V333"/>
    <mergeCell ref="P168:T168"/>
    <mergeCell ref="P249:V249"/>
    <mergeCell ref="P212:T212"/>
    <mergeCell ref="P320:T320"/>
    <mergeCell ref="D321:E321"/>
    <mergeCell ref="A233:Z233"/>
    <mergeCell ref="X338:X339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A186:O187"/>
    <mergeCell ref="A288:O289"/>
    <mergeCell ref="D275:E275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D316:E316"/>
    <mergeCell ref="A169:O170"/>
    <mergeCell ref="A225:O226"/>
    <mergeCell ref="P166:T166"/>
    <mergeCell ref="D224:E224"/>
    <mergeCell ref="D211:E211"/>
    <mergeCell ref="P225:V225"/>
    <mergeCell ref="D172:E172"/>
    <mergeCell ref="P216:T216"/>
    <mergeCell ref="A210:Z210"/>
    <mergeCell ref="A217:O218"/>
    <mergeCell ref="A203:Z203"/>
    <mergeCell ref="P300:V300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P175:V175"/>
    <mergeCell ref="P162:V162"/>
    <mergeCell ref="A279:Z279"/>
    <mergeCell ref="P106:V106"/>
    <mergeCell ref="P33:V33"/>
    <mergeCell ref="P226:V226"/>
    <mergeCell ref="D308:E308"/>
    <mergeCell ref="D37:E37"/>
    <mergeCell ref="D168:E168"/>
    <mergeCell ref="D180:E180"/>
    <mergeCell ref="A164:Z164"/>
    <mergeCell ref="D87:E87"/>
    <mergeCell ref="P103:T103"/>
    <mergeCell ref="P97:T97"/>
    <mergeCell ref="P88:T88"/>
    <mergeCell ref="A239:Z239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P51:T51"/>
    <mergeCell ref="A72:O73"/>
    <mergeCell ref="A92:Z92"/>
    <mergeCell ref="M17:M18"/>
    <mergeCell ref="O17:O18"/>
    <mergeCell ref="P84:V84"/>
    <mergeCell ref="D43:E43"/>
    <mergeCell ref="P151:V151"/>
    <mergeCell ref="P87:T87"/>
    <mergeCell ref="P77:T77"/>
    <mergeCell ref="J9:M9"/>
    <mergeCell ref="D112:E112"/>
    <mergeCell ref="D56:E56"/>
    <mergeCell ref="D127:E127"/>
    <mergeCell ref="P37:T37"/>
    <mergeCell ref="T6:U9"/>
    <mergeCell ref="Q10:R10"/>
    <mergeCell ref="D185:E185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A174:O175"/>
    <mergeCell ref="D236:E236"/>
    <mergeCell ref="D30:E30"/>
    <mergeCell ref="D5:E5"/>
    <mergeCell ref="D1:F1"/>
    <mergeCell ref="P47:T47"/>
    <mergeCell ref="J17:J18"/>
    <mergeCell ref="D82:E82"/>
    <mergeCell ref="P61:V61"/>
    <mergeCell ref="L17:L18"/>
    <mergeCell ref="A184:Z18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A251:Z251"/>
    <mergeCell ref="P254:V254"/>
    <mergeCell ref="A137:Z137"/>
    <mergeCell ref="D36:E36"/>
    <mergeCell ref="A228:Z228"/>
    <mergeCell ref="P95:T95"/>
    <mergeCell ref="P182:V182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A32:O33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P58:V58"/>
    <mergeCell ref="D60:E60"/>
    <mergeCell ref="P315:T315"/>
    <mergeCell ref="P302:T302"/>
    <mergeCell ref="A34:Z34"/>
    <mergeCell ref="A270:Z270"/>
    <mergeCell ref="H9:I9"/>
    <mergeCell ref="D45:E45"/>
    <mergeCell ref="P24:V24"/>
    <mergeCell ref="A55:Z55"/>
    <mergeCell ref="P217:V217"/>
    <mergeCell ref="D302:E302"/>
    <mergeCell ref="P173:T173"/>
    <mergeCell ref="P29:T29"/>
    <mergeCell ref="P271:T271"/>
    <mergeCell ref="P265:T265"/>
    <mergeCell ref="P94:T94"/>
    <mergeCell ref="P267:V267"/>
    <mergeCell ref="P288:V288"/>
    <mergeCell ref="P293:V293"/>
    <mergeCell ref="P296:T296"/>
    <mergeCell ref="A293:O294"/>
    <mergeCell ref="D313:E313"/>
    <mergeCell ref="D303:E303"/>
    <mergeCell ref="A12:M12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P172:T172"/>
    <mergeCell ref="D315:E315"/>
    <mergeCell ref="A152:Z152"/>
    <mergeCell ref="G338:G339"/>
    <mergeCell ref="A109:Z109"/>
    <mergeCell ref="A240:Z240"/>
    <mergeCell ref="P200:V200"/>
    <mergeCell ref="D104:E104"/>
    <mergeCell ref="P83:V83"/>
    <mergeCell ref="A301:Z301"/>
    <mergeCell ref="P276:V27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