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0424C9-9663-4487-BEF1-65EBF79F25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Y316" i="1" s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Y311" i="1" s="1"/>
  <c r="X287" i="1"/>
  <c r="X286" i="1"/>
  <c r="BO285" i="1"/>
  <c r="BM285" i="1"/>
  <c r="Z285" i="1"/>
  <c r="Y285" i="1"/>
  <c r="BP285" i="1" s="1"/>
  <c r="P285" i="1"/>
  <c r="BO284" i="1"/>
  <c r="BM284" i="1"/>
  <c r="Z284" i="1"/>
  <c r="Y284" i="1"/>
  <c r="BO283" i="1"/>
  <c r="BM283" i="1"/>
  <c r="Z283" i="1"/>
  <c r="Y283" i="1"/>
  <c r="X281" i="1"/>
  <c r="X280" i="1"/>
  <c r="BO279" i="1"/>
  <c r="BM279" i="1"/>
  <c r="Z279" i="1"/>
  <c r="Y279" i="1"/>
  <c r="BP279" i="1" s="1"/>
  <c r="BO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Y264" i="1" s="1"/>
  <c r="P262" i="1"/>
  <c r="X260" i="1"/>
  <c r="X259" i="1"/>
  <c r="BO258" i="1"/>
  <c r="BM258" i="1"/>
  <c r="Z258" i="1"/>
  <c r="Z259" i="1" s="1"/>
  <c r="Y258" i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Y242" i="1" s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30" i="1"/>
  <c r="X229" i="1"/>
  <c r="BO228" i="1"/>
  <c r="BM228" i="1"/>
  <c r="Z228" i="1"/>
  <c r="Z229" i="1" s="1"/>
  <c r="Y228" i="1"/>
  <c r="P228" i="1"/>
  <c r="X225" i="1"/>
  <c r="X224" i="1"/>
  <c r="BO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6" i="1"/>
  <c r="X185" i="1"/>
  <c r="BO184" i="1"/>
  <c r="BM184" i="1"/>
  <c r="Z184" i="1"/>
  <c r="Z185" i="1" s="1"/>
  <c r="Y184" i="1"/>
  <c r="Y185" i="1" s="1"/>
  <c r="P184" i="1"/>
  <c r="X181" i="1"/>
  <c r="X180" i="1"/>
  <c r="BO179" i="1"/>
  <c r="BM179" i="1"/>
  <c r="Z179" i="1"/>
  <c r="Z180" i="1" s="1"/>
  <c r="Y179" i="1"/>
  <c r="Y180" i="1" s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BO160" i="1"/>
  <c r="BM160" i="1"/>
  <c r="Z160" i="1"/>
  <c r="Y160" i="1"/>
  <c r="BP160" i="1" s="1"/>
  <c r="BO159" i="1"/>
  <c r="BM159" i="1"/>
  <c r="Z159" i="1"/>
  <c r="Y159" i="1"/>
  <c r="X156" i="1"/>
  <c r="X155" i="1"/>
  <c r="BO154" i="1"/>
  <c r="BM154" i="1"/>
  <c r="Z154" i="1"/>
  <c r="Z155" i="1" s="1"/>
  <c r="Y154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Y143" i="1"/>
  <c r="P143" i="1"/>
  <c r="BO142" i="1"/>
  <c r="BM142" i="1"/>
  <c r="Z142" i="1"/>
  <c r="Y142" i="1"/>
  <c r="BP142" i="1" s="1"/>
  <c r="P142" i="1"/>
  <c r="X139" i="1"/>
  <c r="X138" i="1"/>
  <c r="BO137" i="1"/>
  <c r="BM137" i="1"/>
  <c r="Z137" i="1"/>
  <c r="Z138" i="1" s="1"/>
  <c r="Y137" i="1"/>
  <c r="Y139" i="1" s="1"/>
  <c r="P137" i="1"/>
  <c r="X134" i="1"/>
  <c r="X133" i="1"/>
  <c r="BO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BO89" i="1"/>
  <c r="BM89" i="1"/>
  <c r="Z89" i="1"/>
  <c r="Y89" i="1"/>
  <c r="P89" i="1"/>
  <c r="BO88" i="1"/>
  <c r="BM88" i="1"/>
  <c r="Z88" i="1"/>
  <c r="Y88" i="1"/>
  <c r="BP88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X74" i="1"/>
  <c r="X73" i="1"/>
  <c r="BO72" i="1"/>
  <c r="BM72" i="1"/>
  <c r="Z72" i="1"/>
  <c r="Y72" i="1"/>
  <c r="Y74" i="1" s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2" i="1" s="1"/>
  <c r="X58" i="1"/>
  <c r="X57" i="1"/>
  <c r="BO56" i="1"/>
  <c r="BM56" i="1"/>
  <c r="Z56" i="1"/>
  <c r="Z57" i="1" s="1"/>
  <c r="Y56" i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BN30" i="1"/>
  <c r="BN31" i="1"/>
  <c r="Z84" i="1"/>
  <c r="Z94" i="1"/>
  <c r="BN88" i="1"/>
  <c r="BN91" i="1"/>
  <c r="BN93" i="1"/>
  <c r="Z110" i="1"/>
  <c r="BN105" i="1"/>
  <c r="BN107" i="1"/>
  <c r="BN109" i="1"/>
  <c r="BN121" i="1"/>
  <c r="Z128" i="1"/>
  <c r="BN132" i="1"/>
  <c r="BP132" i="1"/>
  <c r="Y133" i="1"/>
  <c r="BN137" i="1"/>
  <c r="BP137" i="1"/>
  <c r="Y138" i="1"/>
  <c r="Z144" i="1"/>
  <c r="BN142" i="1"/>
  <c r="Y169" i="1"/>
  <c r="BN167" i="1"/>
  <c r="Y194" i="1"/>
  <c r="Z194" i="1"/>
  <c r="BN191" i="1"/>
  <c r="Y212" i="1"/>
  <c r="BN206" i="1"/>
  <c r="BN208" i="1"/>
  <c r="BN210" i="1"/>
  <c r="BN252" i="1"/>
  <c r="BP252" i="1"/>
  <c r="Y253" i="1"/>
  <c r="Z286" i="1"/>
  <c r="Y58" i="1"/>
  <c r="Y57" i="1"/>
  <c r="BP56" i="1"/>
  <c r="BN56" i="1"/>
  <c r="Y84" i="1"/>
  <c r="BP82" i="1"/>
  <c r="BN82" i="1"/>
  <c r="Y85" i="1"/>
  <c r="BP98" i="1"/>
  <c r="BN98" i="1"/>
  <c r="BP100" i="1"/>
  <c r="BN100" i="1"/>
  <c r="BP114" i="1"/>
  <c r="BN114" i="1"/>
  <c r="Y128" i="1"/>
  <c r="BP126" i="1"/>
  <c r="BN126" i="1"/>
  <c r="Y129" i="1"/>
  <c r="Y156" i="1"/>
  <c r="Y155" i="1"/>
  <c r="BP154" i="1"/>
  <c r="BN154" i="1"/>
  <c r="Y230" i="1"/>
  <c r="Y229" i="1"/>
  <c r="BP228" i="1"/>
  <c r="BN228" i="1"/>
  <c r="Y272" i="1"/>
  <c r="Y271" i="1"/>
  <c r="BP268" i="1"/>
  <c r="BN268" i="1"/>
  <c r="BP269" i="1"/>
  <c r="BN269" i="1"/>
  <c r="BP270" i="1"/>
  <c r="BN270" i="1"/>
  <c r="Y79" i="1"/>
  <c r="Y78" i="1"/>
  <c r="BP77" i="1"/>
  <c r="BN77" i="1"/>
  <c r="BP161" i="1"/>
  <c r="BN161" i="1"/>
  <c r="Y177" i="1"/>
  <c r="BP173" i="1"/>
  <c r="BN173" i="1"/>
  <c r="BP175" i="1"/>
  <c r="BN175" i="1"/>
  <c r="BP199" i="1"/>
  <c r="BN199" i="1"/>
  <c r="Y219" i="1"/>
  <c r="BP215" i="1"/>
  <c r="BN215" i="1"/>
  <c r="BP217" i="1"/>
  <c r="BN217" i="1"/>
  <c r="BP233" i="1"/>
  <c r="BN233" i="1"/>
  <c r="BP247" i="1"/>
  <c r="BN247" i="1"/>
  <c r="J9" i="1"/>
  <c r="X318" i="1"/>
  <c r="X317" i="1"/>
  <c r="Z32" i="1"/>
  <c r="X319" i="1"/>
  <c r="Z101" i="1"/>
  <c r="Z116" i="1"/>
  <c r="Y117" i="1"/>
  <c r="Z122" i="1"/>
  <c r="Y144" i="1"/>
  <c r="Y163" i="1"/>
  <c r="Z163" i="1"/>
  <c r="Z168" i="1"/>
  <c r="Z176" i="1"/>
  <c r="Y201" i="1"/>
  <c r="Z201" i="1"/>
  <c r="Z211" i="1"/>
  <c r="Z219" i="1"/>
  <c r="Z235" i="1"/>
  <c r="BN278" i="1"/>
  <c r="BP278" i="1"/>
  <c r="BN279" i="1"/>
  <c r="Y280" i="1"/>
  <c r="BN285" i="1"/>
  <c r="BN314" i="1"/>
  <c r="BP314" i="1"/>
  <c r="Y315" i="1"/>
  <c r="Y33" i="1"/>
  <c r="BP28" i="1"/>
  <c r="BN28" i="1"/>
  <c r="BP29" i="1"/>
  <c r="BN29" i="1"/>
  <c r="Y32" i="1"/>
  <c r="Y39" i="1"/>
  <c r="BP36" i="1"/>
  <c r="BN36" i="1"/>
  <c r="BP37" i="1"/>
  <c r="BN37" i="1"/>
  <c r="BP38" i="1"/>
  <c r="BN38" i="1"/>
  <c r="X321" i="1"/>
  <c r="Y61" i="1"/>
  <c r="BP60" i="1"/>
  <c r="BN60" i="1"/>
  <c r="Y73" i="1"/>
  <c r="BP83" i="1"/>
  <c r="BN83" i="1"/>
  <c r="Y95" i="1"/>
  <c r="Y102" i="1"/>
  <c r="Y111" i="1"/>
  <c r="Y116" i="1"/>
  <c r="Y123" i="1"/>
  <c r="BP120" i="1"/>
  <c r="BN120" i="1"/>
  <c r="Y122" i="1"/>
  <c r="BP127" i="1"/>
  <c r="BN127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Z322" i="1" l="1"/>
  <c r="Y317" i="1"/>
  <c r="Y318" i="1"/>
  <c r="X320" i="1"/>
  <c r="Y319" i="1"/>
  <c r="Y321" i="1"/>
  <c r="Y320" i="1"/>
  <c r="C330" i="1" s="1"/>
  <c r="A330" i="1"/>
  <c r="B330" i="1" l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<sst xmlns="http://schemas.openxmlformats.org/spreadsheetml/2006/main" count="1558" uniqueCount="520">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</sst>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45712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0.41666666666666669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42</v>
      </c>
      <c r="Y28" s="32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56</v>
      </c>
      <c r="Y30" s="325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168</v>
      </c>
      <c r="Y32" s="326">
        <f>IFERROR(SUM(Y28:Y31),"0")</f>
        <v>168</v>
      </c>
      <c r="Z32" s="326">
        <f>IFERROR(IF(Z28="",0,Z28),"0")+IFERROR(IF(Z29="",0,Z29),"0")+IFERROR(IF(Z30="",0,Z30),"0")+IFERROR(IF(Z31="",0,Z31),"0")</f>
        <v>1.5808800000000001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252</v>
      </c>
      <c r="Y33" s="326">
        <f>IFERROR(SUMPRODUCT(Y28:Y31*H28:H31),"0")</f>
        <v>252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12</v>
      </c>
      <c r="Y38" s="325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12</v>
      </c>
      <c r="Y39" s="326">
        <f>IFERROR(SUM(Y36:Y38),"0")</f>
        <v>12</v>
      </c>
      <c r="Z39" s="326">
        <f>IFERROR(IF(Z36="",0,Z36),"0")+IFERROR(IF(Z37="",0,Z37),"0")+IFERROR(IF(Z38="",0,Z38),"0")</f>
        <v>0.186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67.199999999999989</v>
      </c>
      <c r="Y40" s="326">
        <f>IFERROR(SUMPRODUCT(Y36:Y38*H36:H38),"0")</f>
        <v>67.199999999999989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12</v>
      </c>
      <c r="Y51" s="325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24</v>
      </c>
      <c r="Y52" s="326">
        <f>IFERROR(SUM(Y43:Y51),"0")</f>
        <v>24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168</v>
      </c>
      <c r="Y53" s="326">
        <f>IFERROR(SUMPRODUCT(Y43:Y51*H43:H51),"0")</f>
        <v>168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hidden="1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hidden="1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14</v>
      </c>
      <c r="Y89" s="325">
        <f t="shared" si="6"/>
        <v>14</v>
      </c>
      <c r="Z89" s="36">
        <f t="shared" si="7"/>
        <v>0.25031999999999999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42</v>
      </c>
      <c r="Y90" s="325">
        <f t="shared" si="6"/>
        <v>42</v>
      </c>
      <c r="Z90" s="36">
        <f t="shared" si="7"/>
        <v>0.75095999999999996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180.75120000000001</v>
      </c>
      <c r="BN90" s="67">
        <f t="shared" si="9"/>
        <v>180.75120000000001</v>
      </c>
      <c r="BO90" s="67">
        <f t="shared" si="10"/>
        <v>0.6</v>
      </c>
      <c r="BP90" s="67">
        <f t="shared" si="11"/>
        <v>0.6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0</v>
      </c>
      <c r="Y91" s="325">
        <f t="shared" si="6"/>
        <v>0</v>
      </c>
      <c r="Z91" s="36">
        <f t="shared" si="7"/>
        <v>0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28</v>
      </c>
      <c r="Y92" s="325">
        <f t="shared" si="6"/>
        <v>28</v>
      </c>
      <c r="Z92" s="36">
        <f t="shared" si="7"/>
        <v>0.50063999999999997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98</v>
      </c>
      <c r="Y94" s="326">
        <f>IFERROR(SUM(Y88:Y93),"0")</f>
        <v>98</v>
      </c>
      <c r="Z94" s="326">
        <f>IFERROR(IF(Z88="",0,Z88),"0")+IFERROR(IF(Z89="",0,Z89),"0")+IFERROR(IF(Z90="",0,Z90),"0")+IFERROR(IF(Z91="",0,Z91),"0")+IFERROR(IF(Z92="",0,Z92),"0")+IFERROR(IF(Z93="",0,Z93),"0")</f>
        <v>1.75224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367.92</v>
      </c>
      <c r="Y95" s="326">
        <f>IFERROR(SUMPRODUCT(Y88:Y93*H88:H93),"0")</f>
        <v>367.92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24</v>
      </c>
      <c r="Y100" s="325">
        <f>IFERROR(IF(X100="","",X100),"")</f>
        <v>24</v>
      </c>
      <c r="Z100" s="36">
        <f>IFERROR(IF(X100="","",X100*0.0155),"")</f>
        <v>0.372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83.135999999999996</v>
      </c>
      <c r="BN100" s="67">
        <f>IFERROR(Y100*I100,"0")</f>
        <v>83.135999999999996</v>
      </c>
      <c r="BO100" s="67">
        <f>IFERROR(X100/J100,"0")</f>
        <v>0.2857142857142857</v>
      </c>
      <c r="BP100" s="67">
        <f>IFERROR(Y100/J100,"0")</f>
        <v>0.2857142857142857</v>
      </c>
    </row>
    <row r="101" spans="1:68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24</v>
      </c>
      <c r="Y101" s="326">
        <f>IFERROR(SUM(Y98:Y100),"0")</f>
        <v>24</v>
      </c>
      <c r="Z101" s="326">
        <f>IFERROR(IF(Z98="",0,Z98),"0")+IFERROR(IF(Z99="",0,Z99),"0")+IFERROR(IF(Z100="",0,Z100),"0")</f>
        <v>0.372</v>
      </c>
      <c r="AA101" s="327"/>
      <c r="AB101" s="327"/>
      <c r="AC101" s="327"/>
    </row>
    <row r="102" spans="1:68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73.92</v>
      </c>
      <c r="Y102" s="326">
        <f>IFERROR(SUMPRODUCT(Y98:Y100*H98:H100),"0")</f>
        <v>73.92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48</v>
      </c>
      <c r="Y107" s="325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350.4</v>
      </c>
      <c r="BN107" s="67">
        <f>IFERROR(Y107*I107,"0")</f>
        <v>350.4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72</v>
      </c>
      <c r="Y109" s="325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120</v>
      </c>
      <c r="Y110" s="326">
        <f>IFERROR(SUM(Y105:Y109),"0")</f>
        <v>120</v>
      </c>
      <c r="Z110" s="326">
        <f>IFERROR(IF(Z105="",0,Z105),"0")+IFERROR(IF(Z106="",0,Z106),"0")+IFERROR(IF(Z107="",0,Z107),"0")+IFERROR(IF(Z108="",0,Z108),"0")+IFERROR(IF(Z109="",0,Z109),"0")</f>
        <v>1.86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840</v>
      </c>
      <c r="Y111" s="326">
        <f>IFERROR(SUMPRODUCT(Y105:Y109*H105:H109),"0")</f>
        <v>840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14</v>
      </c>
      <c r="Y114" s="32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14</v>
      </c>
      <c r="Y116" s="326">
        <f>IFERROR(SUM(Y114:Y115),"0")</f>
        <v>14</v>
      </c>
      <c r="Z116" s="326">
        <f>IFERROR(IF(Z114="",0,Z114),"0")+IFERROR(IF(Z115="",0,Z115),"0")</f>
        <v>0.25031999999999999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42</v>
      </c>
      <c r="Y117" s="326">
        <f>IFERROR(SUMPRODUCT(Y114:Y115*H114:H115),"0")</f>
        <v>42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hidden="1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hidden="1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28</v>
      </c>
      <c r="Y127" s="325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180</v>
      </c>
      <c r="Y161" s="325">
        <f>IFERROR(IF(X161="","",X161),"")</f>
        <v>180</v>
      </c>
      <c r="Z161" s="36">
        <f>IFERROR(IF(X161="","",X161*0.00866),"")</f>
        <v>1.5588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938.37599999999998</v>
      </c>
      <c r="BN161" s="67">
        <f>IFERROR(Y161*I161,"0")</f>
        <v>938.37599999999998</v>
      </c>
      <c r="BO161" s="67">
        <f>IFERROR(X161/J161,"0")</f>
        <v>1.25</v>
      </c>
      <c r="BP161" s="67">
        <f>IFERROR(Y161/J161,"0")</f>
        <v>1.25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180</v>
      </c>
      <c r="Y163" s="326">
        <f>IFERROR(SUM(Y159:Y162),"0")</f>
        <v>180</v>
      </c>
      <c r="Z163" s="326">
        <f>IFERROR(IF(Z159="",0,Z159),"0")+IFERROR(IF(Z160="",0,Z160),"0")+IFERROR(IF(Z161="",0,Z161),"0")+IFERROR(IF(Z162="",0,Z162),"0")</f>
        <v>1.5588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900</v>
      </c>
      <c r="Y164" s="326">
        <f>IFERROR(SUMPRODUCT(Y159:Y162*H159:H162),"0")</f>
        <v>900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hidden="1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14</v>
      </c>
      <c r="Y176" s="326">
        <f>IFERROR(SUM(Y173:Y175),"0")</f>
        <v>14</v>
      </c>
      <c r="Z176" s="326">
        <f>IFERROR(IF(Z173="",0,Z173),"0")+IFERROR(IF(Z174="",0,Z174),"0")+IFERROR(IF(Z175="",0,Z175),"0")</f>
        <v>0.25031999999999999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42</v>
      </c>
      <c r="Y177" s="326">
        <f>IFERROR(SUMPRODUCT(Y173:Y175*H173:H175),"0")</f>
        <v>42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96</v>
      </c>
      <c r="Y198" s="325">
        <f>IFERROR(IF(X198="","",X198),"")</f>
        <v>96</v>
      </c>
      <c r="Z198" s="36">
        <f>IFERROR(IF(X198="","",X198*0.0155),"")</f>
        <v>1.488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563.52</v>
      </c>
      <c r="BN198" s="67">
        <f>IFERROR(Y198*I198,"0")</f>
        <v>563.52</v>
      </c>
      <c r="BO198" s="67">
        <f>IFERROR(X198/J198,"0")</f>
        <v>1.1428571428571428</v>
      </c>
      <c r="BP198" s="67">
        <f>IFERROR(Y198/J198,"0")</f>
        <v>1.1428571428571428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96</v>
      </c>
      <c r="Y201" s="326">
        <f>IFERROR(SUM(Y198:Y200),"0")</f>
        <v>96</v>
      </c>
      <c r="Z201" s="326">
        <f>IFERROR(IF(Z198="",0,Z198),"0")+IFERROR(IF(Z199="",0,Z199),"0")+IFERROR(IF(Z200="",0,Z200),"0")</f>
        <v>1.488</v>
      </c>
      <c r="AA201" s="327"/>
      <c r="AB201" s="327"/>
      <c r="AC201" s="327"/>
    </row>
    <row r="202" spans="1:68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537.59999999999991</v>
      </c>
      <c r="Y202" s="326">
        <f>IFERROR(SUMPRODUCT(Y198:Y200*H198:H200),"0")</f>
        <v>537.59999999999991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72</v>
      </c>
      <c r="Y274" s="325">
        <f>IFERROR(IF(X274="","",X274),"")</f>
        <v>72</v>
      </c>
      <c r="Z274" s="36">
        <f>IFERROR(IF(X274="","",X274*0.00502),"")</f>
        <v>0.36143999999999998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137.88</v>
      </c>
      <c r="BN274" s="67">
        <f>IFERROR(Y274*I274,"0")</f>
        <v>137.88</v>
      </c>
      <c r="BO274" s="67">
        <f>IFERROR(X274/J274,"0")</f>
        <v>0.30769230769230771</v>
      </c>
      <c r="BP274" s="67">
        <f>IFERROR(Y274/J274,"0")</f>
        <v>0.30769230769230771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72</v>
      </c>
      <c r="Y275" s="326">
        <f>IFERROR(SUM(Y274:Y274),"0")</f>
        <v>72</v>
      </c>
      <c r="Z275" s="326">
        <f>IFERROR(IF(Z274="",0,Z274),"0")</f>
        <v>0.36143999999999998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129.6</v>
      </c>
      <c r="Y276" s="326">
        <f>IFERROR(SUMPRODUCT(Y274:Y274*H274:H274),"0")</f>
        <v>129.6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hidden="1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hidden="1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192</v>
      </c>
      <c r="Y284" s="325">
        <f>IFERROR(IF(X284="","",X284),"")</f>
        <v>192</v>
      </c>
      <c r="Z284" s="36">
        <f>IFERROR(IF(X284="","",X284*0.0155),"")</f>
        <v>2.976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1005.1200000000001</v>
      </c>
      <c r="BN284" s="67">
        <f>IFERROR(Y284*I284,"0")</f>
        <v>1005.1200000000001</v>
      </c>
      <c r="BO284" s="67">
        <f>IFERROR(X284/J284,"0")</f>
        <v>2.2857142857142856</v>
      </c>
      <c r="BP284" s="67">
        <f>IFERROR(Y284/J284,"0")</f>
        <v>2.2857142857142856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192</v>
      </c>
      <c r="Y286" s="326">
        <f>IFERROR(SUM(Y283:Y285),"0")</f>
        <v>192</v>
      </c>
      <c r="Z286" s="326">
        <f>IFERROR(IF(Z283="",0,Z283),"0")+IFERROR(IF(Z284="",0,Z284),"0")+IFERROR(IF(Z285="",0,Z285),"0")</f>
        <v>2.976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960</v>
      </c>
      <c r="Y287" s="326">
        <f>IFERROR(SUMPRODUCT(Y283:Y285*H283:H285),"0")</f>
        <v>960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28</v>
      </c>
      <c r="Y310" s="326">
        <f>IFERROR(SUM(Y289:Y309),"0")</f>
        <v>28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0.26207999999999998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103.60000000000001</v>
      </c>
      <c r="Y311" s="326">
        <f>IFERROR(SUMPRODUCT(Y289:Y309*H289:H309),"0")</f>
        <v>103.60000000000001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4942.24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4942.24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5315.0455999999986</v>
      </c>
      <c r="Y318" s="326">
        <f>IFERROR(SUM(BN22:BN314),"0")</f>
        <v>5315.0455999999986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12</v>
      </c>
      <c r="Y319" s="38">
        <f>ROUNDUP(SUM(BP22:BP314),0)</f>
        <v>12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5615.0455999999986</v>
      </c>
      <c r="Y320" s="326">
        <f>GrossWeightTotalR+PalletQtyTotalR*25</f>
        <v>5615.0455999999986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1160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1160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14.93736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252</v>
      </c>
      <c r="D327" s="46">
        <f>IFERROR(X36*H36,"0")+IFERROR(X37*H37,"0")+IFERROR(X38*H38,"0")</f>
        <v>67.199999999999989</v>
      </c>
      <c r="E327" s="46">
        <f>IFERROR(X43*H43,"0")+IFERROR(X44*H44,"0")+IFERROR(X45*H45,"0")+IFERROR(X46*H46,"0")+IFERROR(X47*H47,"0")+IFERROR(X48*H48,"0")+IFERROR(X49*H49,"0")+IFERROR(X50*H50,"0")+IFERROR(X51*H51,"0")</f>
        <v>168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367.92</v>
      </c>
      <c r="K327" s="46">
        <f>IFERROR(X98*H98,"0")+IFERROR(X99*H99,"0")+IFERROR(X100*H100,"0")</f>
        <v>73.92</v>
      </c>
      <c r="L327" s="46">
        <f>IFERROR(X105*H105,"0")+IFERROR(X106*H106,"0")+IFERROR(X107*H107,"0")+IFERROR(X108*H108,"0")+IFERROR(X109*H109,"0")</f>
        <v>840</v>
      </c>
      <c r="M327" s="46">
        <f>IFERROR(X114*H114,"0")+IFERROR(X115*H115,"0")</f>
        <v>42</v>
      </c>
      <c r="N327" s="322"/>
      <c r="O327" s="46">
        <f>IFERROR(X120*H120,"0")+IFERROR(X121*H121,"0")</f>
        <v>0</v>
      </c>
      <c r="P327" s="46">
        <f>IFERROR(X126*H126,"0")+IFERROR(X127*H127,"0")</f>
        <v>126</v>
      </c>
      <c r="Q327" s="46">
        <f>IFERROR(X132*H132,"0")</f>
        <v>42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960</v>
      </c>
      <c r="W327" s="46">
        <f>IFERROR(X173*H173,"0")+IFERROR(X174*H174,"0")+IFERROR(X175*H175,"0")+IFERROR(X179*H179,"0")</f>
        <v>42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537.59999999999991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1193.1999999999998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2752.7999999999997</v>
      </c>
      <c r="B330" s="60">
        <f>SUMPRODUCT(--(BB:BB="ПГП"),--(W:W="кор"),H:H,Y:Y)+SUMPRODUCT(--(BB:BB="ПГП"),--(W:W="кг"),Y:Y)</f>
        <v>2189.44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03,60"/>
        <filter val="12"/>
        <filter val="12,00"/>
        <filter val="120,00"/>
        <filter val="126,00"/>
        <filter val="129,60"/>
        <filter val="14,00"/>
        <filter val="168,00"/>
        <filter val="180,00"/>
        <filter val="192,00"/>
        <filter val="24,00"/>
        <filter val="252,00"/>
        <filter val="28,00"/>
        <filter val="36,00"/>
        <filter val="367,92"/>
        <filter val="4 942,24"/>
        <filter val="42,00"/>
        <filter val="48,00"/>
        <filter val="5 315,05"/>
        <filter val="5 615,05"/>
        <filter val="50,40"/>
        <filter val="537,60"/>
        <filter val="56,00"/>
        <filter val="60,00"/>
        <filter val="67,20"/>
        <filter val="72,00"/>
        <filter val="73,92"/>
        <filter val="840,00"/>
        <filter val="900,00"/>
        <filter val="96,00"/>
        <filter val="960,00"/>
        <filter val="98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