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A7E51DB-0764-4B1C-9BB2-D25CFC66D7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X315" i="1"/>
  <c r="BO314" i="1"/>
  <c r="BM314" i="1"/>
  <c r="Z314" i="1"/>
  <c r="Z315" i="1" s="1"/>
  <c r="Y314" i="1"/>
  <c r="Y316" i="1" s="1"/>
  <c r="X311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Z310" i="1" s="1"/>
  <c r="Y289" i="1"/>
  <c r="Y311" i="1" s="1"/>
  <c r="X287" i="1"/>
  <c r="X286" i="1"/>
  <c r="BO285" i="1"/>
  <c r="BM285" i="1"/>
  <c r="Z285" i="1"/>
  <c r="Y285" i="1"/>
  <c r="BP285" i="1" s="1"/>
  <c r="P285" i="1"/>
  <c r="BO284" i="1"/>
  <c r="BM284" i="1"/>
  <c r="Z284" i="1"/>
  <c r="Y284" i="1"/>
  <c r="BO283" i="1"/>
  <c r="BM283" i="1"/>
  <c r="Z283" i="1"/>
  <c r="Y283" i="1"/>
  <c r="X281" i="1"/>
  <c r="X280" i="1"/>
  <c r="BO279" i="1"/>
  <c r="BM279" i="1"/>
  <c r="Z279" i="1"/>
  <c r="Y279" i="1"/>
  <c r="BP279" i="1" s="1"/>
  <c r="BO278" i="1"/>
  <c r="BM278" i="1"/>
  <c r="Z278" i="1"/>
  <c r="Z280" i="1" s="1"/>
  <c r="Y278" i="1"/>
  <c r="Y281" i="1" s="1"/>
  <c r="X276" i="1"/>
  <c r="X275" i="1"/>
  <c r="BO274" i="1"/>
  <c r="BM274" i="1"/>
  <c r="Z274" i="1"/>
  <c r="Z275" i="1" s="1"/>
  <c r="Y274" i="1"/>
  <c r="X272" i="1"/>
  <c r="X271" i="1"/>
  <c r="BO270" i="1"/>
  <c r="BM270" i="1"/>
  <c r="Z270" i="1"/>
  <c r="Y270" i="1"/>
  <c r="BP270" i="1" s="1"/>
  <c r="BO269" i="1"/>
  <c r="BM269" i="1"/>
  <c r="Z269" i="1"/>
  <c r="Y269" i="1"/>
  <c r="BP269" i="1" s="1"/>
  <c r="BO268" i="1"/>
  <c r="BM268" i="1"/>
  <c r="Z268" i="1"/>
  <c r="Z271" i="1" s="1"/>
  <c r="Y268" i="1"/>
  <c r="Y272" i="1" s="1"/>
  <c r="X264" i="1"/>
  <c r="X263" i="1"/>
  <c r="BO262" i="1"/>
  <c r="BM262" i="1"/>
  <c r="Z262" i="1"/>
  <c r="Z263" i="1" s="1"/>
  <c r="Y262" i="1"/>
  <c r="Y264" i="1" s="1"/>
  <c r="P262" i="1"/>
  <c r="X260" i="1"/>
  <c r="X259" i="1"/>
  <c r="BO258" i="1"/>
  <c r="BM258" i="1"/>
  <c r="Z258" i="1"/>
  <c r="Z259" i="1" s="1"/>
  <c r="Y258" i="1"/>
  <c r="X254" i="1"/>
  <c r="X253" i="1"/>
  <c r="BO252" i="1"/>
  <c r="BM252" i="1"/>
  <c r="Z252" i="1"/>
  <c r="Z253" i="1" s="1"/>
  <c r="Y252" i="1"/>
  <c r="Y254" i="1" s="1"/>
  <c r="P252" i="1"/>
  <c r="X249" i="1"/>
  <c r="X248" i="1"/>
  <c r="BO247" i="1"/>
  <c r="BM247" i="1"/>
  <c r="Z247" i="1"/>
  <c r="Y247" i="1"/>
  <c r="BP247" i="1" s="1"/>
  <c r="P247" i="1"/>
  <c r="BO246" i="1"/>
  <c r="BM246" i="1"/>
  <c r="Z246" i="1"/>
  <c r="Y246" i="1"/>
  <c r="P246" i="1"/>
  <c r="X242" i="1"/>
  <c r="X241" i="1"/>
  <c r="BO240" i="1"/>
  <c r="BM240" i="1"/>
  <c r="Z240" i="1"/>
  <c r="Z241" i="1" s="1"/>
  <c r="Y240" i="1"/>
  <c r="Y242" i="1" s="1"/>
  <c r="P240" i="1"/>
  <c r="X236" i="1"/>
  <c r="X235" i="1"/>
  <c r="BO234" i="1"/>
  <c r="BM234" i="1"/>
  <c r="Z234" i="1"/>
  <c r="Y234" i="1"/>
  <c r="P234" i="1"/>
  <c r="BO233" i="1"/>
  <c r="BM233" i="1"/>
  <c r="Z233" i="1"/>
  <c r="Y233" i="1"/>
  <c r="BP233" i="1" s="1"/>
  <c r="P233" i="1"/>
  <c r="X230" i="1"/>
  <c r="X229" i="1"/>
  <c r="BO228" i="1"/>
  <c r="BM228" i="1"/>
  <c r="Z228" i="1"/>
  <c r="Z229" i="1" s="1"/>
  <c r="Y228" i="1"/>
  <c r="Y230" i="1" s="1"/>
  <c r="P228" i="1"/>
  <c r="X225" i="1"/>
  <c r="X224" i="1"/>
  <c r="BO223" i="1"/>
  <c r="BM223" i="1"/>
  <c r="Z223" i="1"/>
  <c r="Z224" i="1" s="1"/>
  <c r="Y223" i="1"/>
  <c r="Y225" i="1" s="1"/>
  <c r="P223" i="1"/>
  <c r="X220" i="1"/>
  <c r="X219" i="1"/>
  <c r="BO218" i="1"/>
  <c r="BM218" i="1"/>
  <c r="Z218" i="1"/>
  <c r="Y218" i="1"/>
  <c r="BP218" i="1" s="1"/>
  <c r="P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P215" i="1"/>
  <c r="X212" i="1"/>
  <c r="X211" i="1"/>
  <c r="BO210" i="1"/>
  <c r="BM210" i="1"/>
  <c r="Z210" i="1"/>
  <c r="Y210" i="1"/>
  <c r="BP210" i="1" s="1"/>
  <c r="P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BP193" i="1" s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P190" i="1"/>
  <c r="X186" i="1"/>
  <c r="X185" i="1"/>
  <c r="BO184" i="1"/>
  <c r="BM184" i="1"/>
  <c r="Z184" i="1"/>
  <c r="Z185" i="1" s="1"/>
  <c r="Y184" i="1"/>
  <c r="Y185" i="1" s="1"/>
  <c r="P184" i="1"/>
  <c r="X181" i="1"/>
  <c r="X180" i="1"/>
  <c r="BO179" i="1"/>
  <c r="BM179" i="1"/>
  <c r="Z179" i="1"/>
  <c r="Z180" i="1" s="1"/>
  <c r="Y179" i="1"/>
  <c r="Y180" i="1" s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P174" i="1"/>
  <c r="BO173" i="1"/>
  <c r="BM173" i="1"/>
  <c r="Z173" i="1"/>
  <c r="Y173" i="1"/>
  <c r="P173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BP161" i="1" s="1"/>
  <c r="P161" i="1"/>
  <c r="BO160" i="1"/>
  <c r="BM160" i="1"/>
  <c r="Z160" i="1"/>
  <c r="Y160" i="1"/>
  <c r="BP160" i="1" s="1"/>
  <c r="BO159" i="1"/>
  <c r="BM159" i="1"/>
  <c r="Z159" i="1"/>
  <c r="Y159" i="1"/>
  <c r="X156" i="1"/>
  <c r="X155" i="1"/>
  <c r="BO154" i="1"/>
  <c r="BM154" i="1"/>
  <c r="Z154" i="1"/>
  <c r="Z155" i="1" s="1"/>
  <c r="Y154" i="1"/>
  <c r="Y156" i="1" s="1"/>
  <c r="X150" i="1"/>
  <c r="X149" i="1"/>
  <c r="BO148" i="1"/>
  <c r="BM148" i="1"/>
  <c r="Z148" i="1"/>
  <c r="Z149" i="1" s="1"/>
  <c r="Y148" i="1"/>
  <c r="Y149" i="1" s="1"/>
  <c r="P148" i="1"/>
  <c r="X145" i="1"/>
  <c r="X144" i="1"/>
  <c r="BO143" i="1"/>
  <c r="BM143" i="1"/>
  <c r="Z143" i="1"/>
  <c r="Y143" i="1"/>
  <c r="P143" i="1"/>
  <c r="BO142" i="1"/>
  <c r="BM142" i="1"/>
  <c r="Z142" i="1"/>
  <c r="Y142" i="1"/>
  <c r="BP142" i="1" s="1"/>
  <c r="P142" i="1"/>
  <c r="X139" i="1"/>
  <c r="X138" i="1"/>
  <c r="BO137" i="1"/>
  <c r="BM137" i="1"/>
  <c r="Z137" i="1"/>
  <c r="Z138" i="1" s="1"/>
  <c r="Y137" i="1"/>
  <c r="Y139" i="1" s="1"/>
  <c r="P137" i="1"/>
  <c r="X134" i="1"/>
  <c r="X133" i="1"/>
  <c r="BO132" i="1"/>
  <c r="BM132" i="1"/>
  <c r="Z132" i="1"/>
  <c r="Z133" i="1" s="1"/>
  <c r="Y132" i="1"/>
  <c r="Y134" i="1" s="1"/>
  <c r="X129" i="1"/>
  <c r="X128" i="1"/>
  <c r="BO127" i="1"/>
  <c r="BM127" i="1"/>
  <c r="Z127" i="1"/>
  <c r="Y127" i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X117" i="1"/>
  <c r="X116" i="1"/>
  <c r="BO115" i="1"/>
  <c r="BM115" i="1"/>
  <c r="Z115" i="1"/>
  <c r="Y115" i="1"/>
  <c r="P115" i="1"/>
  <c r="BO114" i="1"/>
  <c r="BM114" i="1"/>
  <c r="Z114" i="1"/>
  <c r="Y114" i="1"/>
  <c r="P114" i="1"/>
  <c r="X111" i="1"/>
  <c r="X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X102" i="1"/>
  <c r="X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BO89" i="1"/>
  <c r="BM89" i="1"/>
  <c r="Z89" i="1"/>
  <c r="Y89" i="1"/>
  <c r="P89" i="1"/>
  <c r="BO88" i="1"/>
  <c r="BM88" i="1"/>
  <c r="Z88" i="1"/>
  <c r="Y88" i="1"/>
  <c r="BP88" i="1" s="1"/>
  <c r="X85" i="1"/>
  <c r="X84" i="1"/>
  <c r="BO83" i="1"/>
  <c r="BM83" i="1"/>
  <c r="Z83" i="1"/>
  <c r="Y83" i="1"/>
  <c r="P83" i="1"/>
  <c r="BO82" i="1"/>
  <c r="BM82" i="1"/>
  <c r="Z82" i="1"/>
  <c r="Y82" i="1"/>
  <c r="P82" i="1"/>
  <c r="X79" i="1"/>
  <c r="X78" i="1"/>
  <c r="BO77" i="1"/>
  <c r="BM77" i="1"/>
  <c r="Z77" i="1"/>
  <c r="Z78" i="1" s="1"/>
  <c r="Y77" i="1"/>
  <c r="X74" i="1"/>
  <c r="X73" i="1"/>
  <c r="BO72" i="1"/>
  <c r="BM72" i="1"/>
  <c r="Z72" i="1"/>
  <c r="Y72" i="1"/>
  <c r="P72" i="1"/>
  <c r="BP71" i="1"/>
  <c r="BO71" i="1"/>
  <c r="BN71" i="1"/>
  <c r="BM71" i="1"/>
  <c r="Z71" i="1"/>
  <c r="Z73" i="1" s="1"/>
  <c r="Y71" i="1"/>
  <c r="P71" i="1"/>
  <c r="X68" i="1"/>
  <c r="Y67" i="1"/>
  <c r="X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BP64" i="1"/>
  <c r="BO64" i="1"/>
  <c r="BN64" i="1"/>
  <c r="BM64" i="1"/>
  <c r="Z64" i="1"/>
  <c r="Z67" i="1" s="1"/>
  <c r="Y64" i="1"/>
  <c r="Y68" i="1" s="1"/>
  <c r="X62" i="1"/>
  <c r="X61" i="1"/>
  <c r="BO60" i="1"/>
  <c r="BM60" i="1"/>
  <c r="Z60" i="1"/>
  <c r="Z61" i="1" s="1"/>
  <c r="Y60" i="1"/>
  <c r="Y62" i="1" s="1"/>
  <c r="X58" i="1"/>
  <c r="X57" i="1"/>
  <c r="BO56" i="1"/>
  <c r="BM56" i="1"/>
  <c r="Z56" i="1"/>
  <c r="Z57" i="1" s="1"/>
  <c r="Y56" i="1"/>
  <c r="X53" i="1"/>
  <c r="X52" i="1"/>
  <c r="BO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Z52" i="1" s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O37" i="1"/>
  <c r="BM37" i="1"/>
  <c r="Z37" i="1"/>
  <c r="Y37" i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P30" i="1"/>
  <c r="BO29" i="1"/>
  <c r="BM29" i="1"/>
  <c r="Z29" i="1"/>
  <c r="Y29" i="1"/>
  <c r="BO28" i="1"/>
  <c r="BM28" i="1"/>
  <c r="Z28" i="1"/>
  <c r="Y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BN30" i="1"/>
  <c r="BN31" i="1"/>
  <c r="Y85" i="1"/>
  <c r="Z84" i="1"/>
  <c r="Z94" i="1"/>
  <c r="BN88" i="1"/>
  <c r="BN91" i="1"/>
  <c r="BN93" i="1"/>
  <c r="Z110" i="1"/>
  <c r="BN105" i="1"/>
  <c r="BN107" i="1"/>
  <c r="BN109" i="1"/>
  <c r="BN121" i="1"/>
  <c r="Z128" i="1"/>
  <c r="BN132" i="1"/>
  <c r="BP132" i="1"/>
  <c r="Y133" i="1"/>
  <c r="BN137" i="1"/>
  <c r="BP137" i="1"/>
  <c r="Y138" i="1"/>
  <c r="Z144" i="1"/>
  <c r="BN142" i="1"/>
  <c r="Y169" i="1"/>
  <c r="BN167" i="1"/>
  <c r="Y177" i="1"/>
  <c r="Y194" i="1"/>
  <c r="Z194" i="1"/>
  <c r="BN191" i="1"/>
  <c r="Y212" i="1"/>
  <c r="BN206" i="1"/>
  <c r="BN208" i="1"/>
  <c r="BN210" i="1"/>
  <c r="Y219" i="1"/>
  <c r="BN252" i="1"/>
  <c r="BP252" i="1"/>
  <c r="Y253" i="1"/>
  <c r="Z286" i="1"/>
  <c r="Y58" i="1"/>
  <c r="Y57" i="1"/>
  <c r="BP56" i="1"/>
  <c r="BN56" i="1"/>
  <c r="Y84" i="1"/>
  <c r="BP82" i="1"/>
  <c r="BN82" i="1"/>
  <c r="BP98" i="1"/>
  <c r="BN98" i="1"/>
  <c r="BP100" i="1"/>
  <c r="BN100" i="1"/>
  <c r="BP114" i="1"/>
  <c r="BN114" i="1"/>
  <c r="Y128" i="1"/>
  <c r="BP126" i="1"/>
  <c r="BN126" i="1"/>
  <c r="Y129" i="1"/>
  <c r="Y79" i="1"/>
  <c r="Y78" i="1"/>
  <c r="BP77" i="1"/>
  <c r="BN77" i="1"/>
  <c r="J9" i="1"/>
  <c r="X318" i="1"/>
  <c r="X317" i="1"/>
  <c r="Z32" i="1"/>
  <c r="X319" i="1"/>
  <c r="Z101" i="1"/>
  <c r="Z116" i="1"/>
  <c r="Z122" i="1"/>
  <c r="BN154" i="1"/>
  <c r="BP154" i="1"/>
  <c r="Y155" i="1"/>
  <c r="Y163" i="1"/>
  <c r="Z163" i="1"/>
  <c r="BN161" i="1"/>
  <c r="Z168" i="1"/>
  <c r="Z176" i="1"/>
  <c r="BN173" i="1"/>
  <c r="BP173" i="1"/>
  <c r="BN175" i="1"/>
  <c r="Y201" i="1"/>
  <c r="Z201" i="1"/>
  <c r="BN199" i="1"/>
  <c r="Z211" i="1"/>
  <c r="Z219" i="1"/>
  <c r="BN215" i="1"/>
  <c r="BP215" i="1"/>
  <c r="BN217" i="1"/>
  <c r="BN228" i="1"/>
  <c r="BP228" i="1"/>
  <c r="Y229" i="1"/>
  <c r="Z235" i="1"/>
  <c r="BN233" i="1"/>
  <c r="BN247" i="1"/>
  <c r="BN268" i="1"/>
  <c r="BP268" i="1"/>
  <c r="BN269" i="1"/>
  <c r="BN270" i="1"/>
  <c r="Y271" i="1"/>
  <c r="BN278" i="1"/>
  <c r="BP278" i="1"/>
  <c r="BN279" i="1"/>
  <c r="Y280" i="1"/>
  <c r="BN285" i="1"/>
  <c r="BN314" i="1"/>
  <c r="BP314" i="1"/>
  <c r="Y315" i="1"/>
  <c r="Y52" i="1"/>
  <c r="BP43" i="1"/>
  <c r="BN43" i="1"/>
  <c r="BP45" i="1"/>
  <c r="BN45" i="1"/>
  <c r="BP47" i="1"/>
  <c r="BN47" i="1"/>
  <c r="BP49" i="1"/>
  <c r="BN49" i="1"/>
  <c r="BP51" i="1"/>
  <c r="BN51" i="1"/>
  <c r="BP72" i="1"/>
  <c r="BN72" i="1"/>
  <c r="BP89" i="1"/>
  <c r="BN89" i="1"/>
  <c r="BP90" i="1"/>
  <c r="BN90" i="1"/>
  <c r="BP92" i="1"/>
  <c r="BN92" i="1"/>
  <c r="Y94" i="1"/>
  <c r="BP99" i="1"/>
  <c r="BN99" i="1"/>
  <c r="Y101" i="1"/>
  <c r="BP106" i="1"/>
  <c r="BN106" i="1"/>
  <c r="BP108" i="1"/>
  <c r="BN108" i="1"/>
  <c r="Y110" i="1"/>
  <c r="BP115" i="1"/>
  <c r="BN115" i="1"/>
  <c r="BP143" i="1"/>
  <c r="BN143" i="1"/>
  <c r="Y145" i="1"/>
  <c r="Y33" i="1"/>
  <c r="BP28" i="1"/>
  <c r="BN28" i="1"/>
  <c r="BP29" i="1"/>
  <c r="BN29" i="1"/>
  <c r="Y32" i="1"/>
  <c r="Y39" i="1"/>
  <c r="BP36" i="1"/>
  <c r="BN36" i="1"/>
  <c r="BP37" i="1"/>
  <c r="BN37" i="1"/>
  <c r="BP38" i="1"/>
  <c r="BN38" i="1"/>
  <c r="X321" i="1"/>
  <c r="Y53" i="1"/>
  <c r="Y61" i="1"/>
  <c r="BP60" i="1"/>
  <c r="BN60" i="1"/>
  <c r="Y73" i="1"/>
  <c r="Y74" i="1"/>
  <c r="BP83" i="1"/>
  <c r="BN83" i="1"/>
  <c r="Y95" i="1"/>
  <c r="Y102" i="1"/>
  <c r="Y111" i="1"/>
  <c r="Y116" i="1"/>
  <c r="Y117" i="1"/>
  <c r="Y123" i="1"/>
  <c r="BP120" i="1"/>
  <c r="BN120" i="1"/>
  <c r="Y122" i="1"/>
  <c r="BP127" i="1"/>
  <c r="BN127" i="1"/>
  <c r="Y144" i="1"/>
  <c r="Y150" i="1"/>
  <c r="Y164" i="1"/>
  <c r="Y168" i="1"/>
  <c r="Y176" i="1"/>
  <c r="Y181" i="1"/>
  <c r="Y186" i="1"/>
  <c r="Y195" i="1"/>
  <c r="Y202" i="1"/>
  <c r="Y211" i="1"/>
  <c r="Y220" i="1"/>
  <c r="BP234" i="1"/>
  <c r="BN234" i="1"/>
  <c r="Y249" i="1"/>
  <c r="BP246" i="1"/>
  <c r="BN246" i="1"/>
  <c r="Y248" i="1"/>
  <c r="Y259" i="1"/>
  <c r="BP258" i="1"/>
  <c r="BN258" i="1"/>
  <c r="Y275" i="1"/>
  <c r="BP274" i="1"/>
  <c r="BN274" i="1"/>
  <c r="H9" i="1"/>
  <c r="BN148" i="1"/>
  <c r="BP148" i="1"/>
  <c r="BN159" i="1"/>
  <c r="BP159" i="1"/>
  <c r="BN160" i="1"/>
  <c r="BN162" i="1"/>
  <c r="BN166" i="1"/>
  <c r="BP166" i="1"/>
  <c r="BN174" i="1"/>
  <c r="BN179" i="1"/>
  <c r="BP179" i="1"/>
  <c r="BN184" i="1"/>
  <c r="BP184" i="1"/>
  <c r="BN190" i="1"/>
  <c r="BP190" i="1"/>
  <c r="BN192" i="1"/>
  <c r="BN193" i="1"/>
  <c r="BN198" i="1"/>
  <c r="BP198" i="1"/>
  <c r="BN200" i="1"/>
  <c r="BN205" i="1"/>
  <c r="BP205" i="1"/>
  <c r="BN207" i="1"/>
  <c r="BN209" i="1"/>
  <c r="BN216" i="1"/>
  <c r="BN218" i="1"/>
  <c r="BN223" i="1"/>
  <c r="BP223" i="1"/>
  <c r="Y224" i="1"/>
  <c r="Y235" i="1"/>
  <c r="Y236" i="1"/>
  <c r="Y241" i="1"/>
  <c r="BP240" i="1"/>
  <c r="BN240" i="1"/>
  <c r="Z248" i="1"/>
  <c r="Z322" i="1" s="1"/>
  <c r="Y260" i="1"/>
  <c r="Y263" i="1"/>
  <c r="BP262" i="1"/>
  <c r="BN262" i="1"/>
  <c r="Y276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Y318" i="1" l="1"/>
  <c r="Y321" i="1"/>
  <c r="Y319" i="1"/>
  <c r="Y317" i="1"/>
  <c r="X320" i="1"/>
  <c r="Y320" i="1" l="1"/>
  <c r="B330" i="1" l="1"/>
  <c r="A330" i="1"/>
  <c r="C330" i="1"/>
</calcChain>
</file>

<file path=xl/sharedStrings.xml><?xml version="1.0" encoding="utf-8"?>
<sst xmlns="http://schemas.openxmlformats.org/spreadsheetml/2006/main" count="1558" uniqueCount="520">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</sst>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3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7" t="s">
        <v>0</v>
      </c>
      <c r="E1" s="347"/>
      <c r="F1" s="347"/>
      <c r="G1" s="12" t="s">
        <v>1</v>
      </c>
      <c r="H1" s="377" t="s">
        <v>2</v>
      </c>
      <c r="I1" s="347"/>
      <c r="J1" s="347"/>
      <c r="K1" s="347"/>
      <c r="L1" s="347"/>
      <c r="M1" s="347"/>
      <c r="N1" s="347"/>
      <c r="O1" s="347"/>
      <c r="P1" s="347"/>
      <c r="Q1" s="347"/>
      <c r="R1" s="346" t="s">
        <v>3</v>
      </c>
      <c r="S1" s="347"/>
      <c r="T1" s="3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8"/>
      <c r="R2" s="338"/>
      <c r="S2" s="338"/>
      <c r="T2" s="338"/>
      <c r="U2" s="338"/>
      <c r="V2" s="338"/>
      <c r="W2" s="338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8"/>
      <c r="Q3" s="338"/>
      <c r="R3" s="338"/>
      <c r="S3" s="338"/>
      <c r="T3" s="338"/>
      <c r="U3" s="338"/>
      <c r="V3" s="338"/>
      <c r="W3" s="338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13" t="s">
        <v>8</v>
      </c>
      <c r="B5" s="332"/>
      <c r="C5" s="333"/>
      <c r="D5" s="382"/>
      <c r="E5" s="383"/>
      <c r="F5" s="523" t="s">
        <v>9</v>
      </c>
      <c r="G5" s="333"/>
      <c r="H5" s="382" t="s">
        <v>519</v>
      </c>
      <c r="I5" s="494"/>
      <c r="J5" s="494"/>
      <c r="K5" s="494"/>
      <c r="L5" s="494"/>
      <c r="M5" s="383"/>
      <c r="N5" s="61"/>
      <c r="P5" s="24" t="s">
        <v>10</v>
      </c>
      <c r="Q5" s="526">
        <v>45712</v>
      </c>
      <c r="R5" s="400"/>
      <c r="T5" s="439" t="s">
        <v>11</v>
      </c>
      <c r="U5" s="365"/>
      <c r="V5" s="440" t="s">
        <v>12</v>
      </c>
      <c r="W5" s="400"/>
      <c r="AB5" s="51"/>
      <c r="AC5" s="51"/>
      <c r="AD5" s="51"/>
      <c r="AE5" s="51"/>
    </row>
    <row r="6" spans="1:32" s="318" customFormat="1" ht="24" customHeight="1" x14ac:dyDescent="0.2">
      <c r="A6" s="413" t="s">
        <v>13</v>
      </c>
      <c r="B6" s="332"/>
      <c r="C6" s="333"/>
      <c r="D6" s="496" t="s">
        <v>14</v>
      </c>
      <c r="E6" s="497"/>
      <c r="F6" s="497"/>
      <c r="G6" s="497"/>
      <c r="H6" s="497"/>
      <c r="I6" s="497"/>
      <c r="J6" s="497"/>
      <c r="K6" s="497"/>
      <c r="L6" s="497"/>
      <c r="M6" s="400"/>
      <c r="N6" s="62"/>
      <c r="P6" s="24" t="s">
        <v>15</v>
      </c>
      <c r="Q6" s="529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441" t="s">
        <v>16</v>
      </c>
      <c r="U6" s="365"/>
      <c r="V6" s="460" t="s">
        <v>17</v>
      </c>
      <c r="W6" s="340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63"/>
      <c r="P7" s="24"/>
      <c r="Q7" s="42"/>
      <c r="R7" s="42"/>
      <c r="T7" s="338"/>
      <c r="U7" s="365"/>
      <c r="V7" s="461"/>
      <c r="W7" s="462"/>
      <c r="AB7" s="51"/>
      <c r="AC7" s="51"/>
      <c r="AD7" s="51"/>
      <c r="AE7" s="51"/>
    </row>
    <row r="8" spans="1:32" s="318" customFormat="1" ht="25.5" customHeight="1" x14ac:dyDescent="0.2">
      <c r="A8" s="535" t="s">
        <v>18</v>
      </c>
      <c r="B8" s="329"/>
      <c r="C8" s="330"/>
      <c r="D8" s="370" t="s">
        <v>19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20</v>
      </c>
      <c r="Q8" s="406">
        <v>0.375</v>
      </c>
      <c r="R8" s="363"/>
      <c r="T8" s="338"/>
      <c r="U8" s="365"/>
      <c r="V8" s="461"/>
      <c r="W8" s="462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18"/>
      <c r="E9" s="355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M9" s="355"/>
      <c r="N9" s="316"/>
      <c r="P9" s="26" t="s">
        <v>21</v>
      </c>
      <c r="Q9" s="397"/>
      <c r="R9" s="398"/>
      <c r="T9" s="338"/>
      <c r="U9" s="365"/>
      <c r="V9" s="463"/>
      <c r="W9" s="464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18"/>
      <c r="E10" s="355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55" t="str">
        <f>IFERROR(VLOOKUP($D$10,Proxy,2,FALSE),"")</f>
        <v/>
      </c>
      <c r="I10" s="338"/>
      <c r="J10" s="338"/>
      <c r="K10" s="338"/>
      <c r="L10" s="338"/>
      <c r="M10" s="338"/>
      <c r="N10" s="317"/>
      <c r="P10" s="26" t="s">
        <v>22</v>
      </c>
      <c r="Q10" s="442"/>
      <c r="R10" s="443"/>
      <c r="U10" s="24" t="s">
        <v>23</v>
      </c>
      <c r="V10" s="339" t="s">
        <v>24</v>
      </c>
      <c r="W10" s="340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9"/>
      <c r="R11" s="400"/>
      <c r="U11" s="24" t="s">
        <v>27</v>
      </c>
      <c r="V11" s="477" t="s">
        <v>28</v>
      </c>
      <c r="W11" s="398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02" t="s">
        <v>29</v>
      </c>
      <c r="B12" s="332"/>
      <c r="C12" s="332"/>
      <c r="D12" s="332"/>
      <c r="E12" s="332"/>
      <c r="F12" s="332"/>
      <c r="G12" s="332"/>
      <c r="H12" s="332"/>
      <c r="I12" s="332"/>
      <c r="J12" s="332"/>
      <c r="K12" s="332"/>
      <c r="L12" s="332"/>
      <c r="M12" s="333"/>
      <c r="N12" s="65"/>
      <c r="P12" s="24" t="s">
        <v>30</v>
      </c>
      <c r="Q12" s="406"/>
      <c r="R12" s="363"/>
      <c r="S12" s="23"/>
      <c r="U12" s="24"/>
      <c r="V12" s="347"/>
      <c r="W12" s="338"/>
      <c r="AB12" s="51"/>
      <c r="AC12" s="51"/>
      <c r="AD12" s="51"/>
      <c r="AE12" s="51"/>
    </row>
    <row r="13" spans="1:32" s="318" customFormat="1" ht="23.25" customHeight="1" x14ac:dyDescent="0.2">
      <c r="A13" s="402" t="s">
        <v>31</v>
      </c>
      <c r="B13" s="332"/>
      <c r="C13" s="332"/>
      <c r="D13" s="332"/>
      <c r="E13" s="332"/>
      <c r="F13" s="332"/>
      <c r="G13" s="332"/>
      <c r="H13" s="332"/>
      <c r="I13" s="332"/>
      <c r="J13" s="332"/>
      <c r="K13" s="332"/>
      <c r="L13" s="332"/>
      <c r="M13" s="333"/>
      <c r="N13" s="65"/>
      <c r="O13" s="26"/>
      <c r="P13" s="26" t="s">
        <v>32</v>
      </c>
      <c r="Q13" s="477"/>
      <c r="R13" s="3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02" t="s">
        <v>33</v>
      </c>
      <c r="B14" s="332"/>
      <c r="C14" s="332"/>
      <c r="D14" s="332"/>
      <c r="E14" s="332"/>
      <c r="F14" s="332"/>
      <c r="G14" s="332"/>
      <c r="H14" s="332"/>
      <c r="I14" s="332"/>
      <c r="J14" s="332"/>
      <c r="K14" s="332"/>
      <c r="L14" s="332"/>
      <c r="M14" s="33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517" t="s">
        <v>34</v>
      </c>
      <c r="B15" s="332"/>
      <c r="C15" s="332"/>
      <c r="D15" s="332"/>
      <c r="E15" s="332"/>
      <c r="F15" s="332"/>
      <c r="G15" s="332"/>
      <c r="H15" s="332"/>
      <c r="I15" s="332"/>
      <c r="J15" s="332"/>
      <c r="K15" s="332"/>
      <c r="L15" s="332"/>
      <c r="M15" s="333"/>
      <c r="N15" s="66"/>
      <c r="P15" s="430" t="s">
        <v>35</v>
      </c>
      <c r="Q15" s="347"/>
      <c r="R15" s="347"/>
      <c r="S15" s="347"/>
      <c r="T15" s="3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3" t="s">
        <v>36</v>
      </c>
      <c r="B17" s="343" t="s">
        <v>37</v>
      </c>
      <c r="C17" s="415" t="s">
        <v>38</v>
      </c>
      <c r="D17" s="343" t="s">
        <v>39</v>
      </c>
      <c r="E17" s="390"/>
      <c r="F17" s="343" t="s">
        <v>40</v>
      </c>
      <c r="G17" s="343" t="s">
        <v>41</v>
      </c>
      <c r="H17" s="343" t="s">
        <v>42</v>
      </c>
      <c r="I17" s="343" t="s">
        <v>43</v>
      </c>
      <c r="J17" s="343" t="s">
        <v>44</v>
      </c>
      <c r="K17" s="343" t="s">
        <v>45</v>
      </c>
      <c r="L17" s="343" t="s">
        <v>46</v>
      </c>
      <c r="M17" s="343" t="s">
        <v>47</v>
      </c>
      <c r="N17" s="343" t="s">
        <v>48</v>
      </c>
      <c r="O17" s="343" t="s">
        <v>49</v>
      </c>
      <c r="P17" s="343" t="s">
        <v>50</v>
      </c>
      <c r="Q17" s="389"/>
      <c r="R17" s="389"/>
      <c r="S17" s="389"/>
      <c r="T17" s="390"/>
      <c r="U17" s="511" t="s">
        <v>51</v>
      </c>
      <c r="V17" s="333"/>
      <c r="W17" s="343" t="s">
        <v>52</v>
      </c>
      <c r="X17" s="343" t="s">
        <v>53</v>
      </c>
      <c r="Y17" s="509" t="s">
        <v>54</v>
      </c>
      <c r="Z17" s="470" t="s">
        <v>55</v>
      </c>
      <c r="AA17" s="453" t="s">
        <v>56</v>
      </c>
      <c r="AB17" s="453" t="s">
        <v>57</v>
      </c>
      <c r="AC17" s="453" t="s">
        <v>58</v>
      </c>
      <c r="AD17" s="453" t="s">
        <v>59</v>
      </c>
      <c r="AE17" s="502"/>
      <c r="AF17" s="503"/>
      <c r="AG17" s="69"/>
      <c r="BD17" s="68" t="s">
        <v>60</v>
      </c>
    </row>
    <row r="18" spans="1:68" ht="14.25" customHeight="1" x14ac:dyDescent="0.2">
      <c r="A18" s="344"/>
      <c r="B18" s="344"/>
      <c r="C18" s="344"/>
      <c r="D18" s="391"/>
      <c r="E18" s="393"/>
      <c r="F18" s="344"/>
      <c r="G18" s="344"/>
      <c r="H18" s="344"/>
      <c r="I18" s="344"/>
      <c r="J18" s="344"/>
      <c r="K18" s="344"/>
      <c r="L18" s="344"/>
      <c r="M18" s="344"/>
      <c r="N18" s="344"/>
      <c r="O18" s="344"/>
      <c r="P18" s="391"/>
      <c r="Q18" s="392"/>
      <c r="R18" s="392"/>
      <c r="S18" s="392"/>
      <c r="T18" s="393"/>
      <c r="U18" s="70" t="s">
        <v>61</v>
      </c>
      <c r="V18" s="70" t="s">
        <v>62</v>
      </c>
      <c r="W18" s="344"/>
      <c r="X18" s="344"/>
      <c r="Y18" s="510"/>
      <c r="Z18" s="471"/>
      <c r="AA18" s="454"/>
      <c r="AB18" s="454"/>
      <c r="AC18" s="454"/>
      <c r="AD18" s="504"/>
      <c r="AE18" s="505"/>
      <c r="AF18" s="506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45" t="s">
        <v>63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8"/>
      <c r="Z20" s="338"/>
      <c r="AA20" s="319"/>
      <c r="AB20" s="319"/>
      <c r="AC20" s="319"/>
    </row>
    <row r="21" spans="1:68" ht="14.25" hidden="1" customHeight="1" x14ac:dyDescent="0.25">
      <c r="A21" s="337" t="s">
        <v>64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  <c r="AA21" s="320"/>
      <c r="AB21" s="320"/>
      <c r="AC21" s="32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1">
        <v>4607111035752</v>
      </c>
      <c r="E22" s="342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73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8"/>
      <c r="O23" s="374"/>
      <c r="P23" s="328" t="s">
        <v>73</v>
      </c>
      <c r="Q23" s="329"/>
      <c r="R23" s="329"/>
      <c r="S23" s="329"/>
      <c r="T23" s="329"/>
      <c r="U23" s="329"/>
      <c r="V23" s="330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8"/>
      <c r="O24" s="374"/>
      <c r="P24" s="328" t="s">
        <v>73</v>
      </c>
      <c r="Q24" s="329"/>
      <c r="R24" s="329"/>
      <c r="S24" s="329"/>
      <c r="T24" s="329"/>
      <c r="U24" s="329"/>
      <c r="V24" s="330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45" t="s">
        <v>76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319"/>
      <c r="AB26" s="319"/>
      <c r="AC26" s="319"/>
    </row>
    <row r="27" spans="1:68" ht="14.25" hidden="1" customHeight="1" x14ac:dyDescent="0.25">
      <c r="A27" s="337" t="s">
        <v>77</v>
      </c>
      <c r="B27" s="338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  <c r="V27" s="338"/>
      <c r="W27" s="338"/>
      <c r="X27" s="338"/>
      <c r="Y27" s="338"/>
      <c r="Z27" s="338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41">
        <v>4607111036520</v>
      </c>
      <c r="E28" s="342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8" t="s">
        <v>81</v>
      </c>
      <c r="Q28" s="335"/>
      <c r="R28" s="335"/>
      <c r="S28" s="335"/>
      <c r="T28" s="336"/>
      <c r="U28" s="34"/>
      <c r="V28" s="34"/>
      <c r="W28" s="35" t="s">
        <v>70</v>
      </c>
      <c r="X28" s="324">
        <v>98</v>
      </c>
      <c r="Y28" s="325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1">
        <v>4607111036537</v>
      </c>
      <c r="E29" s="342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8" t="s">
        <v>86</v>
      </c>
      <c r="Q29" s="335"/>
      <c r="R29" s="335"/>
      <c r="S29" s="335"/>
      <c r="T29" s="336"/>
      <c r="U29" s="34"/>
      <c r="V29" s="34"/>
      <c r="W29" s="35" t="s">
        <v>70</v>
      </c>
      <c r="X29" s="324">
        <v>56</v>
      </c>
      <c r="Y29" s="325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4301132094</v>
      </c>
      <c r="D30" s="341">
        <v>4607111036599</v>
      </c>
      <c r="E30" s="342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5"/>
      <c r="R30" s="335"/>
      <c r="S30" s="335"/>
      <c r="T30" s="336"/>
      <c r="U30" s="34"/>
      <c r="V30" s="34"/>
      <c r="W30" s="35" t="s">
        <v>70</v>
      </c>
      <c r="X30" s="324">
        <v>0</v>
      </c>
      <c r="Y30" s="32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41">
        <v>4607111036605</v>
      </c>
      <c r="E31" s="342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76" t="s">
        <v>91</v>
      </c>
      <c r="Q31" s="335"/>
      <c r="R31" s="335"/>
      <c r="S31" s="335"/>
      <c r="T31" s="336"/>
      <c r="U31" s="34"/>
      <c r="V31" s="34"/>
      <c r="W31" s="35" t="s">
        <v>70</v>
      </c>
      <c r="X31" s="324">
        <v>42</v>
      </c>
      <c r="Y31" s="325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73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74"/>
      <c r="P32" s="328" t="s">
        <v>73</v>
      </c>
      <c r="Q32" s="329"/>
      <c r="R32" s="329"/>
      <c r="S32" s="329"/>
      <c r="T32" s="329"/>
      <c r="U32" s="329"/>
      <c r="V32" s="330"/>
      <c r="W32" s="37" t="s">
        <v>70</v>
      </c>
      <c r="X32" s="326">
        <f>IFERROR(SUM(X28:X31),"0")</f>
        <v>196</v>
      </c>
      <c r="Y32" s="326">
        <f>IFERROR(SUM(Y28:Y31),"0")</f>
        <v>196</v>
      </c>
      <c r="Z32" s="326">
        <f>IFERROR(IF(Z28="",0,Z28),"0")+IFERROR(IF(Z29="",0,Z29),"0")+IFERROR(IF(Z30="",0,Z30),"0")+IFERROR(IF(Z31="",0,Z31),"0")</f>
        <v>1.84436</v>
      </c>
      <c r="AA32" s="327"/>
      <c r="AB32" s="327"/>
      <c r="AC32" s="327"/>
    </row>
    <row r="33" spans="1:68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74"/>
      <c r="P33" s="328" t="s">
        <v>73</v>
      </c>
      <c r="Q33" s="329"/>
      <c r="R33" s="329"/>
      <c r="S33" s="329"/>
      <c r="T33" s="329"/>
      <c r="U33" s="329"/>
      <c r="V33" s="330"/>
      <c r="W33" s="37" t="s">
        <v>74</v>
      </c>
      <c r="X33" s="326">
        <f>IFERROR(SUMPRODUCT(X28:X31*H28:H31),"0")</f>
        <v>294</v>
      </c>
      <c r="Y33" s="326">
        <f>IFERROR(SUMPRODUCT(Y28:Y31*H28:H31),"0")</f>
        <v>294</v>
      </c>
      <c r="Z33" s="37"/>
      <c r="AA33" s="327"/>
      <c r="AB33" s="327"/>
      <c r="AC33" s="327"/>
    </row>
    <row r="34" spans="1:68" ht="16.5" hidden="1" customHeight="1" x14ac:dyDescent="0.25">
      <c r="A34" s="345" t="s">
        <v>92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38"/>
      <c r="Z34" s="338"/>
      <c r="AA34" s="319"/>
      <c r="AB34" s="319"/>
      <c r="AC34" s="319"/>
    </row>
    <row r="35" spans="1:68" ht="14.25" hidden="1" customHeight="1" x14ac:dyDescent="0.25">
      <c r="A35" s="337" t="s">
        <v>64</v>
      </c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38"/>
      <c r="Z35" s="338"/>
      <c r="AA35" s="320"/>
      <c r="AB35" s="320"/>
      <c r="AC35" s="320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41">
        <v>4620207490075</v>
      </c>
      <c r="E36" s="342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5" t="s">
        <v>95</v>
      </c>
      <c r="Q36" s="335"/>
      <c r="R36" s="335"/>
      <c r="S36" s="335"/>
      <c r="T36" s="336"/>
      <c r="U36" s="34"/>
      <c r="V36" s="34"/>
      <c r="W36" s="35" t="s">
        <v>70</v>
      </c>
      <c r="X36" s="324">
        <v>12</v>
      </c>
      <c r="Y36" s="32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1">
        <v>4620207490174</v>
      </c>
      <c r="E37" s="342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7" t="s">
        <v>99</v>
      </c>
      <c r="Q37" s="335"/>
      <c r="R37" s="335"/>
      <c r="S37" s="335"/>
      <c r="T37" s="336"/>
      <c r="U37" s="34"/>
      <c r="V37" s="34"/>
      <c r="W37" s="35" t="s">
        <v>70</v>
      </c>
      <c r="X37" s="324">
        <v>12</v>
      </c>
      <c r="Y37" s="325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1">
        <v>4620207490044</v>
      </c>
      <c r="E38" s="342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5" t="s">
        <v>103</v>
      </c>
      <c r="Q38" s="335"/>
      <c r="R38" s="335"/>
      <c r="S38" s="335"/>
      <c r="T38" s="336"/>
      <c r="U38" s="34"/>
      <c r="V38" s="34"/>
      <c r="W38" s="35" t="s">
        <v>70</v>
      </c>
      <c r="X38" s="324">
        <v>12</v>
      </c>
      <c r="Y38" s="325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73"/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74"/>
      <c r="P39" s="328" t="s">
        <v>73</v>
      </c>
      <c r="Q39" s="329"/>
      <c r="R39" s="329"/>
      <c r="S39" s="329"/>
      <c r="T39" s="329"/>
      <c r="U39" s="329"/>
      <c r="V39" s="330"/>
      <c r="W39" s="37" t="s">
        <v>70</v>
      </c>
      <c r="X39" s="326">
        <f>IFERROR(SUM(X36:X38),"0")</f>
        <v>36</v>
      </c>
      <c r="Y39" s="326">
        <f>IFERROR(SUM(Y36:Y38),"0")</f>
        <v>36</v>
      </c>
      <c r="Z39" s="326">
        <f>IFERROR(IF(Z36="",0,Z36),"0")+IFERROR(IF(Z37="",0,Z37),"0")+IFERROR(IF(Z38="",0,Z38),"0")</f>
        <v>0.55800000000000005</v>
      </c>
      <c r="AA39" s="327"/>
      <c r="AB39" s="327"/>
      <c r="AC39" s="327"/>
    </row>
    <row r="40" spans="1:68" x14ac:dyDescent="0.2">
      <c r="A40" s="338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74"/>
      <c r="P40" s="328" t="s">
        <v>73</v>
      </c>
      <c r="Q40" s="329"/>
      <c r="R40" s="329"/>
      <c r="S40" s="329"/>
      <c r="T40" s="329"/>
      <c r="U40" s="329"/>
      <c r="V40" s="330"/>
      <c r="W40" s="37" t="s">
        <v>74</v>
      </c>
      <c r="X40" s="326">
        <f>IFERROR(SUMPRODUCT(X36:X38*H36:H38),"0")</f>
        <v>201.59999999999997</v>
      </c>
      <c r="Y40" s="326">
        <f>IFERROR(SUMPRODUCT(Y36:Y38*H36:H38),"0")</f>
        <v>201.59999999999997</v>
      </c>
      <c r="Z40" s="37"/>
      <c r="AA40" s="327"/>
      <c r="AB40" s="327"/>
      <c r="AC40" s="327"/>
    </row>
    <row r="41" spans="1:68" ht="16.5" hidden="1" customHeight="1" x14ac:dyDescent="0.25">
      <c r="A41" s="345" t="s">
        <v>105</v>
      </c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8"/>
      <c r="N41" s="338"/>
      <c r="O41" s="338"/>
      <c r="P41" s="338"/>
      <c r="Q41" s="338"/>
      <c r="R41" s="338"/>
      <c r="S41" s="338"/>
      <c r="T41" s="338"/>
      <c r="U41" s="338"/>
      <c r="V41" s="338"/>
      <c r="W41" s="338"/>
      <c r="X41" s="338"/>
      <c r="Y41" s="338"/>
      <c r="Z41" s="338"/>
      <c r="AA41" s="319"/>
      <c r="AB41" s="319"/>
      <c r="AC41" s="319"/>
    </row>
    <row r="42" spans="1:68" ht="14.25" hidden="1" customHeight="1" x14ac:dyDescent="0.25">
      <c r="A42" s="337" t="s">
        <v>64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38"/>
      <c r="Z42" s="338"/>
      <c r="AA42" s="320"/>
      <c r="AB42" s="320"/>
      <c r="AC42" s="320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41">
        <v>4607111038999</v>
      </c>
      <c r="E43" s="342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3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4301070972</v>
      </c>
      <c r="D44" s="341">
        <v>4607111037183</v>
      </c>
      <c r="E44" s="342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7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41">
        <v>4607111039385</v>
      </c>
      <c r="E45" s="342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24">
        <v>12</v>
      </c>
      <c r="Y45" s="325">
        <f t="shared" si="0"/>
        <v>12</v>
      </c>
      <c r="Z45" s="36">
        <f t="shared" si="1"/>
        <v>0.186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87.6</v>
      </c>
      <c r="BN45" s="67">
        <f t="shared" si="3"/>
        <v>87.6</v>
      </c>
      <c r="BO45" s="67">
        <f t="shared" si="4"/>
        <v>0.14285714285714285</v>
      </c>
      <c r="BP45" s="67">
        <f t="shared" si="5"/>
        <v>0.14285714285714285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4301071045</v>
      </c>
      <c r="D46" s="341">
        <v>4607111039392</v>
      </c>
      <c r="E46" s="342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7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41">
        <v>4607111038982</v>
      </c>
      <c r="E47" s="342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8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24">
        <v>12</v>
      </c>
      <c r="Y47" s="325">
        <f t="shared" si="0"/>
        <v>12</v>
      </c>
      <c r="Z47" s="36">
        <f t="shared" si="1"/>
        <v>0.186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87.431999999999988</v>
      </c>
      <c r="BN47" s="67">
        <f t="shared" si="3"/>
        <v>87.431999999999988</v>
      </c>
      <c r="BO47" s="67">
        <f t="shared" si="4"/>
        <v>0.14285714285714285</v>
      </c>
      <c r="BP47" s="67">
        <f t="shared" si="5"/>
        <v>0.14285714285714285</v>
      </c>
    </row>
    <row r="48" spans="1:68" ht="27" hidden="1" customHeight="1" x14ac:dyDescent="0.25">
      <c r="A48" s="54" t="s">
        <v>118</v>
      </c>
      <c r="B48" s="54" t="s">
        <v>119</v>
      </c>
      <c r="C48" s="31">
        <v>4301070971</v>
      </c>
      <c r="D48" s="341">
        <v>4607111036902</v>
      </c>
      <c r="E48" s="342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7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5"/>
      <c r="R48" s="335"/>
      <c r="S48" s="335"/>
      <c r="T48" s="336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4301071046</v>
      </c>
      <c r="D49" s="341">
        <v>4607111039354</v>
      </c>
      <c r="E49" s="342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4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5"/>
      <c r="R49" s="335"/>
      <c r="S49" s="335"/>
      <c r="T49" s="336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4301070968</v>
      </c>
      <c r="D50" s="341">
        <v>4607111036889</v>
      </c>
      <c r="E50" s="342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5"/>
      <c r="R50" s="335"/>
      <c r="S50" s="335"/>
      <c r="T50" s="336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4301071047</v>
      </c>
      <c r="D51" s="341">
        <v>4607111039330</v>
      </c>
      <c r="E51" s="342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1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5"/>
      <c r="R51" s="335"/>
      <c r="S51" s="335"/>
      <c r="T51" s="336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73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8"/>
      <c r="N52" s="338"/>
      <c r="O52" s="374"/>
      <c r="P52" s="328" t="s">
        <v>73</v>
      </c>
      <c r="Q52" s="329"/>
      <c r="R52" s="329"/>
      <c r="S52" s="329"/>
      <c r="T52" s="329"/>
      <c r="U52" s="329"/>
      <c r="V52" s="330"/>
      <c r="W52" s="37" t="s">
        <v>70</v>
      </c>
      <c r="X52" s="326">
        <f>IFERROR(SUM(X43:X51),"0")</f>
        <v>24</v>
      </c>
      <c r="Y52" s="326">
        <f>IFERROR(SUM(Y43:Y51),"0")</f>
        <v>24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0.372</v>
      </c>
      <c r="AA52" s="327"/>
      <c r="AB52" s="327"/>
      <c r="AC52" s="327"/>
    </row>
    <row r="53" spans="1:68" x14ac:dyDescent="0.2">
      <c r="A53" s="338"/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74"/>
      <c r="P53" s="328" t="s">
        <v>73</v>
      </c>
      <c r="Q53" s="329"/>
      <c r="R53" s="329"/>
      <c r="S53" s="329"/>
      <c r="T53" s="329"/>
      <c r="U53" s="329"/>
      <c r="V53" s="330"/>
      <c r="W53" s="37" t="s">
        <v>74</v>
      </c>
      <c r="X53" s="326">
        <f>IFERROR(SUMPRODUCT(X43:X51*H43:H51),"0")</f>
        <v>168</v>
      </c>
      <c r="Y53" s="326">
        <f>IFERROR(SUMPRODUCT(Y43:Y51*H43:H51),"0")</f>
        <v>168</v>
      </c>
      <c r="Z53" s="37"/>
      <c r="AA53" s="327"/>
      <c r="AB53" s="327"/>
      <c r="AC53" s="327"/>
    </row>
    <row r="54" spans="1:68" ht="16.5" hidden="1" customHeight="1" x14ac:dyDescent="0.25">
      <c r="A54" s="345" t="s">
        <v>126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38"/>
      <c r="Z54" s="338"/>
      <c r="AA54" s="319"/>
      <c r="AB54" s="319"/>
      <c r="AC54" s="319"/>
    </row>
    <row r="55" spans="1:68" ht="14.25" hidden="1" customHeight="1" x14ac:dyDescent="0.25">
      <c r="A55" s="337" t="s">
        <v>127</v>
      </c>
      <c r="B55" s="338"/>
      <c r="C55" s="338"/>
      <c r="D55" s="338"/>
      <c r="E55" s="338"/>
      <c r="F55" s="338"/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38"/>
      <c r="Z55" s="338"/>
      <c r="AA55" s="320"/>
      <c r="AB55" s="320"/>
      <c r="AC55" s="320"/>
    </row>
    <row r="56" spans="1:68" ht="16.5" hidden="1" customHeight="1" x14ac:dyDescent="0.25">
      <c r="A56" s="54" t="s">
        <v>128</v>
      </c>
      <c r="B56" s="54" t="s">
        <v>129</v>
      </c>
      <c r="C56" s="31">
        <v>4301100087</v>
      </c>
      <c r="D56" s="341">
        <v>4607111039743</v>
      </c>
      <c r="E56" s="342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34" t="s">
        <v>130</v>
      </c>
      <c r="Q56" s="335"/>
      <c r="R56" s="335"/>
      <c r="S56" s="335"/>
      <c r="T56" s="336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73"/>
      <c r="B57" s="338"/>
      <c r="C57" s="338"/>
      <c r="D57" s="338"/>
      <c r="E57" s="338"/>
      <c r="F57" s="338"/>
      <c r="G57" s="338"/>
      <c r="H57" s="338"/>
      <c r="I57" s="338"/>
      <c r="J57" s="338"/>
      <c r="K57" s="338"/>
      <c r="L57" s="338"/>
      <c r="M57" s="338"/>
      <c r="N57" s="338"/>
      <c r="O57" s="374"/>
      <c r="P57" s="328" t="s">
        <v>73</v>
      </c>
      <c r="Q57" s="329"/>
      <c r="R57" s="329"/>
      <c r="S57" s="329"/>
      <c r="T57" s="329"/>
      <c r="U57" s="329"/>
      <c r="V57" s="330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8"/>
      <c r="B58" s="338"/>
      <c r="C58" s="338"/>
      <c r="D58" s="338"/>
      <c r="E58" s="338"/>
      <c r="F58" s="338"/>
      <c r="G58" s="338"/>
      <c r="H58" s="338"/>
      <c r="I58" s="338"/>
      <c r="J58" s="338"/>
      <c r="K58" s="338"/>
      <c r="L58" s="338"/>
      <c r="M58" s="338"/>
      <c r="N58" s="338"/>
      <c r="O58" s="374"/>
      <c r="P58" s="328" t="s">
        <v>73</v>
      </c>
      <c r="Q58" s="329"/>
      <c r="R58" s="329"/>
      <c r="S58" s="329"/>
      <c r="T58" s="329"/>
      <c r="U58" s="329"/>
      <c r="V58" s="330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37" t="s">
        <v>77</v>
      </c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8"/>
      <c r="N59" s="338"/>
      <c r="O59" s="338"/>
      <c r="P59" s="338"/>
      <c r="Q59" s="338"/>
      <c r="R59" s="338"/>
      <c r="S59" s="338"/>
      <c r="T59" s="338"/>
      <c r="U59" s="338"/>
      <c r="V59" s="338"/>
      <c r="W59" s="338"/>
      <c r="X59" s="338"/>
      <c r="Y59" s="338"/>
      <c r="Z59" s="338"/>
      <c r="AA59" s="320"/>
      <c r="AB59" s="320"/>
      <c r="AC59" s="320"/>
    </row>
    <row r="60" spans="1:68" ht="16.5" hidden="1" customHeight="1" x14ac:dyDescent="0.25">
      <c r="A60" s="54" t="s">
        <v>132</v>
      </c>
      <c r="B60" s="54" t="s">
        <v>133</v>
      </c>
      <c r="C60" s="31">
        <v>4301132194</v>
      </c>
      <c r="D60" s="341">
        <v>4607111039712</v>
      </c>
      <c r="E60" s="342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07" t="s">
        <v>134</v>
      </c>
      <c r="Q60" s="335"/>
      <c r="R60" s="335"/>
      <c r="S60" s="335"/>
      <c r="T60" s="336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73"/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74"/>
      <c r="P61" s="328" t="s">
        <v>73</v>
      </c>
      <c r="Q61" s="329"/>
      <c r="R61" s="329"/>
      <c r="S61" s="329"/>
      <c r="T61" s="329"/>
      <c r="U61" s="329"/>
      <c r="V61" s="330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8"/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74"/>
      <c r="P62" s="328" t="s">
        <v>73</v>
      </c>
      <c r="Q62" s="329"/>
      <c r="R62" s="329"/>
      <c r="S62" s="329"/>
      <c r="T62" s="329"/>
      <c r="U62" s="329"/>
      <c r="V62" s="330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37" t="s">
        <v>136</v>
      </c>
      <c r="B63" s="338"/>
      <c r="C63" s="338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20"/>
      <c r="AB63" s="320"/>
      <c r="AC63" s="320"/>
    </row>
    <row r="64" spans="1:68" ht="16.5" hidden="1" customHeight="1" x14ac:dyDescent="0.25">
      <c r="A64" s="54" t="s">
        <v>137</v>
      </c>
      <c r="B64" s="54" t="s">
        <v>138</v>
      </c>
      <c r="C64" s="31">
        <v>4301135664</v>
      </c>
      <c r="D64" s="341">
        <v>4607111039705</v>
      </c>
      <c r="E64" s="342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92" t="s">
        <v>139</v>
      </c>
      <c r="Q64" s="335"/>
      <c r="R64" s="335"/>
      <c r="S64" s="335"/>
      <c r="T64" s="336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141</v>
      </c>
      <c r="B65" s="54" t="s">
        <v>142</v>
      </c>
      <c r="C65" s="31">
        <v>4301135665</v>
      </c>
      <c r="D65" s="341">
        <v>4607111039729</v>
      </c>
      <c r="E65" s="342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15" t="s">
        <v>143</v>
      </c>
      <c r="Q65" s="335"/>
      <c r="R65" s="335"/>
      <c r="S65" s="335"/>
      <c r="T65" s="336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hidden="1" customHeight="1" x14ac:dyDescent="0.25">
      <c r="A66" s="54" t="s">
        <v>145</v>
      </c>
      <c r="B66" s="54" t="s">
        <v>146</v>
      </c>
      <c r="C66" s="31">
        <v>4301135702</v>
      </c>
      <c r="D66" s="341">
        <v>4620207490228</v>
      </c>
      <c r="E66" s="342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16" t="s">
        <v>147</v>
      </c>
      <c r="Q66" s="335"/>
      <c r="R66" s="335"/>
      <c r="S66" s="335"/>
      <c r="T66" s="336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73"/>
      <c r="B67" s="33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74"/>
      <c r="P67" s="328" t="s">
        <v>73</v>
      </c>
      <c r="Q67" s="329"/>
      <c r="R67" s="329"/>
      <c r="S67" s="329"/>
      <c r="T67" s="329"/>
      <c r="U67" s="329"/>
      <c r="V67" s="330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hidden="1" x14ac:dyDescent="0.2">
      <c r="A68" s="338"/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74"/>
      <c r="P68" s="328" t="s">
        <v>73</v>
      </c>
      <c r="Q68" s="329"/>
      <c r="R68" s="329"/>
      <c r="S68" s="329"/>
      <c r="T68" s="329"/>
      <c r="U68" s="329"/>
      <c r="V68" s="330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hidden="1" customHeight="1" x14ac:dyDescent="0.25">
      <c r="A69" s="345" t="s">
        <v>148</v>
      </c>
      <c r="B69" s="338"/>
      <c r="C69" s="338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19"/>
      <c r="AB69" s="319"/>
      <c r="AC69" s="319"/>
    </row>
    <row r="70" spans="1:68" ht="14.25" hidden="1" customHeight="1" x14ac:dyDescent="0.25">
      <c r="A70" s="337" t="s">
        <v>64</v>
      </c>
      <c r="B70" s="338"/>
      <c r="C70" s="338"/>
      <c r="D70" s="338"/>
      <c r="E70" s="338"/>
      <c r="F70" s="338"/>
      <c r="G70" s="338"/>
      <c r="H70" s="338"/>
      <c r="I70" s="338"/>
      <c r="J70" s="338"/>
      <c r="K70" s="338"/>
      <c r="L70" s="338"/>
      <c r="M70" s="338"/>
      <c r="N70" s="338"/>
      <c r="O70" s="338"/>
      <c r="P70" s="338"/>
      <c r="Q70" s="338"/>
      <c r="R70" s="338"/>
      <c r="S70" s="338"/>
      <c r="T70" s="338"/>
      <c r="U70" s="338"/>
      <c r="V70" s="338"/>
      <c r="W70" s="338"/>
      <c r="X70" s="338"/>
      <c r="Y70" s="338"/>
      <c r="Z70" s="338"/>
      <c r="AA70" s="320"/>
      <c r="AB70" s="320"/>
      <c r="AC70" s="320"/>
    </row>
    <row r="71" spans="1:68" ht="27" hidden="1" customHeight="1" x14ac:dyDescent="0.25">
      <c r="A71" s="54" t="s">
        <v>149</v>
      </c>
      <c r="B71" s="54" t="s">
        <v>150</v>
      </c>
      <c r="C71" s="31">
        <v>4301070977</v>
      </c>
      <c r="D71" s="341">
        <v>4607111037411</v>
      </c>
      <c r="E71" s="342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5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5"/>
      <c r="R71" s="335"/>
      <c r="S71" s="335"/>
      <c r="T71" s="336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153</v>
      </c>
      <c r="B72" s="54" t="s">
        <v>154</v>
      </c>
      <c r="C72" s="31">
        <v>4301070981</v>
      </c>
      <c r="D72" s="341">
        <v>4607111036728</v>
      </c>
      <c r="E72" s="342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52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5"/>
      <c r="R72" s="335"/>
      <c r="S72" s="335"/>
      <c r="T72" s="336"/>
      <c r="U72" s="34"/>
      <c r="V72" s="34"/>
      <c r="W72" s="35" t="s">
        <v>70</v>
      </c>
      <c r="X72" s="324">
        <v>36</v>
      </c>
      <c r="Y72" s="325">
        <f>IFERROR(IF(X72="","",X72),"")</f>
        <v>36</v>
      </c>
      <c r="Z72" s="36">
        <f>IFERROR(IF(X72="","",X72*0.00866),"")</f>
        <v>0.31175999999999998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187.67519999999999</v>
      </c>
      <c r="BN72" s="67">
        <f>IFERROR(Y72*I72,"0")</f>
        <v>187.67519999999999</v>
      </c>
      <c r="BO72" s="67">
        <f>IFERROR(X72/J72,"0")</f>
        <v>0.25</v>
      </c>
      <c r="BP72" s="67">
        <f>IFERROR(Y72/J72,"0")</f>
        <v>0.25</v>
      </c>
    </row>
    <row r="73" spans="1:68" x14ac:dyDescent="0.2">
      <c r="A73" s="373"/>
      <c r="B73" s="338"/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374"/>
      <c r="P73" s="328" t="s">
        <v>73</v>
      </c>
      <c r="Q73" s="329"/>
      <c r="R73" s="329"/>
      <c r="S73" s="329"/>
      <c r="T73" s="329"/>
      <c r="U73" s="329"/>
      <c r="V73" s="330"/>
      <c r="W73" s="37" t="s">
        <v>70</v>
      </c>
      <c r="X73" s="326">
        <f>IFERROR(SUM(X71:X72),"0")</f>
        <v>36</v>
      </c>
      <c r="Y73" s="326">
        <f>IFERROR(SUM(Y71:Y72),"0")</f>
        <v>36</v>
      </c>
      <c r="Z73" s="326">
        <f>IFERROR(IF(Z71="",0,Z71),"0")+IFERROR(IF(Z72="",0,Z72),"0")</f>
        <v>0.31175999999999998</v>
      </c>
      <c r="AA73" s="327"/>
      <c r="AB73" s="327"/>
      <c r="AC73" s="327"/>
    </row>
    <row r="74" spans="1:68" x14ac:dyDescent="0.2">
      <c r="A74" s="338"/>
      <c r="B74" s="338"/>
      <c r="C74" s="338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74"/>
      <c r="P74" s="328" t="s">
        <v>73</v>
      </c>
      <c r="Q74" s="329"/>
      <c r="R74" s="329"/>
      <c r="S74" s="329"/>
      <c r="T74" s="329"/>
      <c r="U74" s="329"/>
      <c r="V74" s="330"/>
      <c r="W74" s="37" t="s">
        <v>74</v>
      </c>
      <c r="X74" s="326">
        <f>IFERROR(SUMPRODUCT(X71:X72*H71:H72),"0")</f>
        <v>180</v>
      </c>
      <c r="Y74" s="326">
        <f>IFERROR(SUMPRODUCT(Y71:Y72*H71:H72),"0")</f>
        <v>180</v>
      </c>
      <c r="Z74" s="37"/>
      <c r="AA74" s="327"/>
      <c r="AB74" s="327"/>
      <c r="AC74" s="327"/>
    </row>
    <row r="75" spans="1:68" ht="16.5" hidden="1" customHeight="1" x14ac:dyDescent="0.25">
      <c r="A75" s="345" t="s">
        <v>155</v>
      </c>
      <c r="B75" s="338"/>
      <c r="C75" s="338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19"/>
      <c r="AB75" s="319"/>
      <c r="AC75" s="319"/>
    </row>
    <row r="76" spans="1:68" ht="14.25" hidden="1" customHeight="1" x14ac:dyDescent="0.25">
      <c r="A76" s="337" t="s">
        <v>136</v>
      </c>
      <c r="B76" s="338"/>
      <c r="C76" s="338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20"/>
      <c r="AB76" s="320"/>
      <c r="AC76" s="320"/>
    </row>
    <row r="77" spans="1:68" ht="27" customHeight="1" x14ac:dyDescent="0.25">
      <c r="A77" s="54" t="s">
        <v>156</v>
      </c>
      <c r="B77" s="54" t="s">
        <v>157</v>
      </c>
      <c r="C77" s="31">
        <v>4301135584</v>
      </c>
      <c r="D77" s="341">
        <v>4607111033659</v>
      </c>
      <c r="E77" s="342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513" t="s">
        <v>158</v>
      </c>
      <c r="Q77" s="335"/>
      <c r="R77" s="335"/>
      <c r="S77" s="335"/>
      <c r="T77" s="336"/>
      <c r="U77" s="34"/>
      <c r="V77" s="34"/>
      <c r="W77" s="35" t="s">
        <v>70</v>
      </c>
      <c r="X77" s="324">
        <v>14</v>
      </c>
      <c r="Y77" s="325">
        <f>IFERROR(IF(X77="","",X77),"")</f>
        <v>14</v>
      </c>
      <c r="Z77" s="36">
        <f>IFERROR(IF(X77="","",X77*0.01788),"")</f>
        <v>0.25031999999999999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60.250400000000006</v>
      </c>
      <c r="BN77" s="67">
        <f>IFERROR(Y77*I77,"0")</f>
        <v>60.250400000000006</v>
      </c>
      <c r="BO77" s="67">
        <f>IFERROR(X77/J77,"0")</f>
        <v>0.2</v>
      </c>
      <c r="BP77" s="67">
        <f>IFERROR(Y77/J77,"0")</f>
        <v>0.2</v>
      </c>
    </row>
    <row r="78" spans="1:68" x14ac:dyDescent="0.2">
      <c r="A78" s="373"/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74"/>
      <c r="P78" s="328" t="s">
        <v>73</v>
      </c>
      <c r="Q78" s="329"/>
      <c r="R78" s="329"/>
      <c r="S78" s="329"/>
      <c r="T78" s="329"/>
      <c r="U78" s="329"/>
      <c r="V78" s="330"/>
      <c r="W78" s="37" t="s">
        <v>70</v>
      </c>
      <c r="X78" s="326">
        <f>IFERROR(SUM(X77:X77),"0")</f>
        <v>14</v>
      </c>
      <c r="Y78" s="326">
        <f>IFERROR(SUM(Y77:Y77),"0")</f>
        <v>14</v>
      </c>
      <c r="Z78" s="326">
        <f>IFERROR(IF(Z77="",0,Z77),"0")</f>
        <v>0.25031999999999999</v>
      </c>
      <c r="AA78" s="327"/>
      <c r="AB78" s="327"/>
      <c r="AC78" s="327"/>
    </row>
    <row r="79" spans="1:68" x14ac:dyDescent="0.2">
      <c r="A79" s="338"/>
      <c r="B79" s="338"/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74"/>
      <c r="P79" s="328" t="s">
        <v>73</v>
      </c>
      <c r="Q79" s="329"/>
      <c r="R79" s="329"/>
      <c r="S79" s="329"/>
      <c r="T79" s="329"/>
      <c r="U79" s="329"/>
      <c r="V79" s="330"/>
      <c r="W79" s="37" t="s">
        <v>74</v>
      </c>
      <c r="X79" s="326">
        <f>IFERROR(SUMPRODUCT(X77:X77*H77:H77),"0")</f>
        <v>50.4</v>
      </c>
      <c r="Y79" s="326">
        <f>IFERROR(SUMPRODUCT(Y77:Y77*H77:H77),"0")</f>
        <v>50.4</v>
      </c>
      <c r="Z79" s="37"/>
      <c r="AA79" s="327"/>
      <c r="AB79" s="327"/>
      <c r="AC79" s="327"/>
    </row>
    <row r="80" spans="1:68" ht="16.5" hidden="1" customHeight="1" x14ac:dyDescent="0.25">
      <c r="A80" s="345" t="s">
        <v>160</v>
      </c>
      <c r="B80" s="338"/>
      <c r="C80" s="338"/>
      <c r="D80" s="338"/>
      <c r="E80" s="338"/>
      <c r="F80" s="338"/>
      <c r="G80" s="338"/>
      <c r="H80" s="338"/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338"/>
      <c r="V80" s="338"/>
      <c r="W80" s="338"/>
      <c r="X80" s="338"/>
      <c r="Y80" s="338"/>
      <c r="Z80" s="338"/>
      <c r="AA80" s="319"/>
      <c r="AB80" s="319"/>
      <c r="AC80" s="319"/>
    </row>
    <row r="81" spans="1:68" ht="14.25" hidden="1" customHeight="1" x14ac:dyDescent="0.25">
      <c r="A81" s="337" t="s">
        <v>161</v>
      </c>
      <c r="B81" s="338"/>
      <c r="C81" s="338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20"/>
      <c r="AB81" s="320"/>
      <c r="AC81" s="320"/>
    </row>
    <row r="82" spans="1:68" ht="27" customHeight="1" x14ac:dyDescent="0.25">
      <c r="A82" s="54" t="s">
        <v>162</v>
      </c>
      <c r="B82" s="54" t="s">
        <v>163</v>
      </c>
      <c r="C82" s="31">
        <v>4301131022</v>
      </c>
      <c r="D82" s="341">
        <v>4607111034120</v>
      </c>
      <c r="E82" s="342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5"/>
      <c r="R82" s="335"/>
      <c r="S82" s="335"/>
      <c r="T82" s="336"/>
      <c r="U82" s="34"/>
      <c r="V82" s="34"/>
      <c r="W82" s="35" t="s">
        <v>70</v>
      </c>
      <c r="X82" s="324">
        <v>42</v>
      </c>
      <c r="Y82" s="325">
        <f>IFERROR(IF(X82="","",X82),"")</f>
        <v>42</v>
      </c>
      <c r="Z82" s="36">
        <f>IFERROR(IF(X82="","",X82*0.01788),"")</f>
        <v>0.75095999999999996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180.75120000000001</v>
      </c>
      <c r="BN82" s="67">
        <f>IFERROR(Y82*I82,"0")</f>
        <v>180.75120000000001</v>
      </c>
      <c r="BO82" s="67">
        <f>IFERROR(X82/J82,"0")</f>
        <v>0.6</v>
      </c>
      <c r="BP82" s="67">
        <f>IFERROR(Y82/J82,"0")</f>
        <v>0.6</v>
      </c>
    </row>
    <row r="83" spans="1:68" ht="27" customHeight="1" x14ac:dyDescent="0.25">
      <c r="A83" s="54" t="s">
        <v>165</v>
      </c>
      <c r="B83" s="54" t="s">
        <v>166</v>
      </c>
      <c r="C83" s="31">
        <v>4301131021</v>
      </c>
      <c r="D83" s="341">
        <v>4607111034137</v>
      </c>
      <c r="E83" s="342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5"/>
      <c r="R83" s="335"/>
      <c r="S83" s="335"/>
      <c r="T83" s="336"/>
      <c r="U83" s="34"/>
      <c r="V83" s="34"/>
      <c r="W83" s="35" t="s">
        <v>70</v>
      </c>
      <c r="X83" s="324">
        <v>42</v>
      </c>
      <c r="Y83" s="325">
        <f>IFERROR(IF(X83="","",X83),"")</f>
        <v>42</v>
      </c>
      <c r="Z83" s="36">
        <f>IFERROR(IF(X83="","",X83*0.01788),"")</f>
        <v>0.75095999999999996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180.75120000000001</v>
      </c>
      <c r="BN83" s="67">
        <f>IFERROR(Y83*I83,"0")</f>
        <v>180.75120000000001</v>
      </c>
      <c r="BO83" s="67">
        <f>IFERROR(X83/J83,"0")</f>
        <v>0.6</v>
      </c>
      <c r="BP83" s="67">
        <f>IFERROR(Y83/J83,"0")</f>
        <v>0.6</v>
      </c>
    </row>
    <row r="84" spans="1:68" x14ac:dyDescent="0.2">
      <c r="A84" s="373"/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74"/>
      <c r="P84" s="328" t="s">
        <v>73</v>
      </c>
      <c r="Q84" s="329"/>
      <c r="R84" s="329"/>
      <c r="S84" s="329"/>
      <c r="T84" s="329"/>
      <c r="U84" s="329"/>
      <c r="V84" s="330"/>
      <c r="W84" s="37" t="s">
        <v>70</v>
      </c>
      <c r="X84" s="326">
        <f>IFERROR(SUM(X82:X83),"0")</f>
        <v>84</v>
      </c>
      <c r="Y84" s="326">
        <f>IFERROR(SUM(Y82:Y83),"0")</f>
        <v>84</v>
      </c>
      <c r="Z84" s="326">
        <f>IFERROR(IF(Z82="",0,Z82),"0")+IFERROR(IF(Z83="",0,Z83),"0")</f>
        <v>1.5019199999999999</v>
      </c>
      <c r="AA84" s="327"/>
      <c r="AB84" s="327"/>
      <c r="AC84" s="327"/>
    </row>
    <row r="85" spans="1:68" x14ac:dyDescent="0.2">
      <c r="A85" s="338"/>
      <c r="B85" s="338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74"/>
      <c r="P85" s="328" t="s">
        <v>73</v>
      </c>
      <c r="Q85" s="329"/>
      <c r="R85" s="329"/>
      <c r="S85" s="329"/>
      <c r="T85" s="329"/>
      <c r="U85" s="329"/>
      <c r="V85" s="330"/>
      <c r="W85" s="37" t="s">
        <v>74</v>
      </c>
      <c r="X85" s="326">
        <f>IFERROR(SUMPRODUCT(X82:X83*H82:H83),"0")</f>
        <v>302.40000000000003</v>
      </c>
      <c r="Y85" s="326">
        <f>IFERROR(SUMPRODUCT(Y82:Y83*H82:H83),"0")</f>
        <v>302.40000000000003</v>
      </c>
      <c r="Z85" s="37"/>
      <c r="AA85" s="327"/>
      <c r="AB85" s="327"/>
      <c r="AC85" s="327"/>
    </row>
    <row r="86" spans="1:68" ht="16.5" hidden="1" customHeight="1" x14ac:dyDescent="0.25">
      <c r="A86" s="345" t="s">
        <v>168</v>
      </c>
      <c r="B86" s="338"/>
      <c r="C86" s="338"/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  <c r="U86" s="338"/>
      <c r="V86" s="338"/>
      <c r="W86" s="338"/>
      <c r="X86" s="338"/>
      <c r="Y86" s="338"/>
      <c r="Z86" s="338"/>
      <c r="AA86" s="319"/>
      <c r="AB86" s="319"/>
      <c r="AC86" s="319"/>
    </row>
    <row r="87" spans="1:68" ht="14.25" hidden="1" customHeight="1" x14ac:dyDescent="0.25">
      <c r="A87" s="337" t="s">
        <v>136</v>
      </c>
      <c r="B87" s="338"/>
      <c r="C87" s="338"/>
      <c r="D87" s="338"/>
      <c r="E87" s="338"/>
      <c r="F87" s="338"/>
      <c r="G87" s="338"/>
      <c r="H87" s="338"/>
      <c r="I87" s="338"/>
      <c r="J87" s="338"/>
      <c r="K87" s="338"/>
      <c r="L87" s="338"/>
      <c r="M87" s="338"/>
      <c r="N87" s="338"/>
      <c r="O87" s="338"/>
      <c r="P87" s="338"/>
      <c r="Q87" s="338"/>
      <c r="R87" s="338"/>
      <c r="S87" s="338"/>
      <c r="T87" s="338"/>
      <c r="U87" s="338"/>
      <c r="V87" s="338"/>
      <c r="W87" s="338"/>
      <c r="X87" s="338"/>
      <c r="Y87" s="338"/>
      <c r="Z87" s="338"/>
      <c r="AA87" s="320"/>
      <c r="AB87" s="320"/>
      <c r="AC87" s="320"/>
    </row>
    <row r="88" spans="1:68" ht="27" customHeight="1" x14ac:dyDescent="0.25">
      <c r="A88" s="54" t="s">
        <v>169</v>
      </c>
      <c r="B88" s="54" t="s">
        <v>170</v>
      </c>
      <c r="C88" s="31">
        <v>4301135569</v>
      </c>
      <c r="D88" s="341">
        <v>4607111033628</v>
      </c>
      <c r="E88" s="342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10" t="s">
        <v>171</v>
      </c>
      <c r="Q88" s="335"/>
      <c r="R88" s="335"/>
      <c r="S88" s="335"/>
      <c r="T88" s="336"/>
      <c r="U88" s="34"/>
      <c r="V88" s="34"/>
      <c r="W88" s="35" t="s">
        <v>70</v>
      </c>
      <c r="X88" s="324">
        <v>42</v>
      </c>
      <c r="Y88" s="325">
        <f t="shared" ref="Y88:Y93" si="6">IFERROR(IF(X88="","",X88),"")</f>
        <v>42</v>
      </c>
      <c r="Z88" s="36">
        <f t="shared" ref="Z88:Z93" si="7">IFERROR(IF(X88="","",X88*0.01788),"")</f>
        <v>0.75095999999999996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180.75120000000001</v>
      </c>
      <c r="BN88" s="67">
        <f t="shared" ref="BN88:BN93" si="9">IFERROR(Y88*I88,"0")</f>
        <v>180.75120000000001</v>
      </c>
      <c r="BO88" s="67">
        <f t="shared" ref="BO88:BO93" si="10">IFERROR(X88/J88,"0")</f>
        <v>0.6</v>
      </c>
      <c r="BP88" s="67">
        <f t="shared" ref="BP88:BP93" si="11">IFERROR(Y88/J88,"0")</f>
        <v>0.6</v>
      </c>
    </row>
    <row r="89" spans="1:68" ht="27" customHeight="1" x14ac:dyDescent="0.25">
      <c r="A89" s="54" t="s">
        <v>172</v>
      </c>
      <c r="B89" s="54" t="s">
        <v>173</v>
      </c>
      <c r="C89" s="31">
        <v>4301135565</v>
      </c>
      <c r="D89" s="341">
        <v>4607111033451</v>
      </c>
      <c r="E89" s="342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0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24">
        <v>70</v>
      </c>
      <c r="Y89" s="325">
        <f t="shared" si="6"/>
        <v>70</v>
      </c>
      <c r="Z89" s="36">
        <f t="shared" si="7"/>
        <v>1.2516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301.25200000000001</v>
      </c>
      <c r="BN89" s="67">
        <f t="shared" si="9"/>
        <v>301.25200000000001</v>
      </c>
      <c r="BO89" s="67">
        <f t="shared" si="10"/>
        <v>1</v>
      </c>
      <c r="BP89" s="67">
        <f t="shared" si="11"/>
        <v>1</v>
      </c>
    </row>
    <row r="90" spans="1:68" ht="27" customHeight="1" x14ac:dyDescent="0.25">
      <c r="A90" s="54" t="s">
        <v>174</v>
      </c>
      <c r="B90" s="54" t="s">
        <v>175</v>
      </c>
      <c r="C90" s="31">
        <v>4301135575</v>
      </c>
      <c r="D90" s="341">
        <v>4607111035141</v>
      </c>
      <c r="E90" s="342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18" t="s">
        <v>176</v>
      </c>
      <c r="Q90" s="335"/>
      <c r="R90" s="335"/>
      <c r="S90" s="335"/>
      <c r="T90" s="336"/>
      <c r="U90" s="34"/>
      <c r="V90" s="34"/>
      <c r="W90" s="35" t="s">
        <v>70</v>
      </c>
      <c r="X90" s="324">
        <v>56</v>
      </c>
      <c r="Y90" s="325">
        <f t="shared" si="6"/>
        <v>56</v>
      </c>
      <c r="Z90" s="36">
        <f t="shared" si="7"/>
        <v>1.0012799999999999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241.00160000000002</v>
      </c>
      <c r="BN90" s="67">
        <f t="shared" si="9"/>
        <v>241.00160000000002</v>
      </c>
      <c r="BO90" s="67">
        <f t="shared" si="10"/>
        <v>0.8</v>
      </c>
      <c r="BP90" s="67">
        <f t="shared" si="11"/>
        <v>0.8</v>
      </c>
    </row>
    <row r="91" spans="1:68" ht="27" customHeight="1" x14ac:dyDescent="0.25">
      <c r="A91" s="54" t="s">
        <v>178</v>
      </c>
      <c r="B91" s="54" t="s">
        <v>179</v>
      </c>
      <c r="C91" s="31">
        <v>4301135578</v>
      </c>
      <c r="D91" s="341">
        <v>4607111033444</v>
      </c>
      <c r="E91" s="342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0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5"/>
      <c r="R91" s="335"/>
      <c r="S91" s="335"/>
      <c r="T91" s="336"/>
      <c r="U91" s="34"/>
      <c r="V91" s="34"/>
      <c r="W91" s="35" t="s">
        <v>70</v>
      </c>
      <c r="X91" s="324">
        <v>84</v>
      </c>
      <c r="Y91" s="325">
        <f t="shared" si="6"/>
        <v>84</v>
      </c>
      <c r="Z91" s="36">
        <f t="shared" si="7"/>
        <v>1.5019199999999999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361.50240000000002</v>
      </c>
      <c r="BN91" s="67">
        <f t="shared" si="9"/>
        <v>361.50240000000002</v>
      </c>
      <c r="BO91" s="67">
        <f t="shared" si="10"/>
        <v>1.2</v>
      </c>
      <c r="BP91" s="67">
        <f t="shared" si="11"/>
        <v>1.2</v>
      </c>
    </row>
    <row r="92" spans="1:68" ht="27" customHeight="1" x14ac:dyDescent="0.25">
      <c r="A92" s="54" t="s">
        <v>180</v>
      </c>
      <c r="B92" s="54" t="s">
        <v>181</v>
      </c>
      <c r="C92" s="31">
        <v>4301135290</v>
      </c>
      <c r="D92" s="341">
        <v>4607111035028</v>
      </c>
      <c r="E92" s="342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5"/>
      <c r="R92" s="335"/>
      <c r="S92" s="335"/>
      <c r="T92" s="336"/>
      <c r="U92" s="34"/>
      <c r="V92" s="34"/>
      <c r="W92" s="35" t="s">
        <v>70</v>
      </c>
      <c r="X92" s="324">
        <v>14</v>
      </c>
      <c r="Y92" s="325">
        <f t="shared" si="6"/>
        <v>14</v>
      </c>
      <c r="Z92" s="36">
        <f t="shared" si="7"/>
        <v>0.25031999999999999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62.283200000000008</v>
      </c>
      <c r="BN92" s="67">
        <f t="shared" si="9"/>
        <v>62.283200000000008</v>
      </c>
      <c r="BO92" s="67">
        <f t="shared" si="10"/>
        <v>0.2</v>
      </c>
      <c r="BP92" s="67">
        <f t="shared" si="11"/>
        <v>0.2</v>
      </c>
    </row>
    <row r="93" spans="1:68" ht="27" hidden="1" customHeight="1" x14ac:dyDescent="0.25">
      <c r="A93" s="54" t="s">
        <v>182</v>
      </c>
      <c r="B93" s="54" t="s">
        <v>183</v>
      </c>
      <c r="C93" s="31">
        <v>4301135285</v>
      </c>
      <c r="D93" s="341">
        <v>4607111036407</v>
      </c>
      <c r="E93" s="342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50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5"/>
      <c r="R93" s="335"/>
      <c r="S93" s="335"/>
      <c r="T93" s="336"/>
      <c r="U93" s="34"/>
      <c r="V93" s="34"/>
      <c r="W93" s="35" t="s">
        <v>70</v>
      </c>
      <c r="X93" s="324">
        <v>0</v>
      </c>
      <c r="Y93" s="325">
        <f t="shared" si="6"/>
        <v>0</v>
      </c>
      <c r="Z93" s="36">
        <f t="shared" si="7"/>
        <v>0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0</v>
      </c>
      <c r="BN93" s="67">
        <f t="shared" si="9"/>
        <v>0</v>
      </c>
      <c r="BO93" s="67">
        <f t="shared" si="10"/>
        <v>0</v>
      </c>
      <c r="BP93" s="67">
        <f t="shared" si="11"/>
        <v>0</v>
      </c>
    </row>
    <row r="94" spans="1:68" x14ac:dyDescent="0.2">
      <c r="A94" s="373"/>
      <c r="B94" s="338"/>
      <c r="C94" s="338"/>
      <c r="D94" s="338"/>
      <c r="E94" s="338"/>
      <c r="F94" s="338"/>
      <c r="G94" s="338"/>
      <c r="H94" s="338"/>
      <c r="I94" s="338"/>
      <c r="J94" s="338"/>
      <c r="K94" s="338"/>
      <c r="L94" s="338"/>
      <c r="M94" s="338"/>
      <c r="N94" s="338"/>
      <c r="O94" s="374"/>
      <c r="P94" s="328" t="s">
        <v>73</v>
      </c>
      <c r="Q94" s="329"/>
      <c r="R94" s="329"/>
      <c r="S94" s="329"/>
      <c r="T94" s="329"/>
      <c r="U94" s="329"/>
      <c r="V94" s="330"/>
      <c r="W94" s="37" t="s">
        <v>70</v>
      </c>
      <c r="X94" s="326">
        <f>IFERROR(SUM(X88:X93),"0")</f>
        <v>266</v>
      </c>
      <c r="Y94" s="326">
        <f>IFERROR(SUM(Y88:Y93),"0")</f>
        <v>266</v>
      </c>
      <c r="Z94" s="326">
        <f>IFERROR(IF(Z88="",0,Z88),"0")+IFERROR(IF(Z89="",0,Z89),"0")+IFERROR(IF(Z90="",0,Z90),"0")+IFERROR(IF(Z91="",0,Z91),"0")+IFERROR(IF(Z92="",0,Z92),"0")+IFERROR(IF(Z93="",0,Z93),"0")</f>
        <v>4.7560799999999999</v>
      </c>
      <c r="AA94" s="327"/>
      <c r="AB94" s="327"/>
      <c r="AC94" s="327"/>
    </row>
    <row r="95" spans="1:68" x14ac:dyDescent="0.2">
      <c r="A95" s="338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38"/>
      <c r="M95" s="338"/>
      <c r="N95" s="338"/>
      <c r="O95" s="374"/>
      <c r="P95" s="328" t="s">
        <v>73</v>
      </c>
      <c r="Q95" s="329"/>
      <c r="R95" s="329"/>
      <c r="S95" s="329"/>
      <c r="T95" s="329"/>
      <c r="U95" s="329"/>
      <c r="V95" s="330"/>
      <c r="W95" s="37" t="s">
        <v>74</v>
      </c>
      <c r="X95" s="326">
        <f>IFERROR(SUMPRODUCT(X88:X93*H88:H93),"0")</f>
        <v>960.96</v>
      </c>
      <c r="Y95" s="326">
        <f>IFERROR(SUMPRODUCT(Y88:Y93*H88:H93),"0")</f>
        <v>960.96</v>
      </c>
      <c r="Z95" s="37"/>
      <c r="AA95" s="327"/>
      <c r="AB95" s="327"/>
      <c r="AC95" s="327"/>
    </row>
    <row r="96" spans="1:68" ht="16.5" hidden="1" customHeight="1" x14ac:dyDescent="0.25">
      <c r="A96" s="345" t="s">
        <v>185</v>
      </c>
      <c r="B96" s="338"/>
      <c r="C96" s="338"/>
      <c r="D96" s="338"/>
      <c r="E96" s="338"/>
      <c r="F96" s="338"/>
      <c r="G96" s="338"/>
      <c r="H96" s="338"/>
      <c r="I96" s="338"/>
      <c r="J96" s="338"/>
      <c r="K96" s="338"/>
      <c r="L96" s="338"/>
      <c r="M96" s="338"/>
      <c r="N96" s="338"/>
      <c r="O96" s="338"/>
      <c r="P96" s="338"/>
      <c r="Q96" s="338"/>
      <c r="R96" s="338"/>
      <c r="S96" s="338"/>
      <c r="T96" s="338"/>
      <c r="U96" s="338"/>
      <c r="V96" s="338"/>
      <c r="W96" s="338"/>
      <c r="X96" s="338"/>
      <c r="Y96" s="338"/>
      <c r="Z96" s="338"/>
      <c r="AA96" s="319"/>
      <c r="AB96" s="319"/>
      <c r="AC96" s="319"/>
    </row>
    <row r="97" spans="1:68" ht="14.25" hidden="1" customHeight="1" x14ac:dyDescent="0.25">
      <c r="A97" s="337" t="s">
        <v>186</v>
      </c>
      <c r="B97" s="338"/>
      <c r="C97" s="338"/>
      <c r="D97" s="338"/>
      <c r="E97" s="338"/>
      <c r="F97" s="338"/>
      <c r="G97" s="338"/>
      <c r="H97" s="338"/>
      <c r="I97" s="338"/>
      <c r="J97" s="338"/>
      <c r="K97" s="338"/>
      <c r="L97" s="338"/>
      <c r="M97" s="338"/>
      <c r="N97" s="338"/>
      <c r="O97" s="338"/>
      <c r="P97" s="338"/>
      <c r="Q97" s="338"/>
      <c r="R97" s="338"/>
      <c r="S97" s="338"/>
      <c r="T97" s="338"/>
      <c r="U97" s="338"/>
      <c r="V97" s="338"/>
      <c r="W97" s="338"/>
      <c r="X97" s="338"/>
      <c r="Y97" s="338"/>
      <c r="Z97" s="338"/>
      <c r="AA97" s="320"/>
      <c r="AB97" s="320"/>
      <c r="AC97" s="320"/>
    </row>
    <row r="98" spans="1:68" ht="27" customHeight="1" x14ac:dyDescent="0.25">
      <c r="A98" s="54" t="s">
        <v>187</v>
      </c>
      <c r="B98" s="54" t="s">
        <v>188</v>
      </c>
      <c r="C98" s="31">
        <v>4301136040</v>
      </c>
      <c r="D98" s="341">
        <v>4607025784319</v>
      </c>
      <c r="E98" s="342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5"/>
      <c r="R98" s="335"/>
      <c r="S98" s="335"/>
      <c r="T98" s="336"/>
      <c r="U98" s="34"/>
      <c r="V98" s="34"/>
      <c r="W98" s="35" t="s">
        <v>70</v>
      </c>
      <c r="X98" s="324">
        <v>70</v>
      </c>
      <c r="Y98" s="325">
        <f>IFERROR(IF(X98="","",X98),"")</f>
        <v>70</v>
      </c>
      <c r="Z98" s="36">
        <f>IFERROR(IF(X98="","",X98*0.01788),"")</f>
        <v>1.2516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297.08</v>
      </c>
      <c r="BN98" s="67">
        <f>IFERROR(Y98*I98,"0")</f>
        <v>297.08</v>
      </c>
      <c r="BO98" s="67">
        <f>IFERROR(X98/J98,"0")</f>
        <v>1</v>
      </c>
      <c r="BP98" s="67">
        <f>IFERROR(Y98/J98,"0")</f>
        <v>1</v>
      </c>
    </row>
    <row r="99" spans="1:68" ht="27" hidden="1" customHeight="1" x14ac:dyDescent="0.25">
      <c r="A99" s="54" t="s">
        <v>190</v>
      </c>
      <c r="B99" s="54" t="s">
        <v>191</v>
      </c>
      <c r="C99" s="31">
        <v>4301136042</v>
      </c>
      <c r="D99" s="341">
        <v>4607025784012</v>
      </c>
      <c r="E99" s="342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40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5"/>
      <c r="R99" s="335"/>
      <c r="S99" s="335"/>
      <c r="T99" s="336"/>
      <c r="U99" s="34"/>
      <c r="V99" s="34"/>
      <c r="W99" s="35" t="s">
        <v>70</v>
      </c>
      <c r="X99" s="324">
        <v>0</v>
      </c>
      <c r="Y99" s="325">
        <f>IFERROR(IF(X99="","",X99),"")</f>
        <v>0</v>
      </c>
      <c r="Z99" s="36">
        <f>IFERROR(IF(X99="","",X99*0.00936),"")</f>
        <v>0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16.5" customHeight="1" x14ac:dyDescent="0.25">
      <c r="A100" s="54" t="s">
        <v>193</v>
      </c>
      <c r="B100" s="54" t="s">
        <v>194</v>
      </c>
      <c r="C100" s="31">
        <v>4301136039</v>
      </c>
      <c r="D100" s="341">
        <v>4607111035370</v>
      </c>
      <c r="E100" s="342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5"/>
      <c r="R100" s="335"/>
      <c r="S100" s="335"/>
      <c r="T100" s="336"/>
      <c r="U100" s="34"/>
      <c r="V100" s="34"/>
      <c r="W100" s="35" t="s">
        <v>70</v>
      </c>
      <c r="X100" s="324">
        <v>60</v>
      </c>
      <c r="Y100" s="325">
        <f>IFERROR(IF(X100="","",X100),"")</f>
        <v>60</v>
      </c>
      <c r="Z100" s="36">
        <f>IFERROR(IF(X100="","",X100*0.0155),"")</f>
        <v>0.92999999999999994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207.84</v>
      </c>
      <c r="BN100" s="67">
        <f>IFERROR(Y100*I100,"0")</f>
        <v>207.84</v>
      </c>
      <c r="BO100" s="67">
        <f>IFERROR(X100/J100,"0")</f>
        <v>0.7142857142857143</v>
      </c>
      <c r="BP100" s="67">
        <f>IFERROR(Y100/J100,"0")</f>
        <v>0.7142857142857143</v>
      </c>
    </row>
    <row r="101" spans="1:68" x14ac:dyDescent="0.2">
      <c r="A101" s="373"/>
      <c r="B101" s="338"/>
      <c r="C101" s="338"/>
      <c r="D101" s="338"/>
      <c r="E101" s="338"/>
      <c r="F101" s="338"/>
      <c r="G101" s="338"/>
      <c r="H101" s="338"/>
      <c r="I101" s="338"/>
      <c r="J101" s="338"/>
      <c r="K101" s="338"/>
      <c r="L101" s="338"/>
      <c r="M101" s="338"/>
      <c r="N101" s="338"/>
      <c r="O101" s="374"/>
      <c r="P101" s="328" t="s">
        <v>73</v>
      </c>
      <c r="Q101" s="329"/>
      <c r="R101" s="329"/>
      <c r="S101" s="329"/>
      <c r="T101" s="329"/>
      <c r="U101" s="329"/>
      <c r="V101" s="330"/>
      <c r="W101" s="37" t="s">
        <v>70</v>
      </c>
      <c r="X101" s="326">
        <f>IFERROR(SUM(X98:X100),"0")</f>
        <v>130</v>
      </c>
      <c r="Y101" s="326">
        <f>IFERROR(SUM(Y98:Y100),"0")</f>
        <v>130</v>
      </c>
      <c r="Z101" s="326">
        <f>IFERROR(IF(Z98="",0,Z98),"0")+IFERROR(IF(Z99="",0,Z99),"0")+IFERROR(IF(Z100="",0,Z100),"0")</f>
        <v>2.1816</v>
      </c>
      <c r="AA101" s="327"/>
      <c r="AB101" s="327"/>
      <c r="AC101" s="327"/>
    </row>
    <row r="102" spans="1:68" x14ac:dyDescent="0.2">
      <c r="A102" s="338"/>
      <c r="B102" s="338"/>
      <c r="C102" s="338"/>
      <c r="D102" s="338"/>
      <c r="E102" s="338"/>
      <c r="F102" s="338"/>
      <c r="G102" s="338"/>
      <c r="H102" s="338"/>
      <c r="I102" s="338"/>
      <c r="J102" s="338"/>
      <c r="K102" s="338"/>
      <c r="L102" s="338"/>
      <c r="M102" s="338"/>
      <c r="N102" s="338"/>
      <c r="O102" s="374"/>
      <c r="P102" s="328" t="s">
        <v>73</v>
      </c>
      <c r="Q102" s="329"/>
      <c r="R102" s="329"/>
      <c r="S102" s="329"/>
      <c r="T102" s="329"/>
      <c r="U102" s="329"/>
      <c r="V102" s="330"/>
      <c r="W102" s="37" t="s">
        <v>74</v>
      </c>
      <c r="X102" s="326">
        <f>IFERROR(SUMPRODUCT(X98:X100*H98:H100),"0")</f>
        <v>436.8</v>
      </c>
      <c r="Y102" s="326">
        <f>IFERROR(SUMPRODUCT(Y98:Y100*H98:H100),"0")</f>
        <v>436.8</v>
      </c>
      <c r="Z102" s="37"/>
      <c r="AA102" s="327"/>
      <c r="AB102" s="327"/>
      <c r="AC102" s="327"/>
    </row>
    <row r="103" spans="1:68" ht="16.5" hidden="1" customHeight="1" x14ac:dyDescent="0.25">
      <c r="A103" s="345" t="s">
        <v>196</v>
      </c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8"/>
      <c r="N103" s="338"/>
      <c r="O103" s="338"/>
      <c r="P103" s="338"/>
      <c r="Q103" s="338"/>
      <c r="R103" s="338"/>
      <c r="S103" s="338"/>
      <c r="T103" s="338"/>
      <c r="U103" s="338"/>
      <c r="V103" s="338"/>
      <c r="W103" s="338"/>
      <c r="X103" s="338"/>
      <c r="Y103" s="338"/>
      <c r="Z103" s="338"/>
      <c r="AA103" s="319"/>
      <c r="AB103" s="319"/>
      <c r="AC103" s="319"/>
    </row>
    <row r="104" spans="1:68" ht="14.25" hidden="1" customHeight="1" x14ac:dyDescent="0.25">
      <c r="A104" s="337" t="s">
        <v>64</v>
      </c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8"/>
      <c r="N104" s="338"/>
      <c r="O104" s="338"/>
      <c r="P104" s="338"/>
      <c r="Q104" s="338"/>
      <c r="R104" s="338"/>
      <c r="S104" s="338"/>
      <c r="T104" s="338"/>
      <c r="U104" s="338"/>
      <c r="V104" s="338"/>
      <c r="W104" s="338"/>
      <c r="X104" s="338"/>
      <c r="Y104" s="338"/>
      <c r="Z104" s="338"/>
      <c r="AA104" s="320"/>
      <c r="AB104" s="320"/>
      <c r="AC104" s="320"/>
    </row>
    <row r="105" spans="1:68" ht="27" hidden="1" customHeight="1" x14ac:dyDescent="0.25">
      <c r="A105" s="54" t="s">
        <v>197</v>
      </c>
      <c r="B105" s="54" t="s">
        <v>198</v>
      </c>
      <c r="C105" s="31">
        <v>4301071051</v>
      </c>
      <c r="D105" s="341">
        <v>4607111039262</v>
      </c>
      <c r="E105" s="342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5"/>
      <c r="R105" s="335"/>
      <c r="S105" s="335"/>
      <c r="T105" s="336"/>
      <c r="U105" s="34"/>
      <c r="V105" s="34"/>
      <c r="W105" s="35" t="s">
        <v>70</v>
      </c>
      <c r="X105" s="324">
        <v>0</v>
      </c>
      <c r="Y105" s="325">
        <f>IFERROR(IF(X105="","",X105),"")</f>
        <v>0</v>
      </c>
      <c r="Z105" s="36">
        <f>IFERROR(IF(X105="","",X105*0.0155),"")</f>
        <v>0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hidden="1" customHeight="1" x14ac:dyDescent="0.25">
      <c r="A106" s="54" t="s">
        <v>199</v>
      </c>
      <c r="B106" s="54" t="s">
        <v>200</v>
      </c>
      <c r="C106" s="31">
        <v>4301070976</v>
      </c>
      <c r="D106" s="341">
        <v>4607111034144</v>
      </c>
      <c r="E106" s="342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50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5"/>
      <c r="R106" s="335"/>
      <c r="S106" s="335"/>
      <c r="T106" s="336"/>
      <c r="U106" s="34"/>
      <c r="V106" s="34"/>
      <c r="W106" s="35" t="s">
        <v>70</v>
      </c>
      <c r="X106" s="324">
        <v>0</v>
      </c>
      <c r="Y106" s="325">
        <f>IFERROR(IF(X106="","",X106),"")</f>
        <v>0</v>
      </c>
      <c r="Z106" s="36">
        <f>IFERROR(IF(X106="","",X106*0.0155),"")</f>
        <v>0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201</v>
      </c>
      <c r="B107" s="54" t="s">
        <v>202</v>
      </c>
      <c r="C107" s="31">
        <v>4301071038</v>
      </c>
      <c r="D107" s="341">
        <v>4607111039248</v>
      </c>
      <c r="E107" s="342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8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5"/>
      <c r="R107" s="335"/>
      <c r="S107" s="335"/>
      <c r="T107" s="336"/>
      <c r="U107" s="34"/>
      <c r="V107" s="34"/>
      <c r="W107" s="35" t="s">
        <v>70</v>
      </c>
      <c r="X107" s="324">
        <v>24</v>
      </c>
      <c r="Y107" s="325">
        <f>IFERROR(IF(X107="","",X107),"")</f>
        <v>24</v>
      </c>
      <c r="Z107" s="36">
        <f>IFERROR(IF(X107="","",X107*0.0155),"")</f>
        <v>0.372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175.2</v>
      </c>
      <c r="BN107" s="67">
        <f>IFERROR(Y107*I107,"0")</f>
        <v>175.2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hidden="1" customHeight="1" x14ac:dyDescent="0.25">
      <c r="A108" s="54" t="s">
        <v>203</v>
      </c>
      <c r="B108" s="54" t="s">
        <v>204</v>
      </c>
      <c r="C108" s="31">
        <v>4301071049</v>
      </c>
      <c r="D108" s="341">
        <v>4607111039293</v>
      </c>
      <c r="E108" s="342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24">
        <v>0</v>
      </c>
      <c r="Y108" s="325">
        <f>IFERROR(IF(X108="","",X108),"")</f>
        <v>0</v>
      </c>
      <c r="Z108" s="36">
        <f>IFERROR(IF(X108="","",X108*0.0155),"")</f>
        <v>0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205</v>
      </c>
      <c r="B109" s="54" t="s">
        <v>206</v>
      </c>
      <c r="C109" s="31">
        <v>4301071039</v>
      </c>
      <c r="D109" s="341">
        <v>4607111039279</v>
      </c>
      <c r="E109" s="342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6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5"/>
      <c r="R109" s="335"/>
      <c r="S109" s="335"/>
      <c r="T109" s="336"/>
      <c r="U109" s="34"/>
      <c r="V109" s="34"/>
      <c r="W109" s="35" t="s">
        <v>70</v>
      </c>
      <c r="X109" s="324">
        <v>36</v>
      </c>
      <c r="Y109" s="325">
        <f>IFERROR(IF(X109="","",X109),"")</f>
        <v>36</v>
      </c>
      <c r="Z109" s="36">
        <f>IFERROR(IF(X109="","",X109*0.0155),"")</f>
        <v>0.55800000000000005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262.8</v>
      </c>
      <c r="BN109" s="67">
        <f>IFERROR(Y109*I109,"0")</f>
        <v>262.8</v>
      </c>
      <c r="BO109" s="67">
        <f>IFERROR(X109/J109,"0")</f>
        <v>0.42857142857142855</v>
      </c>
      <c r="BP109" s="67">
        <f>IFERROR(Y109/J109,"0")</f>
        <v>0.42857142857142855</v>
      </c>
    </row>
    <row r="110" spans="1:68" x14ac:dyDescent="0.2">
      <c r="A110" s="373"/>
      <c r="B110" s="338"/>
      <c r="C110" s="338"/>
      <c r="D110" s="338"/>
      <c r="E110" s="338"/>
      <c r="F110" s="338"/>
      <c r="G110" s="338"/>
      <c r="H110" s="338"/>
      <c r="I110" s="338"/>
      <c r="J110" s="338"/>
      <c r="K110" s="338"/>
      <c r="L110" s="338"/>
      <c r="M110" s="338"/>
      <c r="N110" s="338"/>
      <c r="O110" s="374"/>
      <c r="P110" s="328" t="s">
        <v>73</v>
      </c>
      <c r="Q110" s="329"/>
      <c r="R110" s="329"/>
      <c r="S110" s="329"/>
      <c r="T110" s="329"/>
      <c r="U110" s="329"/>
      <c r="V110" s="330"/>
      <c r="W110" s="37" t="s">
        <v>70</v>
      </c>
      <c r="X110" s="326">
        <f>IFERROR(SUM(X105:X109),"0")</f>
        <v>60</v>
      </c>
      <c r="Y110" s="326">
        <f>IFERROR(SUM(Y105:Y109),"0")</f>
        <v>60</v>
      </c>
      <c r="Z110" s="326">
        <f>IFERROR(IF(Z105="",0,Z105),"0")+IFERROR(IF(Z106="",0,Z106),"0")+IFERROR(IF(Z107="",0,Z107),"0")+IFERROR(IF(Z108="",0,Z108),"0")+IFERROR(IF(Z109="",0,Z109),"0")</f>
        <v>0.93</v>
      </c>
      <c r="AA110" s="327"/>
      <c r="AB110" s="327"/>
      <c r="AC110" s="327"/>
    </row>
    <row r="111" spans="1:68" x14ac:dyDescent="0.2">
      <c r="A111" s="338"/>
      <c r="B111" s="338"/>
      <c r="C111" s="338"/>
      <c r="D111" s="338"/>
      <c r="E111" s="338"/>
      <c r="F111" s="338"/>
      <c r="G111" s="338"/>
      <c r="H111" s="338"/>
      <c r="I111" s="338"/>
      <c r="J111" s="338"/>
      <c r="K111" s="338"/>
      <c r="L111" s="338"/>
      <c r="M111" s="338"/>
      <c r="N111" s="338"/>
      <c r="O111" s="374"/>
      <c r="P111" s="328" t="s">
        <v>73</v>
      </c>
      <c r="Q111" s="329"/>
      <c r="R111" s="329"/>
      <c r="S111" s="329"/>
      <c r="T111" s="329"/>
      <c r="U111" s="329"/>
      <c r="V111" s="330"/>
      <c r="W111" s="37" t="s">
        <v>74</v>
      </c>
      <c r="X111" s="326">
        <f>IFERROR(SUMPRODUCT(X105:X109*H105:H109),"0")</f>
        <v>420</v>
      </c>
      <c r="Y111" s="326">
        <f>IFERROR(SUMPRODUCT(Y105:Y109*H105:H109),"0")</f>
        <v>420</v>
      </c>
      <c r="Z111" s="37"/>
      <c r="AA111" s="327"/>
      <c r="AB111" s="327"/>
      <c r="AC111" s="327"/>
    </row>
    <row r="112" spans="1:68" ht="16.5" hidden="1" customHeight="1" x14ac:dyDescent="0.25">
      <c r="A112" s="345" t="s">
        <v>207</v>
      </c>
      <c r="B112" s="338"/>
      <c r="C112" s="338"/>
      <c r="D112" s="338"/>
      <c r="E112" s="338"/>
      <c r="F112" s="338"/>
      <c r="G112" s="338"/>
      <c r="H112" s="338"/>
      <c r="I112" s="338"/>
      <c r="J112" s="338"/>
      <c r="K112" s="338"/>
      <c r="L112" s="338"/>
      <c r="M112" s="338"/>
      <c r="N112" s="338"/>
      <c r="O112" s="338"/>
      <c r="P112" s="338"/>
      <c r="Q112" s="338"/>
      <c r="R112" s="338"/>
      <c r="S112" s="338"/>
      <c r="T112" s="338"/>
      <c r="U112" s="338"/>
      <c r="V112" s="338"/>
      <c r="W112" s="338"/>
      <c r="X112" s="338"/>
      <c r="Y112" s="338"/>
      <c r="Z112" s="338"/>
      <c r="AA112" s="319"/>
      <c r="AB112" s="319"/>
      <c r="AC112" s="319"/>
    </row>
    <row r="113" spans="1:68" ht="14.25" hidden="1" customHeight="1" x14ac:dyDescent="0.25">
      <c r="A113" s="337" t="s">
        <v>136</v>
      </c>
      <c r="B113" s="338"/>
      <c r="C113" s="338"/>
      <c r="D113" s="338"/>
      <c r="E113" s="338"/>
      <c r="F113" s="338"/>
      <c r="G113" s="338"/>
      <c r="H113" s="338"/>
      <c r="I113" s="338"/>
      <c r="J113" s="338"/>
      <c r="K113" s="338"/>
      <c r="L113" s="338"/>
      <c r="M113" s="338"/>
      <c r="N113" s="338"/>
      <c r="O113" s="338"/>
      <c r="P113" s="338"/>
      <c r="Q113" s="338"/>
      <c r="R113" s="338"/>
      <c r="S113" s="338"/>
      <c r="T113" s="338"/>
      <c r="U113" s="338"/>
      <c r="V113" s="338"/>
      <c r="W113" s="338"/>
      <c r="X113" s="338"/>
      <c r="Y113" s="338"/>
      <c r="Z113" s="338"/>
      <c r="AA113" s="320"/>
      <c r="AB113" s="320"/>
      <c r="AC113" s="320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41">
        <v>4607111034014</v>
      </c>
      <c r="E114" s="342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7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24">
        <v>112</v>
      </c>
      <c r="Y114" s="325">
        <f>IFERROR(IF(X114="","",X114),"")</f>
        <v>112</v>
      </c>
      <c r="Z114" s="36">
        <f>IFERROR(IF(X114="","",X114*0.01788),"")</f>
        <v>2.0025599999999999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414.80319999999995</v>
      </c>
      <c r="BN114" s="67">
        <f>IFERROR(Y114*I114,"0")</f>
        <v>414.80319999999995</v>
      </c>
      <c r="BO114" s="67">
        <f>IFERROR(X114/J114,"0")</f>
        <v>1.6</v>
      </c>
      <c r="BP114" s="67">
        <f>IFERROR(Y114/J114,"0")</f>
        <v>1.6</v>
      </c>
    </row>
    <row r="115" spans="1:68" ht="27" customHeight="1" x14ac:dyDescent="0.25">
      <c r="A115" s="54" t="s">
        <v>211</v>
      </c>
      <c r="B115" s="54" t="s">
        <v>212</v>
      </c>
      <c r="C115" s="31">
        <v>4301135532</v>
      </c>
      <c r="D115" s="341">
        <v>4607111033994</v>
      </c>
      <c r="E115" s="342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7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24">
        <v>140</v>
      </c>
      <c r="Y115" s="325">
        <f>IFERROR(IF(X115="","",X115),"")</f>
        <v>140</v>
      </c>
      <c r="Z115" s="36">
        <f>IFERROR(IF(X115="","",X115*0.01788),"")</f>
        <v>2.5032000000000001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518.50400000000002</v>
      </c>
      <c r="BN115" s="67">
        <f>IFERROR(Y115*I115,"0")</f>
        <v>518.50400000000002</v>
      </c>
      <c r="BO115" s="67">
        <f>IFERROR(X115/J115,"0")</f>
        <v>2</v>
      </c>
      <c r="BP115" s="67">
        <f>IFERROR(Y115/J115,"0")</f>
        <v>2</v>
      </c>
    </row>
    <row r="116" spans="1:68" x14ac:dyDescent="0.2">
      <c r="A116" s="373"/>
      <c r="B116" s="338"/>
      <c r="C116" s="338"/>
      <c r="D116" s="338"/>
      <c r="E116" s="338"/>
      <c r="F116" s="338"/>
      <c r="G116" s="338"/>
      <c r="H116" s="338"/>
      <c r="I116" s="338"/>
      <c r="J116" s="338"/>
      <c r="K116" s="338"/>
      <c r="L116" s="338"/>
      <c r="M116" s="338"/>
      <c r="N116" s="338"/>
      <c r="O116" s="374"/>
      <c r="P116" s="328" t="s">
        <v>73</v>
      </c>
      <c r="Q116" s="329"/>
      <c r="R116" s="329"/>
      <c r="S116" s="329"/>
      <c r="T116" s="329"/>
      <c r="U116" s="329"/>
      <c r="V116" s="330"/>
      <c r="W116" s="37" t="s">
        <v>70</v>
      </c>
      <c r="X116" s="326">
        <f>IFERROR(SUM(X114:X115),"0")</f>
        <v>252</v>
      </c>
      <c r="Y116" s="326">
        <f>IFERROR(SUM(Y114:Y115),"0")</f>
        <v>252</v>
      </c>
      <c r="Z116" s="326">
        <f>IFERROR(IF(Z114="",0,Z114),"0")+IFERROR(IF(Z115="",0,Z115),"0")</f>
        <v>4.5057600000000004</v>
      </c>
      <c r="AA116" s="327"/>
      <c r="AB116" s="327"/>
      <c r="AC116" s="327"/>
    </row>
    <row r="117" spans="1:68" x14ac:dyDescent="0.2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8"/>
      <c r="N117" s="338"/>
      <c r="O117" s="374"/>
      <c r="P117" s="328" t="s">
        <v>73</v>
      </c>
      <c r="Q117" s="329"/>
      <c r="R117" s="329"/>
      <c r="S117" s="329"/>
      <c r="T117" s="329"/>
      <c r="U117" s="329"/>
      <c r="V117" s="330"/>
      <c r="W117" s="37" t="s">
        <v>74</v>
      </c>
      <c r="X117" s="326">
        <f>IFERROR(SUMPRODUCT(X114:X115*H114:H115),"0")</f>
        <v>756</v>
      </c>
      <c r="Y117" s="326">
        <f>IFERROR(SUMPRODUCT(Y114:Y115*H114:H115),"0")</f>
        <v>756</v>
      </c>
      <c r="Z117" s="37"/>
      <c r="AA117" s="327"/>
      <c r="AB117" s="327"/>
      <c r="AC117" s="327"/>
    </row>
    <row r="118" spans="1:68" ht="16.5" hidden="1" customHeight="1" x14ac:dyDescent="0.25">
      <c r="A118" s="345" t="s">
        <v>213</v>
      </c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8"/>
      <c r="N118" s="338"/>
      <c r="O118" s="338"/>
      <c r="P118" s="338"/>
      <c r="Q118" s="338"/>
      <c r="R118" s="338"/>
      <c r="S118" s="338"/>
      <c r="T118" s="338"/>
      <c r="U118" s="338"/>
      <c r="V118" s="338"/>
      <c r="W118" s="338"/>
      <c r="X118" s="338"/>
      <c r="Y118" s="338"/>
      <c r="Z118" s="338"/>
      <c r="AA118" s="319"/>
      <c r="AB118" s="319"/>
      <c r="AC118" s="319"/>
    </row>
    <row r="119" spans="1:68" ht="14.25" hidden="1" customHeight="1" x14ac:dyDescent="0.25">
      <c r="A119" s="337" t="s">
        <v>136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38"/>
      <c r="Z119" s="338"/>
      <c r="AA119" s="320"/>
      <c r="AB119" s="320"/>
      <c r="AC119" s="320"/>
    </row>
    <row r="120" spans="1:68" ht="27" customHeight="1" x14ac:dyDescent="0.25">
      <c r="A120" s="54" t="s">
        <v>214</v>
      </c>
      <c r="B120" s="54" t="s">
        <v>215</v>
      </c>
      <c r="C120" s="31">
        <v>4301135311</v>
      </c>
      <c r="D120" s="341">
        <v>4607111039095</v>
      </c>
      <c r="E120" s="342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5"/>
      <c r="R120" s="335"/>
      <c r="S120" s="335"/>
      <c r="T120" s="336"/>
      <c r="U120" s="34"/>
      <c r="V120" s="34"/>
      <c r="W120" s="35" t="s">
        <v>70</v>
      </c>
      <c r="X120" s="324">
        <v>28</v>
      </c>
      <c r="Y120" s="325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104.944</v>
      </c>
      <c r="BN120" s="67">
        <f>IFERROR(Y120*I120,"0")</f>
        <v>104.944</v>
      </c>
      <c r="BO120" s="67">
        <f>IFERROR(X120/J120,"0")</f>
        <v>0.4</v>
      </c>
      <c r="BP120" s="67">
        <f>IFERROR(Y120/J120,"0")</f>
        <v>0.4</v>
      </c>
    </row>
    <row r="121" spans="1:68" ht="16.5" customHeight="1" x14ac:dyDescent="0.25">
      <c r="A121" s="54" t="s">
        <v>217</v>
      </c>
      <c r="B121" s="54" t="s">
        <v>218</v>
      </c>
      <c r="C121" s="31">
        <v>4301135534</v>
      </c>
      <c r="D121" s="341">
        <v>4607111034199</v>
      </c>
      <c r="E121" s="342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3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5"/>
      <c r="R121" s="335"/>
      <c r="S121" s="335"/>
      <c r="T121" s="336"/>
      <c r="U121" s="34"/>
      <c r="V121" s="34"/>
      <c r="W121" s="35" t="s">
        <v>70</v>
      </c>
      <c r="X121" s="324">
        <v>56</v>
      </c>
      <c r="Y121" s="325">
        <f>IFERROR(IF(X121="","",X121),"")</f>
        <v>56</v>
      </c>
      <c r="Z121" s="36">
        <f>IFERROR(IF(X121="","",X121*0.01788),"")</f>
        <v>1.0012799999999999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207.40159999999997</v>
      </c>
      <c r="BN121" s="67">
        <f>IFERROR(Y121*I121,"0")</f>
        <v>207.40159999999997</v>
      </c>
      <c r="BO121" s="67">
        <f>IFERROR(X121/J121,"0")</f>
        <v>0.8</v>
      </c>
      <c r="BP121" s="67">
        <f>IFERROR(Y121/J121,"0")</f>
        <v>0.8</v>
      </c>
    </row>
    <row r="122" spans="1:68" x14ac:dyDescent="0.2">
      <c r="A122" s="373"/>
      <c r="B122" s="338"/>
      <c r="C122" s="338"/>
      <c r="D122" s="338"/>
      <c r="E122" s="338"/>
      <c r="F122" s="338"/>
      <c r="G122" s="338"/>
      <c r="H122" s="338"/>
      <c r="I122" s="338"/>
      <c r="J122" s="338"/>
      <c r="K122" s="338"/>
      <c r="L122" s="338"/>
      <c r="M122" s="338"/>
      <c r="N122" s="338"/>
      <c r="O122" s="374"/>
      <c r="P122" s="328" t="s">
        <v>73</v>
      </c>
      <c r="Q122" s="329"/>
      <c r="R122" s="329"/>
      <c r="S122" s="329"/>
      <c r="T122" s="329"/>
      <c r="U122" s="329"/>
      <c r="V122" s="330"/>
      <c r="W122" s="37" t="s">
        <v>70</v>
      </c>
      <c r="X122" s="326">
        <f>IFERROR(SUM(X120:X121),"0")</f>
        <v>84</v>
      </c>
      <c r="Y122" s="326">
        <f>IFERROR(SUM(Y120:Y121),"0")</f>
        <v>84</v>
      </c>
      <c r="Z122" s="326">
        <f>IFERROR(IF(Z120="",0,Z120),"0")+IFERROR(IF(Z121="",0,Z121),"0")</f>
        <v>1.5019199999999999</v>
      </c>
      <c r="AA122" s="327"/>
      <c r="AB122" s="327"/>
      <c r="AC122" s="327"/>
    </row>
    <row r="123" spans="1:68" x14ac:dyDescent="0.2">
      <c r="A123" s="338"/>
      <c r="B123" s="338"/>
      <c r="C123" s="338"/>
      <c r="D123" s="338"/>
      <c r="E123" s="338"/>
      <c r="F123" s="338"/>
      <c r="G123" s="338"/>
      <c r="H123" s="338"/>
      <c r="I123" s="338"/>
      <c r="J123" s="338"/>
      <c r="K123" s="338"/>
      <c r="L123" s="338"/>
      <c r="M123" s="338"/>
      <c r="N123" s="338"/>
      <c r="O123" s="374"/>
      <c r="P123" s="328" t="s">
        <v>73</v>
      </c>
      <c r="Q123" s="329"/>
      <c r="R123" s="329"/>
      <c r="S123" s="329"/>
      <c r="T123" s="329"/>
      <c r="U123" s="329"/>
      <c r="V123" s="330"/>
      <c r="W123" s="37" t="s">
        <v>74</v>
      </c>
      <c r="X123" s="326">
        <f>IFERROR(SUMPRODUCT(X120:X121*H120:H121),"0")</f>
        <v>252</v>
      </c>
      <c r="Y123" s="326">
        <f>IFERROR(SUMPRODUCT(Y120:Y121*H120:H121),"0")</f>
        <v>252</v>
      </c>
      <c r="Z123" s="37"/>
      <c r="AA123" s="327"/>
      <c r="AB123" s="327"/>
      <c r="AC123" s="327"/>
    </row>
    <row r="124" spans="1:68" ht="16.5" hidden="1" customHeight="1" x14ac:dyDescent="0.25">
      <c r="A124" s="345" t="s">
        <v>220</v>
      </c>
      <c r="B124" s="338"/>
      <c r="C124" s="338"/>
      <c r="D124" s="338"/>
      <c r="E124" s="338"/>
      <c r="F124" s="338"/>
      <c r="G124" s="338"/>
      <c r="H124" s="338"/>
      <c r="I124" s="338"/>
      <c r="J124" s="338"/>
      <c r="K124" s="338"/>
      <c r="L124" s="338"/>
      <c r="M124" s="338"/>
      <c r="N124" s="338"/>
      <c r="O124" s="338"/>
      <c r="P124" s="338"/>
      <c r="Q124" s="338"/>
      <c r="R124" s="338"/>
      <c r="S124" s="338"/>
      <c r="T124" s="338"/>
      <c r="U124" s="338"/>
      <c r="V124" s="338"/>
      <c r="W124" s="338"/>
      <c r="X124" s="338"/>
      <c r="Y124" s="338"/>
      <c r="Z124" s="338"/>
      <c r="AA124" s="319"/>
      <c r="AB124" s="319"/>
      <c r="AC124" s="319"/>
    </row>
    <row r="125" spans="1:68" ht="14.25" hidden="1" customHeight="1" x14ac:dyDescent="0.25">
      <c r="A125" s="337" t="s">
        <v>136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338"/>
      <c r="Y125" s="338"/>
      <c r="Z125" s="338"/>
      <c r="AA125" s="320"/>
      <c r="AB125" s="320"/>
      <c r="AC125" s="320"/>
    </row>
    <row r="126" spans="1:68" ht="27" customHeight="1" x14ac:dyDescent="0.25">
      <c r="A126" s="54" t="s">
        <v>221</v>
      </c>
      <c r="B126" s="54" t="s">
        <v>222</v>
      </c>
      <c r="C126" s="31">
        <v>4301135275</v>
      </c>
      <c r="D126" s="341">
        <v>4607111034380</v>
      </c>
      <c r="E126" s="342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5"/>
      <c r="R126" s="335"/>
      <c r="S126" s="335"/>
      <c r="T126" s="336"/>
      <c r="U126" s="34"/>
      <c r="V126" s="34"/>
      <c r="W126" s="35" t="s">
        <v>70</v>
      </c>
      <c r="X126" s="324">
        <v>14</v>
      </c>
      <c r="Y126" s="325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45.919999999999995</v>
      </c>
      <c r="BN126" s="67">
        <f>IFERROR(Y126*I126,"0")</f>
        <v>45.919999999999995</v>
      </c>
      <c r="BO126" s="67">
        <f>IFERROR(X126/J126,"0")</f>
        <v>0.2</v>
      </c>
      <c r="BP126" s="67">
        <f>IFERROR(Y126/J126,"0")</f>
        <v>0.2</v>
      </c>
    </row>
    <row r="127" spans="1:68" ht="27" hidden="1" customHeight="1" x14ac:dyDescent="0.25">
      <c r="A127" s="54" t="s">
        <v>224</v>
      </c>
      <c r="B127" s="54" t="s">
        <v>225</v>
      </c>
      <c r="C127" s="31">
        <v>4301135277</v>
      </c>
      <c r="D127" s="341">
        <v>4607111034397</v>
      </c>
      <c r="E127" s="342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9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73"/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74"/>
      <c r="P128" s="328" t="s">
        <v>73</v>
      </c>
      <c r="Q128" s="329"/>
      <c r="R128" s="329"/>
      <c r="S128" s="329"/>
      <c r="T128" s="329"/>
      <c r="U128" s="329"/>
      <c r="V128" s="330"/>
      <c r="W128" s="37" t="s">
        <v>70</v>
      </c>
      <c r="X128" s="326">
        <f>IFERROR(SUM(X126:X127),"0")</f>
        <v>14</v>
      </c>
      <c r="Y128" s="326">
        <f>IFERROR(SUM(Y126:Y127),"0")</f>
        <v>14</v>
      </c>
      <c r="Z128" s="326">
        <f>IFERROR(IF(Z126="",0,Z126),"0")+IFERROR(IF(Z127="",0,Z127),"0")</f>
        <v>0.25031999999999999</v>
      </c>
      <c r="AA128" s="327"/>
      <c r="AB128" s="327"/>
      <c r="AC128" s="327"/>
    </row>
    <row r="129" spans="1:68" x14ac:dyDescent="0.2">
      <c r="A129" s="338"/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74"/>
      <c r="P129" s="328" t="s">
        <v>73</v>
      </c>
      <c r="Q129" s="329"/>
      <c r="R129" s="329"/>
      <c r="S129" s="329"/>
      <c r="T129" s="329"/>
      <c r="U129" s="329"/>
      <c r="V129" s="330"/>
      <c r="W129" s="37" t="s">
        <v>74</v>
      </c>
      <c r="X129" s="326">
        <f>IFERROR(SUMPRODUCT(X126:X127*H126:H127),"0")</f>
        <v>42</v>
      </c>
      <c r="Y129" s="326">
        <f>IFERROR(SUMPRODUCT(Y126:Y127*H126:H127),"0")</f>
        <v>42</v>
      </c>
      <c r="Z129" s="37"/>
      <c r="AA129" s="327"/>
      <c r="AB129" s="327"/>
      <c r="AC129" s="327"/>
    </row>
    <row r="130" spans="1:68" ht="16.5" hidden="1" customHeight="1" x14ac:dyDescent="0.25">
      <c r="A130" s="345" t="s">
        <v>226</v>
      </c>
      <c r="B130" s="338"/>
      <c r="C130" s="338"/>
      <c r="D130" s="338"/>
      <c r="E130" s="338"/>
      <c r="F130" s="338"/>
      <c r="G130" s="338"/>
      <c r="H130" s="338"/>
      <c r="I130" s="338"/>
      <c r="J130" s="338"/>
      <c r="K130" s="338"/>
      <c r="L130" s="338"/>
      <c r="M130" s="338"/>
      <c r="N130" s="338"/>
      <c r="O130" s="338"/>
      <c r="P130" s="338"/>
      <c r="Q130" s="338"/>
      <c r="R130" s="338"/>
      <c r="S130" s="338"/>
      <c r="T130" s="338"/>
      <c r="U130" s="338"/>
      <c r="V130" s="338"/>
      <c r="W130" s="338"/>
      <c r="X130" s="338"/>
      <c r="Y130" s="338"/>
      <c r="Z130" s="338"/>
      <c r="AA130" s="319"/>
      <c r="AB130" s="319"/>
      <c r="AC130" s="319"/>
    </row>
    <row r="131" spans="1:68" ht="14.25" hidden="1" customHeight="1" x14ac:dyDescent="0.25">
      <c r="A131" s="337" t="s">
        <v>136</v>
      </c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8"/>
      <c r="N131" s="338"/>
      <c r="O131" s="338"/>
      <c r="P131" s="338"/>
      <c r="Q131" s="338"/>
      <c r="R131" s="338"/>
      <c r="S131" s="338"/>
      <c r="T131" s="338"/>
      <c r="U131" s="338"/>
      <c r="V131" s="338"/>
      <c r="W131" s="338"/>
      <c r="X131" s="338"/>
      <c r="Y131" s="338"/>
      <c r="Z131" s="338"/>
      <c r="AA131" s="320"/>
      <c r="AB131" s="320"/>
      <c r="AC131" s="320"/>
    </row>
    <row r="132" spans="1:68" ht="27" customHeight="1" x14ac:dyDescent="0.25">
      <c r="A132" s="54" t="s">
        <v>227</v>
      </c>
      <c r="B132" s="54" t="s">
        <v>228</v>
      </c>
      <c r="C132" s="31">
        <v>4301135570</v>
      </c>
      <c r="D132" s="341">
        <v>4607111035806</v>
      </c>
      <c r="E132" s="342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1" t="s">
        <v>229</v>
      </c>
      <c r="Q132" s="335"/>
      <c r="R132" s="335"/>
      <c r="S132" s="335"/>
      <c r="T132" s="336"/>
      <c r="U132" s="34"/>
      <c r="V132" s="34"/>
      <c r="W132" s="35" t="s">
        <v>70</v>
      </c>
      <c r="X132" s="324">
        <v>42</v>
      </c>
      <c r="Y132" s="325">
        <f>IFERROR(IF(X132="","",X132),"")</f>
        <v>42</v>
      </c>
      <c r="Z132" s="36">
        <f>IFERROR(IF(X132="","",X132*0.01788),"")</f>
        <v>0.75095999999999996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155.55119999999999</v>
      </c>
      <c r="BN132" s="67">
        <f>IFERROR(Y132*I132,"0")</f>
        <v>155.55119999999999</v>
      </c>
      <c r="BO132" s="67">
        <f>IFERROR(X132/J132,"0")</f>
        <v>0.6</v>
      </c>
      <c r="BP132" s="67">
        <f>IFERROR(Y132/J132,"0")</f>
        <v>0.6</v>
      </c>
    </row>
    <row r="133" spans="1:68" x14ac:dyDescent="0.2">
      <c r="A133" s="373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8"/>
      <c r="N133" s="338"/>
      <c r="O133" s="374"/>
      <c r="P133" s="328" t="s">
        <v>73</v>
      </c>
      <c r="Q133" s="329"/>
      <c r="R133" s="329"/>
      <c r="S133" s="329"/>
      <c r="T133" s="329"/>
      <c r="U133" s="329"/>
      <c r="V133" s="330"/>
      <c r="W133" s="37" t="s">
        <v>70</v>
      </c>
      <c r="X133" s="326">
        <f>IFERROR(SUM(X132:X132),"0")</f>
        <v>42</v>
      </c>
      <c r="Y133" s="326">
        <f>IFERROR(SUM(Y132:Y132),"0")</f>
        <v>42</v>
      </c>
      <c r="Z133" s="326">
        <f>IFERROR(IF(Z132="",0,Z132),"0")</f>
        <v>0.75095999999999996</v>
      </c>
      <c r="AA133" s="327"/>
      <c r="AB133" s="327"/>
      <c r="AC133" s="327"/>
    </row>
    <row r="134" spans="1:68" x14ac:dyDescent="0.2">
      <c r="A134" s="338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8"/>
      <c r="N134" s="338"/>
      <c r="O134" s="374"/>
      <c r="P134" s="328" t="s">
        <v>73</v>
      </c>
      <c r="Q134" s="329"/>
      <c r="R134" s="329"/>
      <c r="S134" s="329"/>
      <c r="T134" s="329"/>
      <c r="U134" s="329"/>
      <c r="V134" s="330"/>
      <c r="W134" s="37" t="s">
        <v>74</v>
      </c>
      <c r="X134" s="326">
        <f>IFERROR(SUMPRODUCT(X132:X132*H132:H132),"0")</f>
        <v>126</v>
      </c>
      <c r="Y134" s="326">
        <f>IFERROR(SUMPRODUCT(Y132:Y132*H132:H132),"0")</f>
        <v>126</v>
      </c>
      <c r="Z134" s="37"/>
      <c r="AA134" s="327"/>
      <c r="AB134" s="327"/>
      <c r="AC134" s="327"/>
    </row>
    <row r="135" spans="1:68" ht="16.5" hidden="1" customHeight="1" x14ac:dyDescent="0.25">
      <c r="A135" s="345" t="s">
        <v>231</v>
      </c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38"/>
      <c r="Z135" s="338"/>
      <c r="AA135" s="319"/>
      <c r="AB135" s="319"/>
      <c r="AC135" s="319"/>
    </row>
    <row r="136" spans="1:68" ht="14.25" hidden="1" customHeight="1" x14ac:dyDescent="0.25">
      <c r="A136" s="337" t="s">
        <v>136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38"/>
      <c r="Z136" s="338"/>
      <c r="AA136" s="320"/>
      <c r="AB136" s="320"/>
      <c r="AC136" s="320"/>
    </row>
    <row r="137" spans="1:68" ht="16.5" hidden="1" customHeight="1" x14ac:dyDescent="0.25">
      <c r="A137" s="54" t="s">
        <v>232</v>
      </c>
      <c r="B137" s="54" t="s">
        <v>233</v>
      </c>
      <c r="C137" s="31">
        <v>4301135596</v>
      </c>
      <c r="D137" s="341">
        <v>4607111039613</v>
      </c>
      <c r="E137" s="342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5"/>
      <c r="R137" s="335"/>
      <c r="S137" s="335"/>
      <c r="T137" s="336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73"/>
      <c r="B138" s="338"/>
      <c r="C138" s="338"/>
      <c r="D138" s="338"/>
      <c r="E138" s="338"/>
      <c r="F138" s="338"/>
      <c r="G138" s="338"/>
      <c r="H138" s="338"/>
      <c r="I138" s="338"/>
      <c r="J138" s="338"/>
      <c r="K138" s="338"/>
      <c r="L138" s="338"/>
      <c r="M138" s="338"/>
      <c r="N138" s="338"/>
      <c r="O138" s="374"/>
      <c r="P138" s="328" t="s">
        <v>73</v>
      </c>
      <c r="Q138" s="329"/>
      <c r="R138" s="329"/>
      <c r="S138" s="329"/>
      <c r="T138" s="329"/>
      <c r="U138" s="329"/>
      <c r="V138" s="330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hidden="1" x14ac:dyDescent="0.2">
      <c r="A139" s="338"/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8"/>
      <c r="N139" s="338"/>
      <c r="O139" s="374"/>
      <c r="P139" s="328" t="s">
        <v>73</v>
      </c>
      <c r="Q139" s="329"/>
      <c r="R139" s="329"/>
      <c r="S139" s="329"/>
      <c r="T139" s="329"/>
      <c r="U139" s="329"/>
      <c r="V139" s="330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hidden="1" customHeight="1" x14ac:dyDescent="0.25">
      <c r="A140" s="345" t="s">
        <v>234</v>
      </c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38"/>
      <c r="N140" s="338"/>
      <c r="O140" s="338"/>
      <c r="P140" s="338"/>
      <c r="Q140" s="338"/>
      <c r="R140" s="338"/>
      <c r="S140" s="338"/>
      <c r="T140" s="338"/>
      <c r="U140" s="338"/>
      <c r="V140" s="338"/>
      <c r="W140" s="338"/>
      <c r="X140" s="338"/>
      <c r="Y140" s="338"/>
      <c r="Z140" s="338"/>
      <c r="AA140" s="319"/>
      <c r="AB140" s="319"/>
      <c r="AC140" s="319"/>
    </row>
    <row r="141" spans="1:68" ht="14.25" hidden="1" customHeight="1" x14ac:dyDescent="0.25">
      <c r="A141" s="337" t="s">
        <v>235</v>
      </c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8"/>
      <c r="N141" s="338"/>
      <c r="O141" s="338"/>
      <c r="P141" s="338"/>
      <c r="Q141" s="338"/>
      <c r="R141" s="338"/>
      <c r="S141" s="338"/>
      <c r="T141" s="338"/>
      <c r="U141" s="338"/>
      <c r="V141" s="338"/>
      <c r="W141" s="338"/>
      <c r="X141" s="338"/>
      <c r="Y141" s="338"/>
      <c r="Z141" s="338"/>
      <c r="AA141" s="320"/>
      <c r="AB141" s="320"/>
      <c r="AC141" s="320"/>
    </row>
    <row r="142" spans="1:68" ht="27" customHeight="1" x14ac:dyDescent="0.25">
      <c r="A142" s="54" t="s">
        <v>236</v>
      </c>
      <c r="B142" s="54" t="s">
        <v>237</v>
      </c>
      <c r="C142" s="31">
        <v>4301071054</v>
      </c>
      <c r="D142" s="341">
        <v>4607111035639</v>
      </c>
      <c r="E142" s="342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2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5"/>
      <c r="R142" s="335"/>
      <c r="S142" s="335"/>
      <c r="T142" s="336"/>
      <c r="U142" s="34"/>
      <c r="V142" s="34"/>
      <c r="W142" s="35" t="s">
        <v>70</v>
      </c>
      <c r="X142" s="324">
        <v>6</v>
      </c>
      <c r="Y142" s="325">
        <f>IFERROR(IF(X142="","",X142),"")</f>
        <v>6</v>
      </c>
      <c r="Z142" s="36">
        <f>IFERROR(IF(X142="","",X142*0.01157),"")</f>
        <v>6.9420000000000009E-2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12.72</v>
      </c>
      <c r="BN142" s="67">
        <f>IFERROR(Y142*I142,"0")</f>
        <v>12.72</v>
      </c>
      <c r="BO142" s="67">
        <f>IFERROR(X142/J142,"0")</f>
        <v>8.3333333333333329E-2</v>
      </c>
      <c r="BP142" s="67">
        <f>IFERROR(Y142/J142,"0")</f>
        <v>8.3333333333333329E-2</v>
      </c>
    </row>
    <row r="143" spans="1:68" ht="27" customHeight="1" x14ac:dyDescent="0.25">
      <c r="A143" s="54" t="s">
        <v>240</v>
      </c>
      <c r="B143" s="54" t="s">
        <v>241</v>
      </c>
      <c r="C143" s="31">
        <v>4301135540</v>
      </c>
      <c r="D143" s="341">
        <v>4607111035646</v>
      </c>
      <c r="E143" s="342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5"/>
      <c r="R143" s="335"/>
      <c r="S143" s="335"/>
      <c r="T143" s="336"/>
      <c r="U143" s="34"/>
      <c r="V143" s="34"/>
      <c r="W143" s="35" t="s">
        <v>70</v>
      </c>
      <c r="X143" s="324">
        <v>6</v>
      </c>
      <c r="Y143" s="325">
        <f>IFERROR(IF(X143="","",X143),"")</f>
        <v>6</v>
      </c>
      <c r="Z143" s="36">
        <f>IFERROR(IF(X143="","",X143*0.01157),"")</f>
        <v>6.9420000000000009E-2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12.72</v>
      </c>
      <c r="BN143" s="67">
        <f>IFERROR(Y143*I143,"0")</f>
        <v>12.72</v>
      </c>
      <c r="BO143" s="67">
        <f>IFERROR(X143/J143,"0")</f>
        <v>8.3333333333333329E-2</v>
      </c>
      <c r="BP143" s="67">
        <f>IFERROR(Y143/J143,"0")</f>
        <v>8.3333333333333329E-2</v>
      </c>
    </row>
    <row r="144" spans="1:68" x14ac:dyDescent="0.2">
      <c r="A144" s="373"/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74"/>
      <c r="P144" s="328" t="s">
        <v>73</v>
      </c>
      <c r="Q144" s="329"/>
      <c r="R144" s="329"/>
      <c r="S144" s="329"/>
      <c r="T144" s="329"/>
      <c r="U144" s="329"/>
      <c r="V144" s="330"/>
      <c r="W144" s="37" t="s">
        <v>70</v>
      </c>
      <c r="X144" s="326">
        <f>IFERROR(SUM(X142:X143),"0")</f>
        <v>12</v>
      </c>
      <c r="Y144" s="326">
        <f>IFERROR(SUM(Y142:Y143),"0")</f>
        <v>12</v>
      </c>
      <c r="Z144" s="326">
        <f>IFERROR(IF(Z142="",0,Z142),"0")+IFERROR(IF(Z143="",0,Z143),"0")</f>
        <v>0.13884000000000002</v>
      </c>
      <c r="AA144" s="327"/>
      <c r="AB144" s="327"/>
      <c r="AC144" s="327"/>
    </row>
    <row r="145" spans="1:68" x14ac:dyDescent="0.2">
      <c r="A145" s="338"/>
      <c r="B145" s="338"/>
      <c r="C145" s="338"/>
      <c r="D145" s="338"/>
      <c r="E145" s="338"/>
      <c r="F145" s="338"/>
      <c r="G145" s="338"/>
      <c r="H145" s="338"/>
      <c r="I145" s="338"/>
      <c r="J145" s="338"/>
      <c r="K145" s="338"/>
      <c r="L145" s="338"/>
      <c r="M145" s="338"/>
      <c r="N145" s="338"/>
      <c r="O145" s="374"/>
      <c r="P145" s="328" t="s">
        <v>73</v>
      </c>
      <c r="Q145" s="329"/>
      <c r="R145" s="329"/>
      <c r="S145" s="329"/>
      <c r="T145" s="329"/>
      <c r="U145" s="329"/>
      <c r="V145" s="330"/>
      <c r="W145" s="37" t="s">
        <v>74</v>
      </c>
      <c r="X145" s="326">
        <f>IFERROR(SUMPRODUCT(X142:X143*H142:H143),"0")</f>
        <v>19.200000000000003</v>
      </c>
      <c r="Y145" s="326">
        <f>IFERROR(SUMPRODUCT(Y142:Y143*H142:H143),"0")</f>
        <v>19.200000000000003</v>
      </c>
      <c r="Z145" s="37"/>
      <c r="AA145" s="327"/>
      <c r="AB145" s="327"/>
      <c r="AC145" s="327"/>
    </row>
    <row r="146" spans="1:68" ht="16.5" hidden="1" customHeight="1" x14ac:dyDescent="0.25">
      <c r="A146" s="345" t="s">
        <v>242</v>
      </c>
      <c r="B146" s="338"/>
      <c r="C146" s="338"/>
      <c r="D146" s="338"/>
      <c r="E146" s="338"/>
      <c r="F146" s="338"/>
      <c r="G146" s="338"/>
      <c r="H146" s="338"/>
      <c r="I146" s="338"/>
      <c r="J146" s="338"/>
      <c r="K146" s="338"/>
      <c r="L146" s="338"/>
      <c r="M146" s="338"/>
      <c r="N146" s="338"/>
      <c r="O146" s="338"/>
      <c r="P146" s="338"/>
      <c r="Q146" s="338"/>
      <c r="R146" s="338"/>
      <c r="S146" s="338"/>
      <c r="T146" s="338"/>
      <c r="U146" s="338"/>
      <c r="V146" s="338"/>
      <c r="W146" s="338"/>
      <c r="X146" s="338"/>
      <c r="Y146" s="338"/>
      <c r="Z146" s="338"/>
      <c r="AA146" s="319"/>
      <c r="AB146" s="319"/>
      <c r="AC146" s="319"/>
    </row>
    <row r="147" spans="1:68" ht="14.25" hidden="1" customHeight="1" x14ac:dyDescent="0.25">
      <c r="A147" s="337" t="s">
        <v>136</v>
      </c>
      <c r="B147" s="338"/>
      <c r="C147" s="338"/>
      <c r="D147" s="338"/>
      <c r="E147" s="338"/>
      <c r="F147" s="338"/>
      <c r="G147" s="338"/>
      <c r="H147" s="338"/>
      <c r="I147" s="338"/>
      <c r="J147" s="338"/>
      <c r="K147" s="338"/>
      <c r="L147" s="338"/>
      <c r="M147" s="338"/>
      <c r="N147" s="338"/>
      <c r="O147" s="338"/>
      <c r="P147" s="338"/>
      <c r="Q147" s="338"/>
      <c r="R147" s="338"/>
      <c r="S147" s="338"/>
      <c r="T147" s="338"/>
      <c r="U147" s="338"/>
      <c r="V147" s="338"/>
      <c r="W147" s="338"/>
      <c r="X147" s="338"/>
      <c r="Y147" s="338"/>
      <c r="Z147" s="338"/>
      <c r="AA147" s="320"/>
      <c r="AB147" s="320"/>
      <c r="AC147" s="320"/>
    </row>
    <row r="148" spans="1:68" ht="27" hidden="1" customHeight="1" x14ac:dyDescent="0.25">
      <c r="A148" s="54" t="s">
        <v>243</v>
      </c>
      <c r="B148" s="54" t="s">
        <v>244</v>
      </c>
      <c r="C148" s="31">
        <v>4301135281</v>
      </c>
      <c r="D148" s="341">
        <v>4607111036568</v>
      </c>
      <c r="E148" s="342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5"/>
      <c r="R148" s="335"/>
      <c r="S148" s="335"/>
      <c r="T148" s="336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73"/>
      <c r="B149" s="338"/>
      <c r="C149" s="338"/>
      <c r="D149" s="338"/>
      <c r="E149" s="338"/>
      <c r="F149" s="338"/>
      <c r="G149" s="338"/>
      <c r="H149" s="338"/>
      <c r="I149" s="338"/>
      <c r="J149" s="338"/>
      <c r="K149" s="338"/>
      <c r="L149" s="338"/>
      <c r="M149" s="338"/>
      <c r="N149" s="338"/>
      <c r="O149" s="374"/>
      <c r="P149" s="328" t="s">
        <v>73</v>
      </c>
      <c r="Q149" s="329"/>
      <c r="R149" s="329"/>
      <c r="S149" s="329"/>
      <c r="T149" s="329"/>
      <c r="U149" s="329"/>
      <c r="V149" s="330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8"/>
      <c r="B150" s="338"/>
      <c r="C150" s="338"/>
      <c r="D150" s="338"/>
      <c r="E150" s="338"/>
      <c r="F150" s="338"/>
      <c r="G150" s="338"/>
      <c r="H150" s="338"/>
      <c r="I150" s="338"/>
      <c r="J150" s="338"/>
      <c r="K150" s="338"/>
      <c r="L150" s="338"/>
      <c r="M150" s="338"/>
      <c r="N150" s="338"/>
      <c r="O150" s="374"/>
      <c r="P150" s="328" t="s">
        <v>73</v>
      </c>
      <c r="Q150" s="329"/>
      <c r="R150" s="329"/>
      <c r="S150" s="329"/>
      <c r="T150" s="329"/>
      <c r="U150" s="329"/>
      <c r="V150" s="330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hidden="1" customHeight="1" x14ac:dyDescent="0.2">
      <c r="A151" s="378" t="s">
        <v>246</v>
      </c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79"/>
      <c r="P151" s="379"/>
      <c r="Q151" s="379"/>
      <c r="R151" s="379"/>
      <c r="S151" s="379"/>
      <c r="T151" s="379"/>
      <c r="U151" s="379"/>
      <c r="V151" s="379"/>
      <c r="W151" s="379"/>
      <c r="X151" s="379"/>
      <c r="Y151" s="379"/>
      <c r="Z151" s="379"/>
      <c r="AA151" s="48"/>
      <c r="AB151" s="48"/>
      <c r="AC151" s="48"/>
    </row>
    <row r="152" spans="1:68" ht="16.5" hidden="1" customHeight="1" x14ac:dyDescent="0.25">
      <c r="A152" s="345" t="s">
        <v>247</v>
      </c>
      <c r="B152" s="338"/>
      <c r="C152" s="338"/>
      <c r="D152" s="338"/>
      <c r="E152" s="338"/>
      <c r="F152" s="338"/>
      <c r="G152" s="338"/>
      <c r="H152" s="338"/>
      <c r="I152" s="338"/>
      <c r="J152" s="338"/>
      <c r="K152" s="338"/>
      <c r="L152" s="338"/>
      <c r="M152" s="338"/>
      <c r="N152" s="338"/>
      <c r="O152" s="338"/>
      <c r="P152" s="338"/>
      <c r="Q152" s="338"/>
      <c r="R152" s="338"/>
      <c r="S152" s="338"/>
      <c r="T152" s="338"/>
      <c r="U152" s="338"/>
      <c r="V152" s="338"/>
      <c r="W152" s="338"/>
      <c r="X152" s="338"/>
      <c r="Y152" s="338"/>
      <c r="Z152" s="338"/>
      <c r="AA152" s="319"/>
      <c r="AB152" s="319"/>
      <c r="AC152" s="319"/>
    </row>
    <row r="153" spans="1:68" ht="14.25" hidden="1" customHeight="1" x14ac:dyDescent="0.25">
      <c r="A153" s="337" t="s">
        <v>136</v>
      </c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8"/>
      <c r="N153" s="338"/>
      <c r="O153" s="338"/>
      <c r="P153" s="338"/>
      <c r="Q153" s="338"/>
      <c r="R153" s="338"/>
      <c r="S153" s="338"/>
      <c r="T153" s="338"/>
      <c r="U153" s="338"/>
      <c r="V153" s="338"/>
      <c r="W153" s="338"/>
      <c r="X153" s="338"/>
      <c r="Y153" s="338"/>
      <c r="Z153" s="338"/>
      <c r="AA153" s="320"/>
      <c r="AB153" s="320"/>
      <c r="AC153" s="320"/>
    </row>
    <row r="154" spans="1:68" ht="27" hidden="1" customHeight="1" x14ac:dyDescent="0.25">
      <c r="A154" s="54" t="s">
        <v>248</v>
      </c>
      <c r="B154" s="54" t="s">
        <v>249</v>
      </c>
      <c r="C154" s="31">
        <v>4301135317</v>
      </c>
      <c r="D154" s="341">
        <v>4607111039057</v>
      </c>
      <c r="E154" s="342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521" t="s">
        <v>250</v>
      </c>
      <c r="Q154" s="335"/>
      <c r="R154" s="335"/>
      <c r="S154" s="335"/>
      <c r="T154" s="336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73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8"/>
      <c r="N155" s="338"/>
      <c r="O155" s="374"/>
      <c r="P155" s="328" t="s">
        <v>73</v>
      </c>
      <c r="Q155" s="329"/>
      <c r="R155" s="329"/>
      <c r="S155" s="329"/>
      <c r="T155" s="329"/>
      <c r="U155" s="329"/>
      <c r="V155" s="330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hidden="1" x14ac:dyDescent="0.2">
      <c r="A156" s="338"/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74"/>
      <c r="P156" s="328" t="s">
        <v>73</v>
      </c>
      <c r="Q156" s="329"/>
      <c r="R156" s="329"/>
      <c r="S156" s="329"/>
      <c r="T156" s="329"/>
      <c r="U156" s="329"/>
      <c r="V156" s="330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hidden="1" customHeight="1" x14ac:dyDescent="0.25">
      <c r="A157" s="345" t="s">
        <v>251</v>
      </c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38"/>
      <c r="Z157" s="338"/>
      <c r="AA157" s="319"/>
      <c r="AB157" s="319"/>
      <c r="AC157" s="319"/>
    </row>
    <row r="158" spans="1:68" ht="14.25" hidden="1" customHeight="1" x14ac:dyDescent="0.25">
      <c r="A158" s="337" t="s">
        <v>64</v>
      </c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  <c r="U158" s="338"/>
      <c r="V158" s="338"/>
      <c r="W158" s="338"/>
      <c r="X158" s="338"/>
      <c r="Y158" s="338"/>
      <c r="Z158" s="338"/>
      <c r="AA158" s="320"/>
      <c r="AB158" s="320"/>
      <c r="AC158" s="320"/>
    </row>
    <row r="159" spans="1:68" ht="16.5" hidden="1" customHeight="1" x14ac:dyDescent="0.25">
      <c r="A159" s="54" t="s">
        <v>252</v>
      </c>
      <c r="B159" s="54" t="s">
        <v>253</v>
      </c>
      <c r="C159" s="31">
        <v>4301071062</v>
      </c>
      <c r="D159" s="341">
        <v>4607111036384</v>
      </c>
      <c r="E159" s="342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514" t="s">
        <v>254</v>
      </c>
      <c r="Q159" s="335"/>
      <c r="R159" s="335"/>
      <c r="S159" s="335"/>
      <c r="T159" s="336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hidden="1" customHeight="1" x14ac:dyDescent="0.25">
      <c r="A160" s="54" t="s">
        <v>256</v>
      </c>
      <c r="B160" s="54" t="s">
        <v>257</v>
      </c>
      <c r="C160" s="31">
        <v>4301071056</v>
      </c>
      <c r="D160" s="341">
        <v>4640242180250</v>
      </c>
      <c r="E160" s="342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405" t="s">
        <v>258</v>
      </c>
      <c r="Q160" s="335"/>
      <c r="R160" s="335"/>
      <c r="S160" s="335"/>
      <c r="T160" s="336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4301071050</v>
      </c>
      <c r="D161" s="341">
        <v>4607111036216</v>
      </c>
      <c r="E161" s="342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5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5"/>
      <c r="R161" s="335"/>
      <c r="S161" s="335"/>
      <c r="T161" s="336"/>
      <c r="U161" s="34"/>
      <c r="V161" s="34"/>
      <c r="W161" s="35" t="s">
        <v>70</v>
      </c>
      <c r="X161" s="324">
        <v>12</v>
      </c>
      <c r="Y161" s="325">
        <f>IFERROR(IF(X161="","",X161),"")</f>
        <v>12</v>
      </c>
      <c r="Z161" s="36">
        <f>IFERROR(IF(X161="","",X161*0.00866),"")</f>
        <v>0.10391999999999998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62.558399999999992</v>
      </c>
      <c r="BN161" s="67">
        <f>IFERROR(Y161*I161,"0")</f>
        <v>62.558399999999992</v>
      </c>
      <c r="BO161" s="67">
        <f>IFERROR(X161/J161,"0")</f>
        <v>8.3333333333333329E-2</v>
      </c>
      <c r="BP161" s="67">
        <f>IFERROR(Y161/J161,"0")</f>
        <v>8.3333333333333329E-2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4301071061</v>
      </c>
      <c r="D162" s="341">
        <v>4607111036278</v>
      </c>
      <c r="E162" s="342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9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5"/>
      <c r="R162" s="335"/>
      <c r="S162" s="335"/>
      <c r="T162" s="336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73"/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8"/>
      <c r="N163" s="338"/>
      <c r="O163" s="374"/>
      <c r="P163" s="328" t="s">
        <v>73</v>
      </c>
      <c r="Q163" s="329"/>
      <c r="R163" s="329"/>
      <c r="S163" s="329"/>
      <c r="T163" s="329"/>
      <c r="U163" s="329"/>
      <c r="V163" s="330"/>
      <c r="W163" s="37" t="s">
        <v>70</v>
      </c>
      <c r="X163" s="326">
        <f>IFERROR(SUM(X159:X162),"0")</f>
        <v>12</v>
      </c>
      <c r="Y163" s="326">
        <f>IFERROR(SUM(Y159:Y162),"0")</f>
        <v>12</v>
      </c>
      <c r="Z163" s="326">
        <f>IFERROR(IF(Z159="",0,Z159),"0")+IFERROR(IF(Z160="",0,Z160),"0")+IFERROR(IF(Z161="",0,Z161),"0")+IFERROR(IF(Z162="",0,Z162),"0")</f>
        <v>0.10391999999999998</v>
      </c>
      <c r="AA163" s="327"/>
      <c r="AB163" s="327"/>
      <c r="AC163" s="327"/>
    </row>
    <row r="164" spans="1:68" x14ac:dyDescent="0.2">
      <c r="A164" s="338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8"/>
      <c r="N164" s="338"/>
      <c r="O164" s="374"/>
      <c r="P164" s="328" t="s">
        <v>73</v>
      </c>
      <c r="Q164" s="329"/>
      <c r="R164" s="329"/>
      <c r="S164" s="329"/>
      <c r="T164" s="329"/>
      <c r="U164" s="329"/>
      <c r="V164" s="330"/>
      <c r="W164" s="37" t="s">
        <v>74</v>
      </c>
      <c r="X164" s="326">
        <f>IFERROR(SUMPRODUCT(X159:X162*H159:H162),"0")</f>
        <v>60</v>
      </c>
      <c r="Y164" s="326">
        <f>IFERROR(SUMPRODUCT(Y159:Y162*H159:H162),"0")</f>
        <v>60</v>
      </c>
      <c r="Z164" s="37"/>
      <c r="AA164" s="327"/>
      <c r="AB164" s="327"/>
      <c r="AC164" s="327"/>
    </row>
    <row r="165" spans="1:68" ht="14.25" hidden="1" customHeight="1" x14ac:dyDescent="0.25">
      <c r="A165" s="337" t="s">
        <v>266</v>
      </c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8"/>
      <c r="N165" s="338"/>
      <c r="O165" s="338"/>
      <c r="P165" s="338"/>
      <c r="Q165" s="338"/>
      <c r="R165" s="338"/>
      <c r="S165" s="338"/>
      <c r="T165" s="338"/>
      <c r="U165" s="338"/>
      <c r="V165" s="338"/>
      <c r="W165" s="338"/>
      <c r="X165" s="338"/>
      <c r="Y165" s="338"/>
      <c r="Z165" s="338"/>
      <c r="AA165" s="320"/>
      <c r="AB165" s="320"/>
      <c r="AC165" s="320"/>
    </row>
    <row r="166" spans="1:68" ht="27" hidden="1" customHeight="1" x14ac:dyDescent="0.25">
      <c r="A166" s="54" t="s">
        <v>267</v>
      </c>
      <c r="B166" s="54" t="s">
        <v>268</v>
      </c>
      <c r="C166" s="31">
        <v>4301080153</v>
      </c>
      <c r="D166" s="341">
        <v>4607111036827</v>
      </c>
      <c r="E166" s="342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4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5"/>
      <c r="R166" s="335"/>
      <c r="S166" s="335"/>
      <c r="T166" s="336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270</v>
      </c>
      <c r="B167" s="54" t="s">
        <v>271</v>
      </c>
      <c r="C167" s="31">
        <v>4301080154</v>
      </c>
      <c r="D167" s="341">
        <v>4607111036834</v>
      </c>
      <c r="E167" s="342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2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5"/>
      <c r="R167" s="335"/>
      <c r="S167" s="335"/>
      <c r="T167" s="336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73"/>
      <c r="B168" s="338"/>
      <c r="C168" s="338"/>
      <c r="D168" s="338"/>
      <c r="E168" s="338"/>
      <c r="F168" s="338"/>
      <c r="G168" s="338"/>
      <c r="H168" s="338"/>
      <c r="I168" s="338"/>
      <c r="J168" s="338"/>
      <c r="K168" s="338"/>
      <c r="L168" s="338"/>
      <c r="M168" s="338"/>
      <c r="N168" s="338"/>
      <c r="O168" s="374"/>
      <c r="P168" s="328" t="s">
        <v>73</v>
      </c>
      <c r="Q168" s="329"/>
      <c r="R168" s="329"/>
      <c r="S168" s="329"/>
      <c r="T168" s="329"/>
      <c r="U168" s="329"/>
      <c r="V168" s="330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hidden="1" x14ac:dyDescent="0.2">
      <c r="A169" s="338"/>
      <c r="B169" s="338"/>
      <c r="C169" s="338"/>
      <c r="D169" s="338"/>
      <c r="E169" s="338"/>
      <c r="F169" s="338"/>
      <c r="G169" s="338"/>
      <c r="H169" s="338"/>
      <c r="I169" s="338"/>
      <c r="J169" s="338"/>
      <c r="K169" s="338"/>
      <c r="L169" s="338"/>
      <c r="M169" s="338"/>
      <c r="N169" s="338"/>
      <c r="O169" s="374"/>
      <c r="P169" s="328" t="s">
        <v>73</v>
      </c>
      <c r="Q169" s="329"/>
      <c r="R169" s="329"/>
      <c r="S169" s="329"/>
      <c r="T169" s="329"/>
      <c r="U169" s="329"/>
      <c r="V169" s="330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hidden="1" customHeight="1" x14ac:dyDescent="0.2">
      <c r="A170" s="378" t="s">
        <v>272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79"/>
      <c r="AA170" s="48"/>
      <c r="AB170" s="48"/>
      <c r="AC170" s="48"/>
    </row>
    <row r="171" spans="1:68" ht="16.5" hidden="1" customHeight="1" x14ac:dyDescent="0.25">
      <c r="A171" s="345" t="s">
        <v>273</v>
      </c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38"/>
      <c r="N171" s="338"/>
      <c r="O171" s="338"/>
      <c r="P171" s="338"/>
      <c r="Q171" s="338"/>
      <c r="R171" s="338"/>
      <c r="S171" s="338"/>
      <c r="T171" s="338"/>
      <c r="U171" s="338"/>
      <c r="V171" s="338"/>
      <c r="W171" s="338"/>
      <c r="X171" s="338"/>
      <c r="Y171" s="338"/>
      <c r="Z171" s="338"/>
      <c r="AA171" s="319"/>
      <c r="AB171" s="319"/>
      <c r="AC171" s="319"/>
    </row>
    <row r="172" spans="1:68" ht="14.25" hidden="1" customHeight="1" x14ac:dyDescent="0.25">
      <c r="A172" s="337" t="s">
        <v>77</v>
      </c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8"/>
      <c r="N172" s="338"/>
      <c r="O172" s="338"/>
      <c r="P172" s="338"/>
      <c r="Q172" s="338"/>
      <c r="R172" s="338"/>
      <c r="S172" s="338"/>
      <c r="T172" s="338"/>
      <c r="U172" s="338"/>
      <c r="V172" s="338"/>
      <c r="W172" s="338"/>
      <c r="X172" s="338"/>
      <c r="Y172" s="338"/>
      <c r="Z172" s="338"/>
      <c r="AA172" s="320"/>
      <c r="AB172" s="320"/>
      <c r="AC172" s="320"/>
    </row>
    <row r="173" spans="1:68" ht="27" customHeight="1" x14ac:dyDescent="0.25">
      <c r="A173" s="54" t="s">
        <v>274</v>
      </c>
      <c r="B173" s="54" t="s">
        <v>275</v>
      </c>
      <c r="C173" s="31">
        <v>4301132097</v>
      </c>
      <c r="D173" s="341">
        <v>4607111035721</v>
      </c>
      <c r="E173" s="342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6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5"/>
      <c r="R173" s="335"/>
      <c r="S173" s="335"/>
      <c r="T173" s="336"/>
      <c r="U173" s="34"/>
      <c r="V173" s="34"/>
      <c r="W173" s="35" t="s">
        <v>70</v>
      </c>
      <c r="X173" s="324">
        <v>84</v>
      </c>
      <c r="Y173" s="325">
        <f>IFERROR(IF(X173="","",X173),"")</f>
        <v>84</v>
      </c>
      <c r="Z173" s="36">
        <f>IFERROR(IF(X173="","",X173*0.01788),"")</f>
        <v>1.5019199999999999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284.59199999999998</v>
      </c>
      <c r="BN173" s="67">
        <f>IFERROR(Y173*I173,"0")</f>
        <v>284.59199999999998</v>
      </c>
      <c r="BO173" s="67">
        <f>IFERROR(X173/J173,"0")</f>
        <v>1.2</v>
      </c>
      <c r="BP173" s="67">
        <f>IFERROR(Y173/J173,"0")</f>
        <v>1.2</v>
      </c>
    </row>
    <row r="174" spans="1:68" ht="27" customHeight="1" x14ac:dyDescent="0.25">
      <c r="A174" s="54" t="s">
        <v>277</v>
      </c>
      <c r="B174" s="54" t="s">
        <v>278</v>
      </c>
      <c r="C174" s="31">
        <v>4301132100</v>
      </c>
      <c r="D174" s="341">
        <v>4607111035691</v>
      </c>
      <c r="E174" s="342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0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5"/>
      <c r="R174" s="335"/>
      <c r="S174" s="335"/>
      <c r="T174" s="336"/>
      <c r="U174" s="34"/>
      <c r="V174" s="34"/>
      <c r="W174" s="35" t="s">
        <v>70</v>
      </c>
      <c r="X174" s="324">
        <v>98</v>
      </c>
      <c r="Y174" s="325">
        <f>IFERROR(IF(X174="","",X174),"")</f>
        <v>98</v>
      </c>
      <c r="Z174" s="36">
        <f>IFERROR(IF(X174="","",X174*0.01788),"")</f>
        <v>1.75224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332.024</v>
      </c>
      <c r="BN174" s="67">
        <f>IFERROR(Y174*I174,"0")</f>
        <v>332.024</v>
      </c>
      <c r="BO174" s="67">
        <f>IFERROR(X174/J174,"0")</f>
        <v>1.4</v>
      </c>
      <c r="BP174" s="67">
        <f>IFERROR(Y174/J174,"0")</f>
        <v>1.4</v>
      </c>
    </row>
    <row r="175" spans="1:68" ht="27" customHeight="1" x14ac:dyDescent="0.25">
      <c r="A175" s="54" t="s">
        <v>280</v>
      </c>
      <c r="B175" s="54" t="s">
        <v>281</v>
      </c>
      <c r="C175" s="31">
        <v>4301132079</v>
      </c>
      <c r="D175" s="341">
        <v>4607111038487</v>
      </c>
      <c r="E175" s="342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9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5"/>
      <c r="R175" s="335"/>
      <c r="S175" s="335"/>
      <c r="T175" s="336"/>
      <c r="U175" s="34"/>
      <c r="V175" s="34"/>
      <c r="W175" s="35" t="s">
        <v>70</v>
      </c>
      <c r="X175" s="324">
        <v>42</v>
      </c>
      <c r="Y175" s="325">
        <f>IFERROR(IF(X175="","",X175),"")</f>
        <v>42</v>
      </c>
      <c r="Z175" s="36">
        <f>IFERROR(IF(X175="","",X175*0.01788),"")</f>
        <v>0.75095999999999996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156.91200000000001</v>
      </c>
      <c r="BN175" s="67">
        <f>IFERROR(Y175*I175,"0")</f>
        <v>156.91200000000001</v>
      </c>
      <c r="BO175" s="67">
        <f>IFERROR(X175/J175,"0")</f>
        <v>0.6</v>
      </c>
      <c r="BP175" s="67">
        <f>IFERROR(Y175/J175,"0")</f>
        <v>0.6</v>
      </c>
    </row>
    <row r="176" spans="1:68" x14ac:dyDescent="0.2">
      <c r="A176" s="373"/>
      <c r="B176" s="338"/>
      <c r="C176" s="338"/>
      <c r="D176" s="338"/>
      <c r="E176" s="338"/>
      <c r="F176" s="338"/>
      <c r="G176" s="338"/>
      <c r="H176" s="338"/>
      <c r="I176" s="338"/>
      <c r="J176" s="338"/>
      <c r="K176" s="338"/>
      <c r="L176" s="338"/>
      <c r="M176" s="338"/>
      <c r="N176" s="338"/>
      <c r="O176" s="374"/>
      <c r="P176" s="328" t="s">
        <v>73</v>
      </c>
      <c r="Q176" s="329"/>
      <c r="R176" s="329"/>
      <c r="S176" s="329"/>
      <c r="T176" s="329"/>
      <c r="U176" s="329"/>
      <c r="V176" s="330"/>
      <c r="W176" s="37" t="s">
        <v>70</v>
      </c>
      <c r="X176" s="326">
        <f>IFERROR(SUM(X173:X175),"0")</f>
        <v>224</v>
      </c>
      <c r="Y176" s="326">
        <f>IFERROR(SUM(Y173:Y175),"0")</f>
        <v>224</v>
      </c>
      <c r="Z176" s="326">
        <f>IFERROR(IF(Z173="",0,Z173),"0")+IFERROR(IF(Z174="",0,Z174),"0")+IFERROR(IF(Z175="",0,Z175),"0")</f>
        <v>4.0051199999999998</v>
      </c>
      <c r="AA176" s="327"/>
      <c r="AB176" s="327"/>
      <c r="AC176" s="327"/>
    </row>
    <row r="177" spans="1:68" x14ac:dyDescent="0.2">
      <c r="A177" s="338"/>
      <c r="B177" s="338"/>
      <c r="C177" s="338"/>
      <c r="D177" s="338"/>
      <c r="E177" s="338"/>
      <c r="F177" s="338"/>
      <c r="G177" s="338"/>
      <c r="H177" s="338"/>
      <c r="I177" s="338"/>
      <c r="J177" s="338"/>
      <c r="K177" s="338"/>
      <c r="L177" s="338"/>
      <c r="M177" s="338"/>
      <c r="N177" s="338"/>
      <c r="O177" s="374"/>
      <c r="P177" s="328" t="s">
        <v>73</v>
      </c>
      <c r="Q177" s="329"/>
      <c r="R177" s="329"/>
      <c r="S177" s="329"/>
      <c r="T177" s="329"/>
      <c r="U177" s="329"/>
      <c r="V177" s="330"/>
      <c r="W177" s="37" t="s">
        <v>74</v>
      </c>
      <c r="X177" s="326">
        <f>IFERROR(SUMPRODUCT(X173:X175*H173:H175),"0")</f>
        <v>672</v>
      </c>
      <c r="Y177" s="326">
        <f>IFERROR(SUMPRODUCT(Y173:Y175*H173:H175),"0")</f>
        <v>672</v>
      </c>
      <c r="Z177" s="37"/>
      <c r="AA177" s="327"/>
      <c r="AB177" s="327"/>
      <c r="AC177" s="327"/>
    </row>
    <row r="178" spans="1:68" ht="14.25" hidden="1" customHeight="1" x14ac:dyDescent="0.25">
      <c r="A178" s="337" t="s">
        <v>283</v>
      </c>
      <c r="B178" s="338"/>
      <c r="C178" s="338"/>
      <c r="D178" s="338"/>
      <c r="E178" s="338"/>
      <c r="F178" s="338"/>
      <c r="G178" s="338"/>
      <c r="H178" s="338"/>
      <c r="I178" s="338"/>
      <c r="J178" s="338"/>
      <c r="K178" s="338"/>
      <c r="L178" s="338"/>
      <c r="M178" s="338"/>
      <c r="N178" s="338"/>
      <c r="O178" s="338"/>
      <c r="P178" s="338"/>
      <c r="Q178" s="338"/>
      <c r="R178" s="338"/>
      <c r="S178" s="338"/>
      <c r="T178" s="338"/>
      <c r="U178" s="338"/>
      <c r="V178" s="338"/>
      <c r="W178" s="338"/>
      <c r="X178" s="338"/>
      <c r="Y178" s="338"/>
      <c r="Z178" s="338"/>
      <c r="AA178" s="320"/>
      <c r="AB178" s="320"/>
      <c r="AC178" s="320"/>
    </row>
    <row r="179" spans="1:68" ht="27" hidden="1" customHeight="1" x14ac:dyDescent="0.25">
      <c r="A179" s="54" t="s">
        <v>284</v>
      </c>
      <c r="B179" s="54" t="s">
        <v>285</v>
      </c>
      <c r="C179" s="31">
        <v>4301051855</v>
      </c>
      <c r="D179" s="341">
        <v>4680115885875</v>
      </c>
      <c r="E179" s="342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72" t="s">
        <v>288</v>
      </c>
      <c r="Q179" s="335"/>
      <c r="R179" s="335"/>
      <c r="S179" s="335"/>
      <c r="T179" s="336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73"/>
      <c r="B180" s="338"/>
      <c r="C180" s="338"/>
      <c r="D180" s="338"/>
      <c r="E180" s="338"/>
      <c r="F180" s="338"/>
      <c r="G180" s="338"/>
      <c r="H180" s="338"/>
      <c r="I180" s="338"/>
      <c r="J180" s="338"/>
      <c r="K180" s="338"/>
      <c r="L180" s="338"/>
      <c r="M180" s="338"/>
      <c r="N180" s="338"/>
      <c r="O180" s="374"/>
      <c r="P180" s="328" t="s">
        <v>73</v>
      </c>
      <c r="Q180" s="329"/>
      <c r="R180" s="329"/>
      <c r="S180" s="329"/>
      <c r="T180" s="329"/>
      <c r="U180" s="329"/>
      <c r="V180" s="330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hidden="1" x14ac:dyDescent="0.2">
      <c r="A181" s="338"/>
      <c r="B181" s="338"/>
      <c r="C181" s="338"/>
      <c r="D181" s="338"/>
      <c r="E181" s="338"/>
      <c r="F181" s="338"/>
      <c r="G181" s="338"/>
      <c r="H181" s="338"/>
      <c r="I181" s="338"/>
      <c r="J181" s="338"/>
      <c r="K181" s="338"/>
      <c r="L181" s="338"/>
      <c r="M181" s="338"/>
      <c r="N181" s="338"/>
      <c r="O181" s="374"/>
      <c r="P181" s="328" t="s">
        <v>73</v>
      </c>
      <c r="Q181" s="329"/>
      <c r="R181" s="329"/>
      <c r="S181" s="329"/>
      <c r="T181" s="329"/>
      <c r="U181" s="329"/>
      <c r="V181" s="330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hidden="1" customHeight="1" x14ac:dyDescent="0.25">
      <c r="A182" s="345" t="s">
        <v>291</v>
      </c>
      <c r="B182" s="338"/>
      <c r="C182" s="338"/>
      <c r="D182" s="338"/>
      <c r="E182" s="338"/>
      <c r="F182" s="338"/>
      <c r="G182" s="338"/>
      <c r="H182" s="338"/>
      <c r="I182" s="338"/>
      <c r="J182" s="338"/>
      <c r="K182" s="338"/>
      <c r="L182" s="338"/>
      <c r="M182" s="338"/>
      <c r="N182" s="338"/>
      <c r="O182" s="338"/>
      <c r="P182" s="338"/>
      <c r="Q182" s="338"/>
      <c r="R182" s="338"/>
      <c r="S182" s="338"/>
      <c r="T182" s="338"/>
      <c r="U182" s="338"/>
      <c r="V182" s="338"/>
      <c r="W182" s="338"/>
      <c r="X182" s="338"/>
      <c r="Y182" s="338"/>
      <c r="Z182" s="338"/>
      <c r="AA182" s="319"/>
      <c r="AB182" s="319"/>
      <c r="AC182" s="319"/>
    </row>
    <row r="183" spans="1:68" ht="14.25" hidden="1" customHeight="1" x14ac:dyDescent="0.25">
      <c r="A183" s="337" t="s">
        <v>291</v>
      </c>
      <c r="B183" s="338"/>
      <c r="C183" s="338"/>
      <c r="D183" s="338"/>
      <c r="E183" s="338"/>
      <c r="F183" s="338"/>
      <c r="G183" s="338"/>
      <c r="H183" s="338"/>
      <c r="I183" s="338"/>
      <c r="J183" s="338"/>
      <c r="K183" s="338"/>
      <c r="L183" s="338"/>
      <c r="M183" s="338"/>
      <c r="N183" s="338"/>
      <c r="O183" s="338"/>
      <c r="P183" s="338"/>
      <c r="Q183" s="338"/>
      <c r="R183" s="338"/>
      <c r="S183" s="338"/>
      <c r="T183" s="338"/>
      <c r="U183" s="338"/>
      <c r="V183" s="338"/>
      <c r="W183" s="338"/>
      <c r="X183" s="338"/>
      <c r="Y183" s="338"/>
      <c r="Z183" s="338"/>
      <c r="AA183" s="320"/>
      <c r="AB183" s="320"/>
      <c r="AC183" s="320"/>
    </row>
    <row r="184" spans="1:68" ht="27" customHeight="1" x14ac:dyDescent="0.25">
      <c r="A184" s="54" t="s">
        <v>292</v>
      </c>
      <c r="B184" s="54" t="s">
        <v>293</v>
      </c>
      <c r="C184" s="31">
        <v>4301133002</v>
      </c>
      <c r="D184" s="341">
        <v>4607111035783</v>
      </c>
      <c r="E184" s="342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38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5"/>
      <c r="R184" s="335"/>
      <c r="S184" s="335"/>
      <c r="T184" s="336"/>
      <c r="U184" s="34"/>
      <c r="V184" s="34"/>
      <c r="W184" s="35" t="s">
        <v>70</v>
      </c>
      <c r="X184" s="324">
        <v>12</v>
      </c>
      <c r="Y184" s="325">
        <f>IFERROR(IF(X184="","",X184),"")</f>
        <v>12</v>
      </c>
      <c r="Z184" s="36">
        <f>IFERROR(IF(X184="","",X184*0.01157),"")</f>
        <v>0.13884000000000002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25.44</v>
      </c>
      <c r="BN184" s="67">
        <f>IFERROR(Y184*I184,"0")</f>
        <v>25.44</v>
      </c>
      <c r="BO184" s="67">
        <f>IFERROR(X184/J184,"0")</f>
        <v>0.16666666666666666</v>
      </c>
      <c r="BP184" s="67">
        <f>IFERROR(Y184/J184,"0")</f>
        <v>0.16666666666666666</v>
      </c>
    </row>
    <row r="185" spans="1:68" x14ac:dyDescent="0.2">
      <c r="A185" s="373"/>
      <c r="B185" s="338"/>
      <c r="C185" s="338"/>
      <c r="D185" s="338"/>
      <c r="E185" s="338"/>
      <c r="F185" s="338"/>
      <c r="G185" s="338"/>
      <c r="H185" s="338"/>
      <c r="I185" s="338"/>
      <c r="J185" s="338"/>
      <c r="K185" s="338"/>
      <c r="L185" s="338"/>
      <c r="M185" s="338"/>
      <c r="N185" s="338"/>
      <c r="O185" s="374"/>
      <c r="P185" s="328" t="s">
        <v>73</v>
      </c>
      <c r="Q185" s="329"/>
      <c r="R185" s="329"/>
      <c r="S185" s="329"/>
      <c r="T185" s="329"/>
      <c r="U185" s="329"/>
      <c r="V185" s="330"/>
      <c r="W185" s="37" t="s">
        <v>70</v>
      </c>
      <c r="X185" s="326">
        <f>IFERROR(SUM(X184:X184),"0")</f>
        <v>12</v>
      </c>
      <c r="Y185" s="326">
        <f>IFERROR(SUM(Y184:Y184),"0")</f>
        <v>12</v>
      </c>
      <c r="Z185" s="326">
        <f>IFERROR(IF(Z184="",0,Z184),"0")</f>
        <v>0.13884000000000002</v>
      </c>
      <c r="AA185" s="327"/>
      <c r="AB185" s="327"/>
      <c r="AC185" s="327"/>
    </row>
    <row r="186" spans="1:68" x14ac:dyDescent="0.2">
      <c r="A186" s="338"/>
      <c r="B186" s="338"/>
      <c r="C186" s="338"/>
      <c r="D186" s="338"/>
      <c r="E186" s="338"/>
      <c r="F186" s="338"/>
      <c r="G186" s="338"/>
      <c r="H186" s="338"/>
      <c r="I186" s="338"/>
      <c r="J186" s="338"/>
      <c r="K186" s="338"/>
      <c r="L186" s="338"/>
      <c r="M186" s="338"/>
      <c r="N186" s="338"/>
      <c r="O186" s="374"/>
      <c r="P186" s="328" t="s">
        <v>73</v>
      </c>
      <c r="Q186" s="329"/>
      <c r="R186" s="329"/>
      <c r="S186" s="329"/>
      <c r="T186" s="329"/>
      <c r="U186" s="329"/>
      <c r="V186" s="330"/>
      <c r="W186" s="37" t="s">
        <v>74</v>
      </c>
      <c r="X186" s="326">
        <f>IFERROR(SUMPRODUCT(X184:X184*H184:H184),"0")</f>
        <v>19.200000000000003</v>
      </c>
      <c r="Y186" s="326">
        <f>IFERROR(SUMPRODUCT(Y184:Y184*H184:H184),"0")</f>
        <v>19.200000000000003</v>
      </c>
      <c r="Z186" s="37"/>
      <c r="AA186" s="327"/>
      <c r="AB186" s="327"/>
      <c r="AC186" s="327"/>
    </row>
    <row r="187" spans="1:68" ht="27.75" hidden="1" customHeight="1" x14ac:dyDescent="0.2">
      <c r="A187" s="378" t="s">
        <v>295</v>
      </c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79"/>
      <c r="M187" s="379"/>
      <c r="N187" s="379"/>
      <c r="O187" s="379"/>
      <c r="P187" s="379"/>
      <c r="Q187" s="379"/>
      <c r="R187" s="379"/>
      <c r="S187" s="379"/>
      <c r="T187" s="379"/>
      <c r="U187" s="379"/>
      <c r="V187" s="379"/>
      <c r="W187" s="379"/>
      <c r="X187" s="379"/>
      <c r="Y187" s="379"/>
      <c r="Z187" s="379"/>
      <c r="AA187" s="48"/>
      <c r="AB187" s="48"/>
      <c r="AC187" s="48"/>
    </row>
    <row r="188" spans="1:68" ht="16.5" hidden="1" customHeight="1" x14ac:dyDescent="0.25">
      <c r="A188" s="345" t="s">
        <v>296</v>
      </c>
      <c r="B188" s="338"/>
      <c r="C188" s="338"/>
      <c r="D188" s="338"/>
      <c r="E188" s="338"/>
      <c r="F188" s="338"/>
      <c r="G188" s="338"/>
      <c r="H188" s="338"/>
      <c r="I188" s="338"/>
      <c r="J188" s="338"/>
      <c r="K188" s="338"/>
      <c r="L188" s="338"/>
      <c r="M188" s="338"/>
      <c r="N188" s="338"/>
      <c r="O188" s="338"/>
      <c r="P188" s="338"/>
      <c r="Q188" s="338"/>
      <c r="R188" s="338"/>
      <c r="S188" s="338"/>
      <c r="T188" s="338"/>
      <c r="U188" s="338"/>
      <c r="V188" s="338"/>
      <c r="W188" s="338"/>
      <c r="X188" s="338"/>
      <c r="Y188" s="338"/>
      <c r="Z188" s="338"/>
      <c r="AA188" s="319"/>
      <c r="AB188" s="319"/>
      <c r="AC188" s="319"/>
    </row>
    <row r="189" spans="1:68" ht="14.25" hidden="1" customHeight="1" x14ac:dyDescent="0.25">
      <c r="A189" s="337" t="s">
        <v>136</v>
      </c>
      <c r="B189" s="338"/>
      <c r="C189" s="338"/>
      <c r="D189" s="338"/>
      <c r="E189" s="338"/>
      <c r="F189" s="338"/>
      <c r="G189" s="338"/>
      <c r="H189" s="338"/>
      <c r="I189" s="338"/>
      <c r="J189" s="338"/>
      <c r="K189" s="338"/>
      <c r="L189" s="338"/>
      <c r="M189" s="338"/>
      <c r="N189" s="338"/>
      <c r="O189" s="338"/>
      <c r="P189" s="338"/>
      <c r="Q189" s="338"/>
      <c r="R189" s="338"/>
      <c r="S189" s="338"/>
      <c r="T189" s="338"/>
      <c r="U189" s="338"/>
      <c r="V189" s="338"/>
      <c r="W189" s="338"/>
      <c r="X189" s="338"/>
      <c r="Y189" s="338"/>
      <c r="Z189" s="338"/>
      <c r="AA189" s="320"/>
      <c r="AB189" s="320"/>
      <c r="AC189" s="320"/>
    </row>
    <row r="190" spans="1:68" ht="27" hidden="1" customHeight="1" x14ac:dyDescent="0.25">
      <c r="A190" s="54" t="s">
        <v>297</v>
      </c>
      <c r="B190" s="54" t="s">
        <v>298</v>
      </c>
      <c r="C190" s="31">
        <v>4301135707</v>
      </c>
      <c r="D190" s="341">
        <v>4620207490198</v>
      </c>
      <c r="E190" s="342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7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5"/>
      <c r="R190" s="335"/>
      <c r="S190" s="335"/>
      <c r="T190" s="336"/>
      <c r="U190" s="34"/>
      <c r="V190" s="34"/>
      <c r="W190" s="35" t="s">
        <v>70</v>
      </c>
      <c r="X190" s="324">
        <v>0</v>
      </c>
      <c r="Y190" s="325">
        <f>IFERROR(IF(X190="","",X190),"")</f>
        <v>0</v>
      </c>
      <c r="Z190" s="36">
        <f>IFERROR(IF(X190="","",X190*0.01788),"")</f>
        <v>0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300</v>
      </c>
      <c r="B191" s="54" t="s">
        <v>301</v>
      </c>
      <c r="C191" s="31">
        <v>4301135719</v>
      </c>
      <c r="D191" s="341">
        <v>4620207490235</v>
      </c>
      <c r="E191" s="342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49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5"/>
      <c r="R191" s="335"/>
      <c r="S191" s="335"/>
      <c r="T191" s="336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303</v>
      </c>
      <c r="B192" s="54" t="s">
        <v>304</v>
      </c>
      <c r="C192" s="31">
        <v>4301135697</v>
      </c>
      <c r="D192" s="341">
        <v>4620207490259</v>
      </c>
      <c r="E192" s="342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5"/>
      <c r="R192" s="335"/>
      <c r="S192" s="335"/>
      <c r="T192" s="336"/>
      <c r="U192" s="34"/>
      <c r="V192" s="34"/>
      <c r="W192" s="35" t="s">
        <v>70</v>
      </c>
      <c r="X192" s="324">
        <v>0</v>
      </c>
      <c r="Y192" s="325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305</v>
      </c>
      <c r="B193" s="54" t="s">
        <v>306</v>
      </c>
      <c r="C193" s="31">
        <v>4301135681</v>
      </c>
      <c r="D193" s="341">
        <v>4620207490143</v>
      </c>
      <c r="E193" s="342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68" t="s">
        <v>307</v>
      </c>
      <c r="Q193" s="335"/>
      <c r="R193" s="335"/>
      <c r="S193" s="335"/>
      <c r="T193" s="336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73"/>
      <c r="B194" s="338"/>
      <c r="C194" s="338"/>
      <c r="D194" s="338"/>
      <c r="E194" s="338"/>
      <c r="F194" s="338"/>
      <c r="G194" s="338"/>
      <c r="H194" s="338"/>
      <c r="I194" s="338"/>
      <c r="J194" s="338"/>
      <c r="K194" s="338"/>
      <c r="L194" s="338"/>
      <c r="M194" s="338"/>
      <c r="N194" s="338"/>
      <c r="O194" s="374"/>
      <c r="P194" s="328" t="s">
        <v>73</v>
      </c>
      <c r="Q194" s="329"/>
      <c r="R194" s="329"/>
      <c r="S194" s="329"/>
      <c r="T194" s="329"/>
      <c r="U194" s="329"/>
      <c r="V194" s="330"/>
      <c r="W194" s="37" t="s">
        <v>70</v>
      </c>
      <c r="X194" s="326">
        <f>IFERROR(SUM(X190:X193),"0")</f>
        <v>0</v>
      </c>
      <c r="Y194" s="326">
        <f>IFERROR(SUM(Y190:Y193),"0")</f>
        <v>0</v>
      </c>
      <c r="Z194" s="326">
        <f>IFERROR(IF(Z190="",0,Z190),"0")+IFERROR(IF(Z191="",0,Z191),"0")+IFERROR(IF(Z192="",0,Z192),"0")+IFERROR(IF(Z193="",0,Z193),"0")</f>
        <v>0</v>
      </c>
      <c r="AA194" s="327"/>
      <c r="AB194" s="327"/>
      <c r="AC194" s="327"/>
    </row>
    <row r="195" spans="1:68" hidden="1" x14ac:dyDescent="0.2">
      <c r="A195" s="338"/>
      <c r="B195" s="338"/>
      <c r="C195" s="338"/>
      <c r="D195" s="338"/>
      <c r="E195" s="338"/>
      <c r="F195" s="338"/>
      <c r="G195" s="338"/>
      <c r="H195" s="338"/>
      <c r="I195" s="338"/>
      <c r="J195" s="338"/>
      <c r="K195" s="338"/>
      <c r="L195" s="338"/>
      <c r="M195" s="338"/>
      <c r="N195" s="338"/>
      <c r="O195" s="374"/>
      <c r="P195" s="328" t="s">
        <v>73</v>
      </c>
      <c r="Q195" s="329"/>
      <c r="R195" s="329"/>
      <c r="S195" s="329"/>
      <c r="T195" s="329"/>
      <c r="U195" s="329"/>
      <c r="V195" s="330"/>
      <c r="W195" s="37" t="s">
        <v>74</v>
      </c>
      <c r="X195" s="326">
        <f>IFERROR(SUMPRODUCT(X190:X193*H190:H193),"0")</f>
        <v>0</v>
      </c>
      <c r="Y195" s="326">
        <f>IFERROR(SUMPRODUCT(Y190:Y193*H190:H193),"0")</f>
        <v>0</v>
      </c>
      <c r="Z195" s="37"/>
      <c r="AA195" s="327"/>
      <c r="AB195" s="327"/>
      <c r="AC195" s="327"/>
    </row>
    <row r="196" spans="1:68" ht="16.5" hidden="1" customHeight="1" x14ac:dyDescent="0.25">
      <c r="A196" s="345" t="s">
        <v>309</v>
      </c>
      <c r="B196" s="338"/>
      <c r="C196" s="338"/>
      <c r="D196" s="338"/>
      <c r="E196" s="338"/>
      <c r="F196" s="338"/>
      <c r="G196" s="338"/>
      <c r="H196" s="338"/>
      <c r="I196" s="338"/>
      <c r="J196" s="338"/>
      <c r="K196" s="338"/>
      <c r="L196" s="338"/>
      <c r="M196" s="338"/>
      <c r="N196" s="338"/>
      <c r="O196" s="338"/>
      <c r="P196" s="338"/>
      <c r="Q196" s="338"/>
      <c r="R196" s="338"/>
      <c r="S196" s="338"/>
      <c r="T196" s="338"/>
      <c r="U196" s="338"/>
      <c r="V196" s="338"/>
      <c r="W196" s="338"/>
      <c r="X196" s="338"/>
      <c r="Y196" s="338"/>
      <c r="Z196" s="338"/>
      <c r="AA196" s="319"/>
      <c r="AB196" s="319"/>
      <c r="AC196" s="319"/>
    </row>
    <row r="197" spans="1:68" ht="14.25" hidden="1" customHeight="1" x14ac:dyDescent="0.25">
      <c r="A197" s="337" t="s">
        <v>64</v>
      </c>
      <c r="B197" s="338"/>
      <c r="C197" s="338"/>
      <c r="D197" s="338"/>
      <c r="E197" s="338"/>
      <c r="F197" s="338"/>
      <c r="G197" s="338"/>
      <c r="H197" s="338"/>
      <c r="I197" s="338"/>
      <c r="J197" s="338"/>
      <c r="K197" s="338"/>
      <c r="L197" s="338"/>
      <c r="M197" s="338"/>
      <c r="N197" s="338"/>
      <c r="O197" s="338"/>
      <c r="P197" s="338"/>
      <c r="Q197" s="338"/>
      <c r="R197" s="338"/>
      <c r="S197" s="338"/>
      <c r="T197" s="338"/>
      <c r="U197" s="338"/>
      <c r="V197" s="338"/>
      <c r="W197" s="338"/>
      <c r="X197" s="338"/>
      <c r="Y197" s="338"/>
      <c r="Z197" s="338"/>
      <c r="AA197" s="320"/>
      <c r="AB197" s="320"/>
      <c r="AC197" s="320"/>
    </row>
    <row r="198" spans="1:68" ht="16.5" customHeight="1" x14ac:dyDescent="0.25">
      <c r="A198" s="54" t="s">
        <v>310</v>
      </c>
      <c r="B198" s="54" t="s">
        <v>311</v>
      </c>
      <c r="C198" s="31">
        <v>4301070948</v>
      </c>
      <c r="D198" s="341">
        <v>4607111037022</v>
      </c>
      <c r="E198" s="342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5"/>
      <c r="R198" s="335"/>
      <c r="S198" s="335"/>
      <c r="T198" s="336"/>
      <c r="U198" s="34"/>
      <c r="V198" s="34"/>
      <c r="W198" s="35" t="s">
        <v>70</v>
      </c>
      <c r="X198" s="324">
        <v>24</v>
      </c>
      <c r="Y198" s="325">
        <f>IFERROR(IF(X198="","",X198),"")</f>
        <v>24</v>
      </c>
      <c r="Z198" s="36">
        <f>IFERROR(IF(X198="","",X198*0.0155),"")</f>
        <v>0.372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140.88</v>
      </c>
      <c r="BN198" s="67">
        <f>IFERROR(Y198*I198,"0")</f>
        <v>140.88</v>
      </c>
      <c r="BO198" s="67">
        <f>IFERROR(X198/J198,"0")</f>
        <v>0.2857142857142857</v>
      </c>
      <c r="BP198" s="67">
        <f>IFERROR(Y198/J198,"0")</f>
        <v>0.2857142857142857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4301070990</v>
      </c>
      <c r="D199" s="341">
        <v>4607111038494</v>
      </c>
      <c r="E199" s="342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5"/>
      <c r="R199" s="335"/>
      <c r="S199" s="335"/>
      <c r="T199" s="336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316</v>
      </c>
      <c r="B200" s="54" t="s">
        <v>317</v>
      </c>
      <c r="C200" s="31">
        <v>4301070966</v>
      </c>
      <c r="D200" s="341">
        <v>4607111038135</v>
      </c>
      <c r="E200" s="342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5"/>
      <c r="R200" s="335"/>
      <c r="S200" s="335"/>
      <c r="T200" s="336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73"/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74"/>
      <c r="P201" s="328" t="s">
        <v>73</v>
      </c>
      <c r="Q201" s="329"/>
      <c r="R201" s="329"/>
      <c r="S201" s="329"/>
      <c r="T201" s="329"/>
      <c r="U201" s="329"/>
      <c r="V201" s="330"/>
      <c r="W201" s="37" t="s">
        <v>70</v>
      </c>
      <c r="X201" s="326">
        <f>IFERROR(SUM(X198:X200),"0")</f>
        <v>24</v>
      </c>
      <c r="Y201" s="326">
        <f>IFERROR(SUM(Y198:Y200),"0")</f>
        <v>24</v>
      </c>
      <c r="Z201" s="326">
        <f>IFERROR(IF(Z198="",0,Z198),"0")+IFERROR(IF(Z199="",0,Z199),"0")+IFERROR(IF(Z200="",0,Z200),"0")</f>
        <v>0.372</v>
      </c>
      <c r="AA201" s="327"/>
      <c r="AB201" s="327"/>
      <c r="AC201" s="327"/>
    </row>
    <row r="202" spans="1:68" x14ac:dyDescent="0.2">
      <c r="A202" s="338"/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74"/>
      <c r="P202" s="328" t="s">
        <v>73</v>
      </c>
      <c r="Q202" s="329"/>
      <c r="R202" s="329"/>
      <c r="S202" s="329"/>
      <c r="T202" s="329"/>
      <c r="U202" s="329"/>
      <c r="V202" s="330"/>
      <c r="W202" s="37" t="s">
        <v>74</v>
      </c>
      <c r="X202" s="326">
        <f>IFERROR(SUMPRODUCT(X198:X200*H198:H200),"0")</f>
        <v>134.39999999999998</v>
      </c>
      <c r="Y202" s="326">
        <f>IFERROR(SUMPRODUCT(Y198:Y200*H198:H200),"0")</f>
        <v>134.39999999999998</v>
      </c>
      <c r="Z202" s="37"/>
      <c r="AA202" s="327"/>
      <c r="AB202" s="327"/>
      <c r="AC202" s="327"/>
    </row>
    <row r="203" spans="1:68" ht="16.5" hidden="1" customHeight="1" x14ac:dyDescent="0.25">
      <c r="A203" s="345" t="s">
        <v>319</v>
      </c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8"/>
      <c r="N203" s="338"/>
      <c r="O203" s="338"/>
      <c r="P203" s="338"/>
      <c r="Q203" s="338"/>
      <c r="R203" s="338"/>
      <c r="S203" s="338"/>
      <c r="T203" s="338"/>
      <c r="U203" s="338"/>
      <c r="V203" s="338"/>
      <c r="W203" s="338"/>
      <c r="X203" s="338"/>
      <c r="Y203" s="338"/>
      <c r="Z203" s="338"/>
      <c r="AA203" s="319"/>
      <c r="AB203" s="319"/>
      <c r="AC203" s="319"/>
    </row>
    <row r="204" spans="1:68" ht="14.25" hidden="1" customHeight="1" x14ac:dyDescent="0.25">
      <c r="A204" s="337" t="s">
        <v>64</v>
      </c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38"/>
      <c r="N204" s="338"/>
      <c r="O204" s="338"/>
      <c r="P204" s="338"/>
      <c r="Q204" s="338"/>
      <c r="R204" s="338"/>
      <c r="S204" s="338"/>
      <c r="T204" s="338"/>
      <c r="U204" s="338"/>
      <c r="V204" s="338"/>
      <c r="W204" s="338"/>
      <c r="X204" s="338"/>
      <c r="Y204" s="338"/>
      <c r="Z204" s="338"/>
      <c r="AA204" s="320"/>
      <c r="AB204" s="320"/>
      <c r="AC204" s="320"/>
    </row>
    <row r="205" spans="1:68" ht="27" hidden="1" customHeight="1" x14ac:dyDescent="0.25">
      <c r="A205" s="54" t="s">
        <v>320</v>
      </c>
      <c r="B205" s="54" t="s">
        <v>321</v>
      </c>
      <c r="C205" s="31">
        <v>4301070996</v>
      </c>
      <c r="D205" s="341">
        <v>4607111038654</v>
      </c>
      <c r="E205" s="342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customHeight="1" x14ac:dyDescent="0.25">
      <c r="A206" s="54" t="s">
        <v>323</v>
      </c>
      <c r="B206" s="54" t="s">
        <v>324</v>
      </c>
      <c r="C206" s="31">
        <v>4301070997</v>
      </c>
      <c r="D206" s="341">
        <v>4607111038586</v>
      </c>
      <c r="E206" s="342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5"/>
      <c r="R206" s="335"/>
      <c r="S206" s="335"/>
      <c r="T206" s="336"/>
      <c r="U206" s="34"/>
      <c r="V206" s="34"/>
      <c r="W206" s="35" t="s">
        <v>70</v>
      </c>
      <c r="X206" s="324">
        <v>12</v>
      </c>
      <c r="Y206" s="325">
        <f t="shared" si="12"/>
        <v>12</v>
      </c>
      <c r="Z206" s="36">
        <f t="shared" si="13"/>
        <v>0.186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69.960000000000008</v>
      </c>
      <c r="BN206" s="67">
        <f t="shared" si="15"/>
        <v>69.960000000000008</v>
      </c>
      <c r="BO206" s="67">
        <f t="shared" si="16"/>
        <v>0.14285714285714285</v>
      </c>
      <c r="BP206" s="67">
        <f t="shared" si="17"/>
        <v>0.14285714285714285</v>
      </c>
    </row>
    <row r="207" spans="1:68" ht="27" hidden="1" customHeight="1" x14ac:dyDescent="0.25">
      <c r="A207" s="54" t="s">
        <v>325</v>
      </c>
      <c r="B207" s="54" t="s">
        <v>326</v>
      </c>
      <c r="C207" s="31">
        <v>4301070962</v>
      </c>
      <c r="D207" s="341">
        <v>4607111038609</v>
      </c>
      <c r="E207" s="342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5"/>
      <c r="R207" s="335"/>
      <c r="S207" s="335"/>
      <c r="T207" s="336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hidden="1" customHeight="1" x14ac:dyDescent="0.25">
      <c r="A208" s="54" t="s">
        <v>328</v>
      </c>
      <c r="B208" s="54" t="s">
        <v>329</v>
      </c>
      <c r="C208" s="31">
        <v>4301070963</v>
      </c>
      <c r="D208" s="341">
        <v>4607111038630</v>
      </c>
      <c r="E208" s="342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5"/>
      <c r="R208" s="335"/>
      <c r="S208" s="335"/>
      <c r="T208" s="336"/>
      <c r="U208" s="34"/>
      <c r="V208" s="34"/>
      <c r="W208" s="35" t="s">
        <v>70</v>
      </c>
      <c r="X208" s="324">
        <v>0</v>
      </c>
      <c r="Y208" s="325">
        <f t="shared" si="12"/>
        <v>0</v>
      </c>
      <c r="Z208" s="36">
        <f t="shared" si="13"/>
        <v>0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hidden="1" customHeight="1" x14ac:dyDescent="0.25">
      <c r="A209" s="54" t="s">
        <v>330</v>
      </c>
      <c r="B209" s="54" t="s">
        <v>331</v>
      </c>
      <c r="C209" s="31">
        <v>4301070959</v>
      </c>
      <c r="D209" s="341">
        <v>4607111038616</v>
      </c>
      <c r="E209" s="342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1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5"/>
      <c r="R209" s="335"/>
      <c r="S209" s="335"/>
      <c r="T209" s="336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customHeight="1" x14ac:dyDescent="0.25">
      <c r="A210" s="54" t="s">
        <v>332</v>
      </c>
      <c r="B210" s="54" t="s">
        <v>333</v>
      </c>
      <c r="C210" s="31">
        <v>4301070960</v>
      </c>
      <c r="D210" s="341">
        <v>4607111038623</v>
      </c>
      <c r="E210" s="342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5"/>
      <c r="R210" s="335"/>
      <c r="S210" s="335"/>
      <c r="T210" s="336"/>
      <c r="U210" s="34"/>
      <c r="V210" s="34"/>
      <c r="W210" s="35" t="s">
        <v>70</v>
      </c>
      <c r="X210" s="324">
        <v>36</v>
      </c>
      <c r="Y210" s="325">
        <f t="shared" si="12"/>
        <v>36</v>
      </c>
      <c r="Z210" s="36">
        <f t="shared" si="13"/>
        <v>0.55800000000000005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211.32</v>
      </c>
      <c r="BN210" s="67">
        <f t="shared" si="15"/>
        <v>211.32</v>
      </c>
      <c r="BO210" s="67">
        <f t="shared" si="16"/>
        <v>0.42857142857142855</v>
      </c>
      <c r="BP210" s="67">
        <f t="shared" si="17"/>
        <v>0.42857142857142855</v>
      </c>
    </row>
    <row r="211" spans="1:68" x14ac:dyDescent="0.2">
      <c r="A211" s="373"/>
      <c r="B211" s="338"/>
      <c r="C211" s="338"/>
      <c r="D211" s="338"/>
      <c r="E211" s="338"/>
      <c r="F211" s="338"/>
      <c r="G211" s="338"/>
      <c r="H211" s="338"/>
      <c r="I211" s="338"/>
      <c r="J211" s="338"/>
      <c r="K211" s="338"/>
      <c r="L211" s="338"/>
      <c r="M211" s="338"/>
      <c r="N211" s="338"/>
      <c r="O211" s="374"/>
      <c r="P211" s="328" t="s">
        <v>73</v>
      </c>
      <c r="Q211" s="329"/>
      <c r="R211" s="329"/>
      <c r="S211" s="329"/>
      <c r="T211" s="329"/>
      <c r="U211" s="329"/>
      <c r="V211" s="330"/>
      <c r="W211" s="37" t="s">
        <v>70</v>
      </c>
      <c r="X211" s="326">
        <f>IFERROR(SUM(X205:X210),"0")</f>
        <v>48</v>
      </c>
      <c r="Y211" s="326">
        <f>IFERROR(SUM(Y205:Y210),"0")</f>
        <v>48</v>
      </c>
      <c r="Z211" s="326">
        <f>IFERROR(IF(Z205="",0,Z205),"0")+IFERROR(IF(Z206="",0,Z206),"0")+IFERROR(IF(Z207="",0,Z207),"0")+IFERROR(IF(Z208="",0,Z208),"0")+IFERROR(IF(Z209="",0,Z209),"0")+IFERROR(IF(Z210="",0,Z210),"0")</f>
        <v>0.74399999999999999</v>
      </c>
      <c r="AA211" s="327"/>
      <c r="AB211" s="327"/>
      <c r="AC211" s="327"/>
    </row>
    <row r="212" spans="1:68" x14ac:dyDescent="0.2">
      <c r="A212" s="338"/>
      <c r="B212" s="338"/>
      <c r="C212" s="338"/>
      <c r="D212" s="338"/>
      <c r="E212" s="338"/>
      <c r="F212" s="338"/>
      <c r="G212" s="338"/>
      <c r="H212" s="338"/>
      <c r="I212" s="338"/>
      <c r="J212" s="338"/>
      <c r="K212" s="338"/>
      <c r="L212" s="338"/>
      <c r="M212" s="338"/>
      <c r="N212" s="338"/>
      <c r="O212" s="374"/>
      <c r="P212" s="328" t="s">
        <v>73</v>
      </c>
      <c r="Q212" s="329"/>
      <c r="R212" s="329"/>
      <c r="S212" s="329"/>
      <c r="T212" s="329"/>
      <c r="U212" s="329"/>
      <c r="V212" s="330"/>
      <c r="W212" s="37" t="s">
        <v>74</v>
      </c>
      <c r="X212" s="326">
        <f>IFERROR(SUMPRODUCT(X205:X210*H205:H210),"0")</f>
        <v>268.79999999999995</v>
      </c>
      <c r="Y212" s="326">
        <f>IFERROR(SUMPRODUCT(Y205:Y210*H205:H210),"0")</f>
        <v>268.79999999999995</v>
      </c>
      <c r="Z212" s="37"/>
      <c r="AA212" s="327"/>
      <c r="AB212" s="327"/>
      <c r="AC212" s="327"/>
    </row>
    <row r="213" spans="1:68" ht="16.5" hidden="1" customHeight="1" x14ac:dyDescent="0.25">
      <c r="A213" s="345" t="s">
        <v>334</v>
      </c>
      <c r="B213" s="338"/>
      <c r="C213" s="338"/>
      <c r="D213" s="338"/>
      <c r="E213" s="338"/>
      <c r="F213" s="338"/>
      <c r="G213" s="338"/>
      <c r="H213" s="338"/>
      <c r="I213" s="338"/>
      <c r="J213" s="338"/>
      <c r="K213" s="338"/>
      <c r="L213" s="338"/>
      <c r="M213" s="338"/>
      <c r="N213" s="338"/>
      <c r="O213" s="338"/>
      <c r="P213" s="338"/>
      <c r="Q213" s="338"/>
      <c r="R213" s="338"/>
      <c r="S213" s="338"/>
      <c r="T213" s="338"/>
      <c r="U213" s="338"/>
      <c r="V213" s="338"/>
      <c r="W213" s="338"/>
      <c r="X213" s="338"/>
      <c r="Y213" s="338"/>
      <c r="Z213" s="338"/>
      <c r="AA213" s="319"/>
      <c r="AB213" s="319"/>
      <c r="AC213" s="319"/>
    </row>
    <row r="214" spans="1:68" ht="14.25" hidden="1" customHeight="1" x14ac:dyDescent="0.25">
      <c r="A214" s="337" t="s">
        <v>64</v>
      </c>
      <c r="B214" s="338"/>
      <c r="C214" s="338"/>
      <c r="D214" s="338"/>
      <c r="E214" s="338"/>
      <c r="F214" s="338"/>
      <c r="G214" s="338"/>
      <c r="H214" s="338"/>
      <c r="I214" s="338"/>
      <c r="J214" s="338"/>
      <c r="K214" s="338"/>
      <c r="L214" s="338"/>
      <c r="M214" s="338"/>
      <c r="N214" s="338"/>
      <c r="O214" s="338"/>
      <c r="P214" s="338"/>
      <c r="Q214" s="338"/>
      <c r="R214" s="338"/>
      <c r="S214" s="338"/>
      <c r="T214" s="338"/>
      <c r="U214" s="338"/>
      <c r="V214" s="338"/>
      <c r="W214" s="338"/>
      <c r="X214" s="338"/>
      <c r="Y214" s="338"/>
      <c r="Z214" s="338"/>
      <c r="AA214" s="320"/>
      <c r="AB214" s="320"/>
      <c r="AC214" s="320"/>
    </row>
    <row r="215" spans="1:68" ht="27" hidden="1" customHeight="1" x14ac:dyDescent="0.25">
      <c r="A215" s="54" t="s">
        <v>335</v>
      </c>
      <c r="B215" s="54" t="s">
        <v>336</v>
      </c>
      <c r="C215" s="31">
        <v>4301070915</v>
      </c>
      <c r="D215" s="341">
        <v>4607111035882</v>
      </c>
      <c r="E215" s="342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5"/>
      <c r="R215" s="335"/>
      <c r="S215" s="335"/>
      <c r="T215" s="336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338</v>
      </c>
      <c r="B216" s="54" t="s">
        <v>339</v>
      </c>
      <c r="C216" s="31">
        <v>4301070921</v>
      </c>
      <c r="D216" s="341">
        <v>4607111035905</v>
      </c>
      <c r="E216" s="342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5"/>
      <c r="R216" s="335"/>
      <c r="S216" s="335"/>
      <c r="T216" s="336"/>
      <c r="U216" s="34"/>
      <c r="V216" s="34"/>
      <c r="W216" s="35" t="s">
        <v>70</v>
      </c>
      <c r="X216" s="324">
        <v>12</v>
      </c>
      <c r="Y216" s="325">
        <f>IFERROR(IF(X216="","",X216),"")</f>
        <v>12</v>
      </c>
      <c r="Z216" s="36">
        <f>IFERROR(IF(X216="","",X216*0.0155),"")</f>
        <v>0.186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89.64</v>
      </c>
      <c r="BN216" s="67">
        <f>IFERROR(Y216*I216,"0")</f>
        <v>89.64</v>
      </c>
      <c r="BO216" s="67">
        <f>IFERROR(X216/J216,"0")</f>
        <v>0.14285714285714285</v>
      </c>
      <c r="BP216" s="67">
        <f>IFERROR(Y216/J216,"0")</f>
        <v>0.14285714285714285</v>
      </c>
    </row>
    <row r="217" spans="1:68" ht="27" hidden="1" customHeight="1" x14ac:dyDescent="0.25">
      <c r="A217" s="54" t="s">
        <v>340</v>
      </c>
      <c r="B217" s="54" t="s">
        <v>341</v>
      </c>
      <c r="C217" s="31">
        <v>4301070917</v>
      </c>
      <c r="D217" s="341">
        <v>4607111035912</v>
      </c>
      <c r="E217" s="342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5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5"/>
      <c r="R217" s="335"/>
      <c r="S217" s="335"/>
      <c r="T217" s="336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4301070920</v>
      </c>
      <c r="D218" s="341">
        <v>4607111035929</v>
      </c>
      <c r="E218" s="342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5"/>
      <c r="R218" s="335"/>
      <c r="S218" s="335"/>
      <c r="T218" s="336"/>
      <c r="U218" s="34"/>
      <c r="V218" s="34"/>
      <c r="W218" s="35" t="s">
        <v>70</v>
      </c>
      <c r="X218" s="324">
        <v>12</v>
      </c>
      <c r="Y218" s="325">
        <f>IFERROR(IF(X218="","",X218),"")</f>
        <v>12</v>
      </c>
      <c r="Z218" s="36">
        <f>IFERROR(IF(X218="","",X218*0.0155),"")</f>
        <v>0.186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89.64</v>
      </c>
      <c r="BN218" s="67">
        <f>IFERROR(Y218*I218,"0")</f>
        <v>89.64</v>
      </c>
      <c r="BO218" s="67">
        <f>IFERROR(X218/J218,"0")</f>
        <v>0.14285714285714285</v>
      </c>
      <c r="BP218" s="67">
        <f>IFERROR(Y218/J218,"0")</f>
        <v>0.14285714285714285</v>
      </c>
    </row>
    <row r="219" spans="1:68" x14ac:dyDescent="0.2">
      <c r="A219" s="373"/>
      <c r="B219" s="338"/>
      <c r="C219" s="338"/>
      <c r="D219" s="338"/>
      <c r="E219" s="338"/>
      <c r="F219" s="338"/>
      <c r="G219" s="338"/>
      <c r="H219" s="338"/>
      <c r="I219" s="338"/>
      <c r="J219" s="338"/>
      <c r="K219" s="338"/>
      <c r="L219" s="338"/>
      <c r="M219" s="338"/>
      <c r="N219" s="338"/>
      <c r="O219" s="374"/>
      <c r="P219" s="328" t="s">
        <v>73</v>
      </c>
      <c r="Q219" s="329"/>
      <c r="R219" s="329"/>
      <c r="S219" s="329"/>
      <c r="T219" s="329"/>
      <c r="U219" s="329"/>
      <c r="V219" s="330"/>
      <c r="W219" s="37" t="s">
        <v>70</v>
      </c>
      <c r="X219" s="326">
        <f>IFERROR(SUM(X215:X218),"0")</f>
        <v>24</v>
      </c>
      <c r="Y219" s="326">
        <f>IFERROR(SUM(Y215:Y218),"0")</f>
        <v>24</v>
      </c>
      <c r="Z219" s="326">
        <f>IFERROR(IF(Z215="",0,Z215),"0")+IFERROR(IF(Z216="",0,Z216),"0")+IFERROR(IF(Z217="",0,Z217),"0")+IFERROR(IF(Z218="",0,Z218),"0")</f>
        <v>0.372</v>
      </c>
      <c r="AA219" s="327"/>
      <c r="AB219" s="327"/>
      <c r="AC219" s="327"/>
    </row>
    <row r="220" spans="1:68" x14ac:dyDescent="0.2">
      <c r="A220" s="338"/>
      <c r="B220" s="338"/>
      <c r="C220" s="338"/>
      <c r="D220" s="338"/>
      <c r="E220" s="338"/>
      <c r="F220" s="338"/>
      <c r="G220" s="338"/>
      <c r="H220" s="338"/>
      <c r="I220" s="338"/>
      <c r="J220" s="338"/>
      <c r="K220" s="338"/>
      <c r="L220" s="338"/>
      <c r="M220" s="338"/>
      <c r="N220" s="338"/>
      <c r="O220" s="374"/>
      <c r="P220" s="328" t="s">
        <v>73</v>
      </c>
      <c r="Q220" s="329"/>
      <c r="R220" s="329"/>
      <c r="S220" s="329"/>
      <c r="T220" s="329"/>
      <c r="U220" s="329"/>
      <c r="V220" s="330"/>
      <c r="W220" s="37" t="s">
        <v>74</v>
      </c>
      <c r="X220" s="326">
        <f>IFERROR(SUMPRODUCT(X215:X218*H215:H218),"0")</f>
        <v>172.8</v>
      </c>
      <c r="Y220" s="326">
        <f>IFERROR(SUMPRODUCT(Y215:Y218*H215:H218),"0")</f>
        <v>172.8</v>
      </c>
      <c r="Z220" s="37"/>
      <c r="AA220" s="327"/>
      <c r="AB220" s="327"/>
      <c r="AC220" s="327"/>
    </row>
    <row r="221" spans="1:68" ht="16.5" hidden="1" customHeight="1" x14ac:dyDescent="0.25">
      <c r="A221" s="345" t="s">
        <v>345</v>
      </c>
      <c r="B221" s="338"/>
      <c r="C221" s="338"/>
      <c r="D221" s="338"/>
      <c r="E221" s="338"/>
      <c r="F221" s="338"/>
      <c r="G221" s="338"/>
      <c r="H221" s="338"/>
      <c r="I221" s="338"/>
      <c r="J221" s="338"/>
      <c r="K221" s="338"/>
      <c r="L221" s="338"/>
      <c r="M221" s="338"/>
      <c r="N221" s="338"/>
      <c r="O221" s="338"/>
      <c r="P221" s="338"/>
      <c r="Q221" s="338"/>
      <c r="R221" s="338"/>
      <c r="S221" s="338"/>
      <c r="T221" s="338"/>
      <c r="U221" s="338"/>
      <c r="V221" s="338"/>
      <c r="W221" s="338"/>
      <c r="X221" s="338"/>
      <c r="Y221" s="338"/>
      <c r="Z221" s="338"/>
      <c r="AA221" s="319"/>
      <c r="AB221" s="319"/>
      <c r="AC221" s="319"/>
    </row>
    <row r="222" spans="1:68" ht="14.25" hidden="1" customHeight="1" x14ac:dyDescent="0.25">
      <c r="A222" s="337" t="s">
        <v>64</v>
      </c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38"/>
      <c r="N222" s="338"/>
      <c r="O222" s="338"/>
      <c r="P222" s="338"/>
      <c r="Q222" s="338"/>
      <c r="R222" s="338"/>
      <c r="S222" s="338"/>
      <c r="T222" s="338"/>
      <c r="U222" s="338"/>
      <c r="V222" s="338"/>
      <c r="W222" s="338"/>
      <c r="X222" s="338"/>
      <c r="Y222" s="338"/>
      <c r="Z222" s="338"/>
      <c r="AA222" s="320"/>
      <c r="AB222" s="320"/>
      <c r="AC222" s="320"/>
    </row>
    <row r="223" spans="1:68" ht="16.5" hidden="1" customHeight="1" x14ac:dyDescent="0.25">
      <c r="A223" s="54" t="s">
        <v>346</v>
      </c>
      <c r="B223" s="54" t="s">
        <v>347</v>
      </c>
      <c r="C223" s="31">
        <v>4301070912</v>
      </c>
      <c r="D223" s="341">
        <v>4607111037213</v>
      </c>
      <c r="E223" s="342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5"/>
      <c r="R223" s="335"/>
      <c r="S223" s="335"/>
      <c r="T223" s="336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73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8"/>
      <c r="N224" s="338"/>
      <c r="O224" s="374"/>
      <c r="P224" s="328" t="s">
        <v>73</v>
      </c>
      <c r="Q224" s="329"/>
      <c r="R224" s="329"/>
      <c r="S224" s="329"/>
      <c r="T224" s="329"/>
      <c r="U224" s="329"/>
      <c r="V224" s="330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hidden="1" x14ac:dyDescent="0.2">
      <c r="A225" s="338"/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74"/>
      <c r="P225" s="328" t="s">
        <v>73</v>
      </c>
      <c r="Q225" s="329"/>
      <c r="R225" s="329"/>
      <c r="S225" s="329"/>
      <c r="T225" s="329"/>
      <c r="U225" s="329"/>
      <c r="V225" s="330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hidden="1" customHeight="1" x14ac:dyDescent="0.25">
      <c r="A226" s="345" t="s">
        <v>349</v>
      </c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38"/>
      <c r="N226" s="338"/>
      <c r="O226" s="338"/>
      <c r="P226" s="338"/>
      <c r="Q226" s="338"/>
      <c r="R226" s="338"/>
      <c r="S226" s="338"/>
      <c r="T226" s="338"/>
      <c r="U226" s="338"/>
      <c r="V226" s="338"/>
      <c r="W226" s="338"/>
      <c r="X226" s="338"/>
      <c r="Y226" s="338"/>
      <c r="Z226" s="338"/>
      <c r="AA226" s="319"/>
      <c r="AB226" s="319"/>
      <c r="AC226" s="319"/>
    </row>
    <row r="227" spans="1:68" ht="14.25" hidden="1" customHeight="1" x14ac:dyDescent="0.25">
      <c r="A227" s="337" t="s">
        <v>283</v>
      </c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8"/>
      <c r="N227" s="338"/>
      <c r="O227" s="338"/>
      <c r="P227" s="338"/>
      <c r="Q227" s="338"/>
      <c r="R227" s="338"/>
      <c r="S227" s="338"/>
      <c r="T227" s="338"/>
      <c r="U227" s="338"/>
      <c r="V227" s="338"/>
      <c r="W227" s="338"/>
      <c r="X227" s="338"/>
      <c r="Y227" s="338"/>
      <c r="Z227" s="338"/>
      <c r="AA227" s="320"/>
      <c r="AB227" s="320"/>
      <c r="AC227" s="320"/>
    </row>
    <row r="228" spans="1:68" ht="27" hidden="1" customHeight="1" x14ac:dyDescent="0.25">
      <c r="A228" s="54" t="s">
        <v>350</v>
      </c>
      <c r="B228" s="54" t="s">
        <v>351</v>
      </c>
      <c r="C228" s="31">
        <v>4301051320</v>
      </c>
      <c r="D228" s="341">
        <v>4680115881334</v>
      </c>
      <c r="E228" s="342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51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5"/>
      <c r="R228" s="335"/>
      <c r="S228" s="335"/>
      <c r="T228" s="336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73"/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74"/>
      <c r="P229" s="328" t="s">
        <v>73</v>
      </c>
      <c r="Q229" s="329"/>
      <c r="R229" s="329"/>
      <c r="S229" s="329"/>
      <c r="T229" s="329"/>
      <c r="U229" s="329"/>
      <c r="V229" s="330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hidden="1" x14ac:dyDescent="0.2">
      <c r="A230" s="338"/>
      <c r="B230" s="338"/>
      <c r="C230" s="338"/>
      <c r="D230" s="338"/>
      <c r="E230" s="338"/>
      <c r="F230" s="338"/>
      <c r="G230" s="338"/>
      <c r="H230" s="338"/>
      <c r="I230" s="338"/>
      <c r="J230" s="338"/>
      <c r="K230" s="338"/>
      <c r="L230" s="338"/>
      <c r="M230" s="338"/>
      <c r="N230" s="338"/>
      <c r="O230" s="374"/>
      <c r="P230" s="328" t="s">
        <v>73</v>
      </c>
      <c r="Q230" s="329"/>
      <c r="R230" s="329"/>
      <c r="S230" s="329"/>
      <c r="T230" s="329"/>
      <c r="U230" s="329"/>
      <c r="V230" s="330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hidden="1" customHeight="1" x14ac:dyDescent="0.25">
      <c r="A231" s="345" t="s">
        <v>353</v>
      </c>
      <c r="B231" s="338"/>
      <c r="C231" s="338"/>
      <c r="D231" s="338"/>
      <c r="E231" s="338"/>
      <c r="F231" s="338"/>
      <c r="G231" s="338"/>
      <c r="H231" s="338"/>
      <c r="I231" s="338"/>
      <c r="J231" s="338"/>
      <c r="K231" s="338"/>
      <c r="L231" s="338"/>
      <c r="M231" s="338"/>
      <c r="N231" s="338"/>
      <c r="O231" s="338"/>
      <c r="P231" s="338"/>
      <c r="Q231" s="338"/>
      <c r="R231" s="338"/>
      <c r="S231" s="338"/>
      <c r="T231" s="338"/>
      <c r="U231" s="338"/>
      <c r="V231" s="338"/>
      <c r="W231" s="338"/>
      <c r="X231" s="338"/>
      <c r="Y231" s="338"/>
      <c r="Z231" s="338"/>
      <c r="AA231" s="319"/>
      <c r="AB231" s="319"/>
      <c r="AC231" s="319"/>
    </row>
    <row r="232" spans="1:68" ht="14.25" hidden="1" customHeight="1" x14ac:dyDescent="0.25">
      <c r="A232" s="337" t="s">
        <v>64</v>
      </c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8"/>
      <c r="N232" s="338"/>
      <c r="O232" s="338"/>
      <c r="P232" s="338"/>
      <c r="Q232" s="338"/>
      <c r="R232" s="338"/>
      <c r="S232" s="338"/>
      <c r="T232" s="338"/>
      <c r="U232" s="338"/>
      <c r="V232" s="338"/>
      <c r="W232" s="338"/>
      <c r="X232" s="338"/>
      <c r="Y232" s="338"/>
      <c r="Z232" s="338"/>
      <c r="AA232" s="320"/>
      <c r="AB232" s="320"/>
      <c r="AC232" s="320"/>
    </row>
    <row r="233" spans="1:68" ht="16.5" hidden="1" customHeight="1" x14ac:dyDescent="0.25">
      <c r="A233" s="54" t="s">
        <v>354</v>
      </c>
      <c r="B233" s="54" t="s">
        <v>355</v>
      </c>
      <c r="C233" s="31">
        <v>4301071063</v>
      </c>
      <c r="D233" s="341">
        <v>4607111039019</v>
      </c>
      <c r="E233" s="342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5"/>
      <c r="R233" s="335"/>
      <c r="S233" s="335"/>
      <c r="T233" s="336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hidden="1" customHeight="1" x14ac:dyDescent="0.25">
      <c r="A234" s="54" t="s">
        <v>357</v>
      </c>
      <c r="B234" s="54" t="s">
        <v>358</v>
      </c>
      <c r="C234" s="31">
        <v>4301071000</v>
      </c>
      <c r="D234" s="341">
        <v>4607111038708</v>
      </c>
      <c r="E234" s="342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42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5"/>
      <c r="R234" s="335"/>
      <c r="S234" s="335"/>
      <c r="T234" s="336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73"/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74"/>
      <c r="P235" s="328" t="s">
        <v>73</v>
      </c>
      <c r="Q235" s="329"/>
      <c r="R235" s="329"/>
      <c r="S235" s="329"/>
      <c r="T235" s="329"/>
      <c r="U235" s="329"/>
      <c r="V235" s="330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hidden="1" x14ac:dyDescent="0.2">
      <c r="A236" s="338"/>
      <c r="B236" s="338"/>
      <c r="C236" s="338"/>
      <c r="D236" s="338"/>
      <c r="E236" s="338"/>
      <c r="F236" s="338"/>
      <c r="G236" s="338"/>
      <c r="H236" s="338"/>
      <c r="I236" s="338"/>
      <c r="J236" s="338"/>
      <c r="K236" s="338"/>
      <c r="L236" s="338"/>
      <c r="M236" s="338"/>
      <c r="N236" s="338"/>
      <c r="O236" s="374"/>
      <c r="P236" s="328" t="s">
        <v>73</v>
      </c>
      <c r="Q236" s="329"/>
      <c r="R236" s="329"/>
      <c r="S236" s="329"/>
      <c r="T236" s="329"/>
      <c r="U236" s="329"/>
      <c r="V236" s="330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hidden="1" customHeight="1" x14ac:dyDescent="0.2">
      <c r="A237" s="378" t="s">
        <v>359</v>
      </c>
      <c r="B237" s="379"/>
      <c r="C237" s="379"/>
      <c r="D237" s="379"/>
      <c r="E237" s="379"/>
      <c r="F237" s="379"/>
      <c r="G237" s="379"/>
      <c r="H237" s="379"/>
      <c r="I237" s="379"/>
      <c r="J237" s="379"/>
      <c r="K237" s="379"/>
      <c r="L237" s="379"/>
      <c r="M237" s="379"/>
      <c r="N237" s="379"/>
      <c r="O237" s="379"/>
      <c r="P237" s="379"/>
      <c r="Q237" s="379"/>
      <c r="R237" s="379"/>
      <c r="S237" s="379"/>
      <c r="T237" s="379"/>
      <c r="U237" s="379"/>
      <c r="V237" s="379"/>
      <c r="W237" s="379"/>
      <c r="X237" s="379"/>
      <c r="Y237" s="379"/>
      <c r="Z237" s="379"/>
      <c r="AA237" s="48"/>
      <c r="AB237" s="48"/>
      <c r="AC237" s="48"/>
    </row>
    <row r="238" spans="1:68" ht="16.5" hidden="1" customHeight="1" x14ac:dyDescent="0.25">
      <c r="A238" s="345" t="s">
        <v>360</v>
      </c>
      <c r="B238" s="338"/>
      <c r="C238" s="338"/>
      <c r="D238" s="338"/>
      <c r="E238" s="338"/>
      <c r="F238" s="338"/>
      <c r="G238" s="338"/>
      <c r="H238" s="338"/>
      <c r="I238" s="338"/>
      <c r="J238" s="338"/>
      <c r="K238" s="338"/>
      <c r="L238" s="338"/>
      <c r="M238" s="338"/>
      <c r="N238" s="338"/>
      <c r="O238" s="338"/>
      <c r="P238" s="338"/>
      <c r="Q238" s="338"/>
      <c r="R238" s="338"/>
      <c r="S238" s="338"/>
      <c r="T238" s="338"/>
      <c r="U238" s="338"/>
      <c r="V238" s="338"/>
      <c r="W238" s="338"/>
      <c r="X238" s="338"/>
      <c r="Y238" s="338"/>
      <c r="Z238" s="338"/>
      <c r="AA238" s="319"/>
      <c r="AB238" s="319"/>
      <c r="AC238" s="319"/>
    </row>
    <row r="239" spans="1:68" ht="14.25" hidden="1" customHeight="1" x14ac:dyDescent="0.25">
      <c r="A239" s="337" t="s">
        <v>64</v>
      </c>
      <c r="B239" s="338"/>
      <c r="C239" s="338"/>
      <c r="D239" s="338"/>
      <c r="E239" s="338"/>
      <c r="F239" s="338"/>
      <c r="G239" s="338"/>
      <c r="H239" s="338"/>
      <c r="I239" s="338"/>
      <c r="J239" s="338"/>
      <c r="K239" s="338"/>
      <c r="L239" s="338"/>
      <c r="M239" s="338"/>
      <c r="N239" s="338"/>
      <c r="O239" s="338"/>
      <c r="P239" s="338"/>
      <c r="Q239" s="338"/>
      <c r="R239" s="338"/>
      <c r="S239" s="338"/>
      <c r="T239" s="338"/>
      <c r="U239" s="338"/>
      <c r="V239" s="338"/>
      <c r="W239" s="338"/>
      <c r="X239" s="338"/>
      <c r="Y239" s="338"/>
      <c r="Z239" s="338"/>
      <c r="AA239" s="320"/>
      <c r="AB239" s="320"/>
      <c r="AC239" s="320"/>
    </row>
    <row r="240" spans="1:68" ht="27" hidden="1" customHeight="1" x14ac:dyDescent="0.25">
      <c r="A240" s="54" t="s">
        <v>361</v>
      </c>
      <c r="B240" s="54" t="s">
        <v>362</v>
      </c>
      <c r="C240" s="31">
        <v>4301071036</v>
      </c>
      <c r="D240" s="341">
        <v>4607111036162</v>
      </c>
      <c r="E240" s="342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5"/>
      <c r="R240" s="335"/>
      <c r="S240" s="335"/>
      <c r="T240" s="336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73"/>
      <c r="B241" s="338"/>
      <c r="C241" s="338"/>
      <c r="D241" s="338"/>
      <c r="E241" s="338"/>
      <c r="F241" s="338"/>
      <c r="G241" s="338"/>
      <c r="H241" s="338"/>
      <c r="I241" s="338"/>
      <c r="J241" s="338"/>
      <c r="K241" s="338"/>
      <c r="L241" s="338"/>
      <c r="M241" s="338"/>
      <c r="N241" s="338"/>
      <c r="O241" s="374"/>
      <c r="P241" s="328" t="s">
        <v>73</v>
      </c>
      <c r="Q241" s="329"/>
      <c r="R241" s="329"/>
      <c r="S241" s="329"/>
      <c r="T241" s="329"/>
      <c r="U241" s="329"/>
      <c r="V241" s="330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hidden="1" x14ac:dyDescent="0.2">
      <c r="A242" s="338"/>
      <c r="B242" s="338"/>
      <c r="C242" s="338"/>
      <c r="D242" s="338"/>
      <c r="E242" s="338"/>
      <c r="F242" s="338"/>
      <c r="G242" s="338"/>
      <c r="H242" s="338"/>
      <c r="I242" s="338"/>
      <c r="J242" s="338"/>
      <c r="K242" s="338"/>
      <c r="L242" s="338"/>
      <c r="M242" s="338"/>
      <c r="N242" s="338"/>
      <c r="O242" s="374"/>
      <c r="P242" s="328" t="s">
        <v>73</v>
      </c>
      <c r="Q242" s="329"/>
      <c r="R242" s="329"/>
      <c r="S242" s="329"/>
      <c r="T242" s="329"/>
      <c r="U242" s="329"/>
      <c r="V242" s="330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hidden="1" customHeight="1" x14ac:dyDescent="0.2">
      <c r="A243" s="378" t="s">
        <v>364</v>
      </c>
      <c r="B243" s="379"/>
      <c r="C243" s="379"/>
      <c r="D243" s="379"/>
      <c r="E243" s="379"/>
      <c r="F243" s="379"/>
      <c r="G243" s="379"/>
      <c r="H243" s="379"/>
      <c r="I243" s="379"/>
      <c r="J243" s="379"/>
      <c r="K243" s="379"/>
      <c r="L243" s="379"/>
      <c r="M243" s="379"/>
      <c r="N243" s="379"/>
      <c r="O243" s="379"/>
      <c r="P243" s="379"/>
      <c r="Q243" s="379"/>
      <c r="R243" s="379"/>
      <c r="S243" s="379"/>
      <c r="T243" s="379"/>
      <c r="U243" s="379"/>
      <c r="V243" s="379"/>
      <c r="W243" s="379"/>
      <c r="X243" s="379"/>
      <c r="Y243" s="379"/>
      <c r="Z243" s="379"/>
      <c r="AA243" s="48"/>
      <c r="AB243" s="48"/>
      <c r="AC243" s="48"/>
    </row>
    <row r="244" spans="1:68" ht="16.5" hidden="1" customHeight="1" x14ac:dyDescent="0.25">
      <c r="A244" s="345" t="s">
        <v>365</v>
      </c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38"/>
      <c r="N244" s="338"/>
      <c r="O244" s="338"/>
      <c r="P244" s="338"/>
      <c r="Q244" s="338"/>
      <c r="R244" s="338"/>
      <c r="S244" s="338"/>
      <c r="T244" s="338"/>
      <c r="U244" s="338"/>
      <c r="V244" s="338"/>
      <c r="W244" s="338"/>
      <c r="X244" s="338"/>
      <c r="Y244" s="338"/>
      <c r="Z244" s="338"/>
      <c r="AA244" s="319"/>
      <c r="AB244" s="319"/>
      <c r="AC244" s="319"/>
    </row>
    <row r="245" spans="1:68" ht="14.25" hidden="1" customHeight="1" x14ac:dyDescent="0.25">
      <c r="A245" s="337" t="s">
        <v>64</v>
      </c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38"/>
      <c r="N245" s="338"/>
      <c r="O245" s="338"/>
      <c r="P245" s="338"/>
      <c r="Q245" s="338"/>
      <c r="R245" s="338"/>
      <c r="S245" s="338"/>
      <c r="T245" s="338"/>
      <c r="U245" s="338"/>
      <c r="V245" s="338"/>
      <c r="W245" s="338"/>
      <c r="X245" s="338"/>
      <c r="Y245" s="338"/>
      <c r="Z245" s="338"/>
      <c r="AA245" s="320"/>
      <c r="AB245" s="320"/>
      <c r="AC245" s="320"/>
    </row>
    <row r="246" spans="1:68" ht="27" hidden="1" customHeight="1" x14ac:dyDescent="0.25">
      <c r="A246" s="54" t="s">
        <v>366</v>
      </c>
      <c r="B246" s="54" t="s">
        <v>367</v>
      </c>
      <c r="C246" s="31">
        <v>4301071029</v>
      </c>
      <c r="D246" s="341">
        <v>4607111035899</v>
      </c>
      <c r="E246" s="342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5"/>
      <c r="R246" s="335"/>
      <c r="S246" s="335"/>
      <c r="T246" s="336"/>
      <c r="U246" s="34"/>
      <c r="V246" s="34"/>
      <c r="W246" s="35" t="s">
        <v>70</v>
      </c>
      <c r="X246" s="324">
        <v>0</v>
      </c>
      <c r="Y246" s="325">
        <f>IFERROR(IF(X246="","",X246),"")</f>
        <v>0</v>
      </c>
      <c r="Z246" s="36">
        <f>IFERROR(IF(X246="","",X246*0.0155),"")</f>
        <v>0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368</v>
      </c>
      <c r="B247" s="54" t="s">
        <v>369</v>
      </c>
      <c r="C247" s="31">
        <v>4301070991</v>
      </c>
      <c r="D247" s="341">
        <v>4607111038180</v>
      </c>
      <c r="E247" s="342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7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5"/>
      <c r="R247" s="335"/>
      <c r="S247" s="335"/>
      <c r="T247" s="336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73"/>
      <c r="B248" s="338"/>
      <c r="C248" s="338"/>
      <c r="D248" s="338"/>
      <c r="E248" s="338"/>
      <c r="F248" s="338"/>
      <c r="G248" s="338"/>
      <c r="H248" s="338"/>
      <c r="I248" s="338"/>
      <c r="J248" s="338"/>
      <c r="K248" s="338"/>
      <c r="L248" s="338"/>
      <c r="M248" s="338"/>
      <c r="N248" s="338"/>
      <c r="O248" s="374"/>
      <c r="P248" s="328" t="s">
        <v>73</v>
      </c>
      <c r="Q248" s="329"/>
      <c r="R248" s="329"/>
      <c r="S248" s="329"/>
      <c r="T248" s="329"/>
      <c r="U248" s="329"/>
      <c r="V248" s="330"/>
      <c r="W248" s="37" t="s">
        <v>70</v>
      </c>
      <c r="X248" s="326">
        <f>IFERROR(SUM(X246:X247),"0")</f>
        <v>0</v>
      </c>
      <c r="Y248" s="326">
        <f>IFERROR(SUM(Y246:Y247),"0")</f>
        <v>0</v>
      </c>
      <c r="Z248" s="326">
        <f>IFERROR(IF(Z246="",0,Z246),"0")+IFERROR(IF(Z247="",0,Z247),"0")</f>
        <v>0</v>
      </c>
      <c r="AA248" s="327"/>
      <c r="AB248" s="327"/>
      <c r="AC248" s="327"/>
    </row>
    <row r="249" spans="1:68" hidden="1" x14ac:dyDescent="0.2">
      <c r="A249" s="338"/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74"/>
      <c r="P249" s="328" t="s">
        <v>73</v>
      </c>
      <c r="Q249" s="329"/>
      <c r="R249" s="329"/>
      <c r="S249" s="329"/>
      <c r="T249" s="329"/>
      <c r="U249" s="329"/>
      <c r="V249" s="330"/>
      <c r="W249" s="37" t="s">
        <v>74</v>
      </c>
      <c r="X249" s="326">
        <f>IFERROR(SUMPRODUCT(X246:X247*H246:H247),"0")</f>
        <v>0</v>
      </c>
      <c r="Y249" s="326">
        <f>IFERROR(SUMPRODUCT(Y246:Y247*H246:H247),"0")</f>
        <v>0</v>
      </c>
      <c r="Z249" s="37"/>
      <c r="AA249" s="327"/>
      <c r="AB249" s="327"/>
      <c r="AC249" s="327"/>
    </row>
    <row r="250" spans="1:68" ht="16.5" hidden="1" customHeight="1" x14ac:dyDescent="0.25">
      <c r="A250" s="345" t="s">
        <v>371</v>
      </c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38"/>
      <c r="N250" s="338"/>
      <c r="O250" s="338"/>
      <c r="P250" s="338"/>
      <c r="Q250" s="338"/>
      <c r="R250" s="338"/>
      <c r="S250" s="338"/>
      <c r="T250" s="338"/>
      <c r="U250" s="338"/>
      <c r="V250" s="338"/>
      <c r="W250" s="338"/>
      <c r="X250" s="338"/>
      <c r="Y250" s="338"/>
      <c r="Z250" s="338"/>
      <c r="AA250" s="319"/>
      <c r="AB250" s="319"/>
      <c r="AC250" s="319"/>
    </row>
    <row r="251" spans="1:68" ht="14.25" hidden="1" customHeight="1" x14ac:dyDescent="0.25">
      <c r="A251" s="337" t="s">
        <v>64</v>
      </c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38"/>
      <c r="N251" s="338"/>
      <c r="O251" s="338"/>
      <c r="P251" s="338"/>
      <c r="Q251" s="338"/>
      <c r="R251" s="338"/>
      <c r="S251" s="338"/>
      <c r="T251" s="338"/>
      <c r="U251" s="338"/>
      <c r="V251" s="338"/>
      <c r="W251" s="338"/>
      <c r="X251" s="338"/>
      <c r="Y251" s="338"/>
      <c r="Z251" s="338"/>
      <c r="AA251" s="320"/>
      <c r="AB251" s="320"/>
      <c r="AC251" s="320"/>
    </row>
    <row r="252" spans="1:68" ht="27" hidden="1" customHeight="1" x14ac:dyDescent="0.25">
      <c r="A252" s="54" t="s">
        <v>372</v>
      </c>
      <c r="B252" s="54" t="s">
        <v>373</v>
      </c>
      <c r="C252" s="31">
        <v>4301070870</v>
      </c>
      <c r="D252" s="341">
        <v>4607111036711</v>
      </c>
      <c r="E252" s="342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5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5"/>
      <c r="R252" s="335"/>
      <c r="S252" s="335"/>
      <c r="T252" s="336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73"/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74"/>
      <c r="P253" s="328" t="s">
        <v>73</v>
      </c>
      <c r="Q253" s="329"/>
      <c r="R253" s="329"/>
      <c r="S253" s="329"/>
      <c r="T253" s="329"/>
      <c r="U253" s="329"/>
      <c r="V253" s="330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hidden="1" x14ac:dyDescent="0.2">
      <c r="A254" s="338"/>
      <c r="B254" s="338"/>
      <c r="C254" s="338"/>
      <c r="D254" s="338"/>
      <c r="E254" s="338"/>
      <c r="F254" s="338"/>
      <c r="G254" s="338"/>
      <c r="H254" s="338"/>
      <c r="I254" s="338"/>
      <c r="J254" s="338"/>
      <c r="K254" s="338"/>
      <c r="L254" s="338"/>
      <c r="M254" s="338"/>
      <c r="N254" s="338"/>
      <c r="O254" s="374"/>
      <c r="P254" s="328" t="s">
        <v>73</v>
      </c>
      <c r="Q254" s="329"/>
      <c r="R254" s="329"/>
      <c r="S254" s="329"/>
      <c r="T254" s="329"/>
      <c r="U254" s="329"/>
      <c r="V254" s="330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hidden="1" customHeight="1" x14ac:dyDescent="0.2">
      <c r="A255" s="378" t="s">
        <v>374</v>
      </c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79"/>
      <c r="M255" s="379"/>
      <c r="N255" s="379"/>
      <c r="O255" s="379"/>
      <c r="P255" s="379"/>
      <c r="Q255" s="379"/>
      <c r="R255" s="379"/>
      <c r="S255" s="379"/>
      <c r="T255" s="379"/>
      <c r="U255" s="379"/>
      <c r="V255" s="379"/>
      <c r="W255" s="379"/>
      <c r="X255" s="379"/>
      <c r="Y255" s="379"/>
      <c r="Z255" s="379"/>
      <c r="AA255" s="48"/>
      <c r="AB255" s="48"/>
      <c r="AC255" s="48"/>
    </row>
    <row r="256" spans="1:68" ht="16.5" hidden="1" customHeight="1" x14ac:dyDescent="0.25">
      <c r="A256" s="345" t="s">
        <v>375</v>
      </c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8"/>
      <c r="N256" s="338"/>
      <c r="O256" s="338"/>
      <c r="P256" s="338"/>
      <c r="Q256" s="338"/>
      <c r="R256" s="338"/>
      <c r="S256" s="338"/>
      <c r="T256" s="338"/>
      <c r="U256" s="338"/>
      <c r="V256" s="338"/>
      <c r="W256" s="338"/>
      <c r="X256" s="338"/>
      <c r="Y256" s="338"/>
      <c r="Z256" s="338"/>
      <c r="AA256" s="319"/>
      <c r="AB256" s="319"/>
      <c r="AC256" s="319"/>
    </row>
    <row r="257" spans="1:68" ht="14.25" hidden="1" customHeight="1" x14ac:dyDescent="0.25">
      <c r="A257" s="337" t="s">
        <v>291</v>
      </c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38"/>
      <c r="N257" s="338"/>
      <c r="O257" s="338"/>
      <c r="P257" s="338"/>
      <c r="Q257" s="338"/>
      <c r="R257" s="338"/>
      <c r="S257" s="338"/>
      <c r="T257" s="338"/>
      <c r="U257" s="338"/>
      <c r="V257" s="338"/>
      <c r="W257" s="338"/>
      <c r="X257" s="338"/>
      <c r="Y257" s="338"/>
      <c r="Z257" s="338"/>
      <c r="AA257" s="320"/>
      <c r="AB257" s="320"/>
      <c r="AC257" s="320"/>
    </row>
    <row r="258" spans="1:68" ht="27" hidden="1" customHeight="1" x14ac:dyDescent="0.25">
      <c r="A258" s="54" t="s">
        <v>376</v>
      </c>
      <c r="B258" s="54" t="s">
        <v>377</v>
      </c>
      <c r="C258" s="31">
        <v>4301133004</v>
      </c>
      <c r="D258" s="341">
        <v>4607111039774</v>
      </c>
      <c r="E258" s="342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95" t="s">
        <v>378</v>
      </c>
      <c r="Q258" s="335"/>
      <c r="R258" s="335"/>
      <c r="S258" s="335"/>
      <c r="T258" s="336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73"/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74"/>
      <c r="P259" s="328" t="s">
        <v>73</v>
      </c>
      <c r="Q259" s="329"/>
      <c r="R259" s="329"/>
      <c r="S259" s="329"/>
      <c r="T259" s="329"/>
      <c r="U259" s="329"/>
      <c r="V259" s="330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hidden="1" x14ac:dyDescent="0.2">
      <c r="A260" s="338"/>
      <c r="B260" s="338"/>
      <c r="C260" s="338"/>
      <c r="D260" s="338"/>
      <c r="E260" s="338"/>
      <c r="F260" s="338"/>
      <c r="G260" s="338"/>
      <c r="H260" s="338"/>
      <c r="I260" s="338"/>
      <c r="J260" s="338"/>
      <c r="K260" s="338"/>
      <c r="L260" s="338"/>
      <c r="M260" s="338"/>
      <c r="N260" s="338"/>
      <c r="O260" s="374"/>
      <c r="P260" s="328" t="s">
        <v>73</v>
      </c>
      <c r="Q260" s="329"/>
      <c r="R260" s="329"/>
      <c r="S260" s="329"/>
      <c r="T260" s="329"/>
      <c r="U260" s="329"/>
      <c r="V260" s="330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hidden="1" customHeight="1" x14ac:dyDescent="0.25">
      <c r="A261" s="337" t="s">
        <v>136</v>
      </c>
      <c r="B261" s="338"/>
      <c r="C261" s="338"/>
      <c r="D261" s="338"/>
      <c r="E261" s="338"/>
      <c r="F261" s="338"/>
      <c r="G261" s="338"/>
      <c r="H261" s="338"/>
      <c r="I261" s="338"/>
      <c r="J261" s="338"/>
      <c r="K261" s="338"/>
      <c r="L261" s="338"/>
      <c r="M261" s="338"/>
      <c r="N261" s="338"/>
      <c r="O261" s="338"/>
      <c r="P261" s="338"/>
      <c r="Q261" s="338"/>
      <c r="R261" s="338"/>
      <c r="S261" s="338"/>
      <c r="T261" s="338"/>
      <c r="U261" s="338"/>
      <c r="V261" s="338"/>
      <c r="W261" s="338"/>
      <c r="X261" s="338"/>
      <c r="Y261" s="338"/>
      <c r="Z261" s="338"/>
      <c r="AA261" s="320"/>
      <c r="AB261" s="320"/>
      <c r="AC261" s="320"/>
    </row>
    <row r="262" spans="1:68" ht="37.5" hidden="1" customHeight="1" x14ac:dyDescent="0.25">
      <c r="A262" s="54" t="s">
        <v>380</v>
      </c>
      <c r="B262" s="54" t="s">
        <v>381</v>
      </c>
      <c r="C262" s="31">
        <v>4301135400</v>
      </c>
      <c r="D262" s="341">
        <v>4607111039361</v>
      </c>
      <c r="E262" s="342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5"/>
      <c r="R262" s="335"/>
      <c r="S262" s="335"/>
      <c r="T262" s="336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73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8"/>
      <c r="N263" s="338"/>
      <c r="O263" s="374"/>
      <c r="P263" s="328" t="s">
        <v>73</v>
      </c>
      <c r="Q263" s="329"/>
      <c r="R263" s="329"/>
      <c r="S263" s="329"/>
      <c r="T263" s="329"/>
      <c r="U263" s="329"/>
      <c r="V263" s="330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hidden="1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8"/>
      <c r="N264" s="338"/>
      <c r="O264" s="374"/>
      <c r="P264" s="328" t="s">
        <v>73</v>
      </c>
      <c r="Q264" s="329"/>
      <c r="R264" s="329"/>
      <c r="S264" s="329"/>
      <c r="T264" s="329"/>
      <c r="U264" s="329"/>
      <c r="V264" s="330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hidden="1" customHeight="1" x14ac:dyDescent="0.2">
      <c r="A265" s="378" t="s">
        <v>247</v>
      </c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  <c r="Y265" s="379"/>
      <c r="Z265" s="379"/>
      <c r="AA265" s="48"/>
      <c r="AB265" s="48"/>
      <c r="AC265" s="48"/>
    </row>
    <row r="266" spans="1:68" ht="16.5" hidden="1" customHeight="1" x14ac:dyDescent="0.25">
      <c r="A266" s="345" t="s">
        <v>247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38"/>
      <c r="Z266" s="338"/>
      <c r="AA266" s="319"/>
      <c r="AB266" s="319"/>
      <c r="AC266" s="319"/>
    </row>
    <row r="267" spans="1:68" ht="14.25" hidden="1" customHeight="1" x14ac:dyDescent="0.25">
      <c r="A267" s="337" t="s">
        <v>64</v>
      </c>
      <c r="B267" s="338"/>
      <c r="C267" s="338"/>
      <c r="D267" s="338"/>
      <c r="E267" s="338"/>
      <c r="F267" s="338"/>
      <c r="G267" s="338"/>
      <c r="H267" s="338"/>
      <c r="I267" s="338"/>
      <c r="J267" s="338"/>
      <c r="K267" s="338"/>
      <c r="L267" s="338"/>
      <c r="M267" s="338"/>
      <c r="N267" s="338"/>
      <c r="O267" s="338"/>
      <c r="P267" s="338"/>
      <c r="Q267" s="338"/>
      <c r="R267" s="338"/>
      <c r="S267" s="338"/>
      <c r="T267" s="338"/>
      <c r="U267" s="338"/>
      <c r="V267" s="338"/>
      <c r="W267" s="338"/>
      <c r="X267" s="338"/>
      <c r="Y267" s="338"/>
      <c r="Z267" s="338"/>
      <c r="AA267" s="320"/>
      <c r="AB267" s="320"/>
      <c r="AC267" s="320"/>
    </row>
    <row r="268" spans="1:68" ht="27" hidden="1" customHeight="1" x14ac:dyDescent="0.25">
      <c r="A268" s="54" t="s">
        <v>382</v>
      </c>
      <c r="B268" s="54" t="s">
        <v>383</v>
      </c>
      <c r="C268" s="31">
        <v>4301071014</v>
      </c>
      <c r="D268" s="341">
        <v>4640242181264</v>
      </c>
      <c r="E268" s="342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56" t="s">
        <v>384</v>
      </c>
      <c r="Q268" s="335"/>
      <c r="R268" s="335"/>
      <c r="S268" s="335"/>
      <c r="T268" s="336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386</v>
      </c>
      <c r="B269" s="54" t="s">
        <v>387</v>
      </c>
      <c r="C269" s="31">
        <v>4301071021</v>
      </c>
      <c r="D269" s="341">
        <v>4640242181325</v>
      </c>
      <c r="E269" s="342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512" t="s">
        <v>388</v>
      </c>
      <c r="Q269" s="335"/>
      <c r="R269" s="335"/>
      <c r="S269" s="335"/>
      <c r="T269" s="336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IFERROR(IF(X269="","",X269*0.0155),"")</f>
        <v>0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389</v>
      </c>
      <c r="B270" s="54" t="s">
        <v>390</v>
      </c>
      <c r="C270" s="31">
        <v>4301070993</v>
      </c>
      <c r="D270" s="341">
        <v>4640242180670</v>
      </c>
      <c r="E270" s="342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83" t="s">
        <v>391</v>
      </c>
      <c r="Q270" s="335"/>
      <c r="R270" s="335"/>
      <c r="S270" s="335"/>
      <c r="T270" s="336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73"/>
      <c r="B271" s="338"/>
      <c r="C271" s="338"/>
      <c r="D271" s="338"/>
      <c r="E271" s="338"/>
      <c r="F271" s="338"/>
      <c r="G271" s="338"/>
      <c r="H271" s="338"/>
      <c r="I271" s="338"/>
      <c r="J271" s="338"/>
      <c r="K271" s="338"/>
      <c r="L271" s="338"/>
      <c r="M271" s="338"/>
      <c r="N271" s="338"/>
      <c r="O271" s="374"/>
      <c r="P271" s="328" t="s">
        <v>73</v>
      </c>
      <c r="Q271" s="329"/>
      <c r="R271" s="329"/>
      <c r="S271" s="329"/>
      <c r="T271" s="329"/>
      <c r="U271" s="329"/>
      <c r="V271" s="330"/>
      <c r="W271" s="37" t="s">
        <v>70</v>
      </c>
      <c r="X271" s="326">
        <f>IFERROR(SUM(X268:X270),"0")</f>
        <v>0</v>
      </c>
      <c r="Y271" s="326">
        <f>IFERROR(SUM(Y268:Y270),"0")</f>
        <v>0</v>
      </c>
      <c r="Z271" s="326">
        <f>IFERROR(IF(Z268="",0,Z268),"0")+IFERROR(IF(Z269="",0,Z269),"0")+IFERROR(IF(Z270="",0,Z270),"0")</f>
        <v>0</v>
      </c>
      <c r="AA271" s="327"/>
      <c r="AB271" s="327"/>
      <c r="AC271" s="327"/>
    </row>
    <row r="272" spans="1:68" hidden="1" x14ac:dyDescent="0.2">
      <c r="A272" s="338"/>
      <c r="B272" s="338"/>
      <c r="C272" s="338"/>
      <c r="D272" s="338"/>
      <c r="E272" s="338"/>
      <c r="F272" s="338"/>
      <c r="G272" s="338"/>
      <c r="H272" s="338"/>
      <c r="I272" s="338"/>
      <c r="J272" s="338"/>
      <c r="K272" s="338"/>
      <c r="L272" s="338"/>
      <c r="M272" s="338"/>
      <c r="N272" s="338"/>
      <c r="O272" s="374"/>
      <c r="P272" s="328" t="s">
        <v>73</v>
      </c>
      <c r="Q272" s="329"/>
      <c r="R272" s="329"/>
      <c r="S272" s="329"/>
      <c r="T272" s="329"/>
      <c r="U272" s="329"/>
      <c r="V272" s="330"/>
      <c r="W272" s="37" t="s">
        <v>74</v>
      </c>
      <c r="X272" s="326">
        <f>IFERROR(SUMPRODUCT(X268:X270*H268:H270),"0")</f>
        <v>0</v>
      </c>
      <c r="Y272" s="326">
        <f>IFERROR(SUMPRODUCT(Y268:Y270*H268:H270),"0")</f>
        <v>0</v>
      </c>
      <c r="Z272" s="37"/>
      <c r="AA272" s="327"/>
      <c r="AB272" s="327"/>
      <c r="AC272" s="327"/>
    </row>
    <row r="273" spans="1:68" ht="14.25" hidden="1" customHeight="1" x14ac:dyDescent="0.25">
      <c r="A273" s="337" t="s">
        <v>161</v>
      </c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38"/>
      <c r="N273" s="338"/>
      <c r="O273" s="338"/>
      <c r="P273" s="338"/>
      <c r="Q273" s="338"/>
      <c r="R273" s="338"/>
      <c r="S273" s="338"/>
      <c r="T273" s="338"/>
      <c r="U273" s="338"/>
      <c r="V273" s="338"/>
      <c r="W273" s="338"/>
      <c r="X273" s="338"/>
      <c r="Y273" s="338"/>
      <c r="Z273" s="338"/>
      <c r="AA273" s="320"/>
      <c r="AB273" s="320"/>
      <c r="AC273" s="320"/>
    </row>
    <row r="274" spans="1:68" ht="27" customHeight="1" x14ac:dyDescent="0.25">
      <c r="A274" s="54" t="s">
        <v>393</v>
      </c>
      <c r="B274" s="54" t="s">
        <v>394</v>
      </c>
      <c r="C274" s="31">
        <v>4301131019</v>
      </c>
      <c r="D274" s="341">
        <v>4640242180427</v>
      </c>
      <c r="E274" s="342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67" t="s">
        <v>395</v>
      </c>
      <c r="Q274" s="335"/>
      <c r="R274" s="335"/>
      <c r="S274" s="335"/>
      <c r="T274" s="336"/>
      <c r="U274" s="34"/>
      <c r="V274" s="34"/>
      <c r="W274" s="35" t="s">
        <v>70</v>
      </c>
      <c r="X274" s="324">
        <v>53.999999999999993</v>
      </c>
      <c r="Y274" s="325">
        <f>IFERROR(IF(X274="","",X274),"")</f>
        <v>53.999999999999993</v>
      </c>
      <c r="Z274" s="36">
        <f>IFERROR(IF(X274="","",X274*0.00502),"")</f>
        <v>0.27107999999999999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103.40999999999998</v>
      </c>
      <c r="BN274" s="67">
        <f>IFERROR(Y274*I274,"0")</f>
        <v>103.40999999999998</v>
      </c>
      <c r="BO274" s="67">
        <f>IFERROR(X274/J274,"0")</f>
        <v>0.23076923076923073</v>
      </c>
      <c r="BP274" s="67">
        <f>IFERROR(Y274/J274,"0")</f>
        <v>0.23076923076923073</v>
      </c>
    </row>
    <row r="275" spans="1:68" x14ac:dyDescent="0.2">
      <c r="A275" s="373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74"/>
      <c r="P275" s="328" t="s">
        <v>73</v>
      </c>
      <c r="Q275" s="329"/>
      <c r="R275" s="329"/>
      <c r="S275" s="329"/>
      <c r="T275" s="329"/>
      <c r="U275" s="329"/>
      <c r="V275" s="330"/>
      <c r="W275" s="37" t="s">
        <v>70</v>
      </c>
      <c r="X275" s="326">
        <f>IFERROR(SUM(X274:X274),"0")</f>
        <v>53.999999999999993</v>
      </c>
      <c r="Y275" s="326">
        <f>IFERROR(SUM(Y274:Y274),"0")</f>
        <v>53.999999999999993</v>
      </c>
      <c r="Z275" s="326">
        <f>IFERROR(IF(Z274="",0,Z274),"0")</f>
        <v>0.27107999999999999</v>
      </c>
      <c r="AA275" s="327"/>
      <c r="AB275" s="327"/>
      <c r="AC275" s="327"/>
    </row>
    <row r="276" spans="1:68" x14ac:dyDescent="0.2">
      <c r="A276" s="338"/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74"/>
      <c r="P276" s="328" t="s">
        <v>73</v>
      </c>
      <c r="Q276" s="329"/>
      <c r="R276" s="329"/>
      <c r="S276" s="329"/>
      <c r="T276" s="329"/>
      <c r="U276" s="329"/>
      <c r="V276" s="330"/>
      <c r="W276" s="37" t="s">
        <v>74</v>
      </c>
      <c r="X276" s="326">
        <f>IFERROR(SUMPRODUCT(X274:X274*H274:H274),"0")</f>
        <v>97.199999999999989</v>
      </c>
      <c r="Y276" s="326">
        <f>IFERROR(SUMPRODUCT(Y274:Y274*H274:H274),"0")</f>
        <v>97.199999999999989</v>
      </c>
      <c r="Z276" s="37"/>
      <c r="AA276" s="327"/>
      <c r="AB276" s="327"/>
      <c r="AC276" s="327"/>
    </row>
    <row r="277" spans="1:68" ht="14.25" hidden="1" customHeight="1" x14ac:dyDescent="0.25">
      <c r="A277" s="337" t="s">
        <v>77</v>
      </c>
      <c r="B277" s="338"/>
      <c r="C277" s="338"/>
      <c r="D277" s="338"/>
      <c r="E277" s="338"/>
      <c r="F277" s="338"/>
      <c r="G277" s="338"/>
      <c r="H277" s="338"/>
      <c r="I277" s="338"/>
      <c r="J277" s="338"/>
      <c r="K277" s="338"/>
      <c r="L277" s="338"/>
      <c r="M277" s="338"/>
      <c r="N277" s="338"/>
      <c r="O277" s="338"/>
      <c r="P277" s="338"/>
      <c r="Q277" s="338"/>
      <c r="R277" s="338"/>
      <c r="S277" s="338"/>
      <c r="T277" s="338"/>
      <c r="U277" s="338"/>
      <c r="V277" s="338"/>
      <c r="W277" s="338"/>
      <c r="X277" s="338"/>
      <c r="Y277" s="338"/>
      <c r="Z277" s="338"/>
      <c r="AA277" s="320"/>
      <c r="AB277" s="320"/>
      <c r="AC277" s="320"/>
    </row>
    <row r="278" spans="1:68" ht="27" customHeight="1" x14ac:dyDescent="0.25">
      <c r="A278" s="54" t="s">
        <v>397</v>
      </c>
      <c r="B278" s="54" t="s">
        <v>398</v>
      </c>
      <c r="C278" s="31">
        <v>4301132080</v>
      </c>
      <c r="D278" s="341">
        <v>4640242180397</v>
      </c>
      <c r="E278" s="342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486" t="s">
        <v>399</v>
      </c>
      <c r="Q278" s="335"/>
      <c r="R278" s="335"/>
      <c r="S278" s="335"/>
      <c r="T278" s="336"/>
      <c r="U278" s="34"/>
      <c r="V278" s="34"/>
      <c r="W278" s="35" t="s">
        <v>70</v>
      </c>
      <c r="X278" s="324">
        <v>72</v>
      </c>
      <c r="Y278" s="325">
        <f>IFERROR(IF(X278="","",X278),"")</f>
        <v>72</v>
      </c>
      <c r="Z278" s="36">
        <f>IFERROR(IF(X278="","",X278*0.0155),"")</f>
        <v>1.1160000000000001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450.71999999999997</v>
      </c>
      <c r="BN278" s="67">
        <f>IFERROR(Y278*I278,"0")</f>
        <v>450.71999999999997</v>
      </c>
      <c r="BO278" s="67">
        <f>IFERROR(X278/J278,"0")</f>
        <v>0.8571428571428571</v>
      </c>
      <c r="BP278" s="67">
        <f>IFERROR(Y278/J278,"0")</f>
        <v>0.8571428571428571</v>
      </c>
    </row>
    <row r="279" spans="1:68" ht="27" hidden="1" customHeight="1" x14ac:dyDescent="0.25">
      <c r="A279" s="54" t="s">
        <v>401</v>
      </c>
      <c r="B279" s="54" t="s">
        <v>402</v>
      </c>
      <c r="C279" s="31">
        <v>4301132104</v>
      </c>
      <c r="D279" s="341">
        <v>4640242181219</v>
      </c>
      <c r="E279" s="342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56" t="s">
        <v>403</v>
      </c>
      <c r="Q279" s="335"/>
      <c r="R279" s="335"/>
      <c r="S279" s="335"/>
      <c r="T279" s="336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73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74"/>
      <c r="P280" s="328" t="s">
        <v>73</v>
      </c>
      <c r="Q280" s="329"/>
      <c r="R280" s="329"/>
      <c r="S280" s="329"/>
      <c r="T280" s="329"/>
      <c r="U280" s="329"/>
      <c r="V280" s="330"/>
      <c r="W280" s="37" t="s">
        <v>70</v>
      </c>
      <c r="X280" s="326">
        <f>IFERROR(SUM(X278:X279),"0")</f>
        <v>72</v>
      </c>
      <c r="Y280" s="326">
        <f>IFERROR(SUM(Y278:Y279),"0")</f>
        <v>72</v>
      </c>
      <c r="Z280" s="326">
        <f>IFERROR(IF(Z278="",0,Z278),"0")+IFERROR(IF(Z279="",0,Z279),"0")</f>
        <v>1.1160000000000001</v>
      </c>
      <c r="AA280" s="327"/>
      <c r="AB280" s="327"/>
      <c r="AC280" s="327"/>
    </row>
    <row r="281" spans="1:68" x14ac:dyDescent="0.2">
      <c r="A281" s="338"/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74"/>
      <c r="P281" s="328" t="s">
        <v>73</v>
      </c>
      <c r="Q281" s="329"/>
      <c r="R281" s="329"/>
      <c r="S281" s="329"/>
      <c r="T281" s="329"/>
      <c r="U281" s="329"/>
      <c r="V281" s="330"/>
      <c r="W281" s="37" t="s">
        <v>74</v>
      </c>
      <c r="X281" s="326">
        <f>IFERROR(SUMPRODUCT(X278:X279*H278:H279),"0")</f>
        <v>432</v>
      </c>
      <c r="Y281" s="326">
        <f>IFERROR(SUMPRODUCT(Y278:Y279*H278:H279),"0")</f>
        <v>432</v>
      </c>
      <c r="Z281" s="37"/>
      <c r="AA281" s="327"/>
      <c r="AB281" s="327"/>
      <c r="AC281" s="327"/>
    </row>
    <row r="282" spans="1:68" ht="14.25" hidden="1" customHeight="1" x14ac:dyDescent="0.25">
      <c r="A282" s="337" t="s">
        <v>186</v>
      </c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38"/>
      <c r="Z282" s="338"/>
      <c r="AA282" s="320"/>
      <c r="AB282" s="320"/>
      <c r="AC282" s="320"/>
    </row>
    <row r="283" spans="1:68" ht="27" customHeight="1" x14ac:dyDescent="0.25">
      <c r="A283" s="54" t="s">
        <v>404</v>
      </c>
      <c r="B283" s="54" t="s">
        <v>405</v>
      </c>
      <c r="C283" s="31">
        <v>4301136028</v>
      </c>
      <c r="D283" s="341">
        <v>4640242180304</v>
      </c>
      <c r="E283" s="342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34" t="s">
        <v>406</v>
      </c>
      <c r="Q283" s="335"/>
      <c r="R283" s="335"/>
      <c r="S283" s="335"/>
      <c r="T283" s="336"/>
      <c r="U283" s="34"/>
      <c r="V283" s="34"/>
      <c r="W283" s="35" t="s">
        <v>70</v>
      </c>
      <c r="X283" s="324">
        <v>56</v>
      </c>
      <c r="Y283" s="325">
        <f>IFERROR(IF(X283="","",X283),"")</f>
        <v>56</v>
      </c>
      <c r="Z283" s="36">
        <f>IFERROR(IF(X283="","",X283*0.00936),"")</f>
        <v>0.52415999999999996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161.87360000000001</v>
      </c>
      <c r="BN283" s="67">
        <f>IFERROR(Y283*I283,"0")</f>
        <v>161.87360000000001</v>
      </c>
      <c r="BO283" s="67">
        <f>IFERROR(X283/J283,"0")</f>
        <v>0.44444444444444442</v>
      </c>
      <c r="BP283" s="67">
        <f>IFERROR(Y283/J283,"0")</f>
        <v>0.44444444444444442</v>
      </c>
    </row>
    <row r="284" spans="1:68" ht="27" customHeight="1" x14ac:dyDescent="0.25">
      <c r="A284" s="54" t="s">
        <v>408</v>
      </c>
      <c r="B284" s="54" t="s">
        <v>409</v>
      </c>
      <c r="C284" s="31">
        <v>4301136026</v>
      </c>
      <c r="D284" s="341">
        <v>4640242180236</v>
      </c>
      <c r="E284" s="342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88" t="s">
        <v>410</v>
      </c>
      <c r="Q284" s="335"/>
      <c r="R284" s="335"/>
      <c r="S284" s="335"/>
      <c r="T284" s="336"/>
      <c r="U284" s="34"/>
      <c r="V284" s="34"/>
      <c r="W284" s="35" t="s">
        <v>70</v>
      </c>
      <c r="X284" s="324">
        <v>72</v>
      </c>
      <c r="Y284" s="325">
        <f>IFERROR(IF(X284="","",X284),"")</f>
        <v>72</v>
      </c>
      <c r="Z284" s="36">
        <f>IFERROR(IF(X284="","",X284*0.0155),"")</f>
        <v>1.1160000000000001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376.92</v>
      </c>
      <c r="BN284" s="67">
        <f>IFERROR(Y284*I284,"0")</f>
        <v>376.92</v>
      </c>
      <c r="BO284" s="67">
        <f>IFERROR(X284/J284,"0")</f>
        <v>0.8571428571428571</v>
      </c>
      <c r="BP284" s="67">
        <f>IFERROR(Y284/J284,"0")</f>
        <v>0.8571428571428571</v>
      </c>
    </row>
    <row r="285" spans="1:68" ht="27" hidden="1" customHeight="1" x14ac:dyDescent="0.25">
      <c r="A285" s="54" t="s">
        <v>411</v>
      </c>
      <c r="B285" s="54" t="s">
        <v>412</v>
      </c>
      <c r="C285" s="31">
        <v>4301136029</v>
      </c>
      <c r="D285" s="341">
        <v>4640242180410</v>
      </c>
      <c r="E285" s="342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5"/>
      <c r="R285" s="335"/>
      <c r="S285" s="335"/>
      <c r="T285" s="336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73"/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74"/>
      <c r="P286" s="328" t="s">
        <v>73</v>
      </c>
      <c r="Q286" s="329"/>
      <c r="R286" s="329"/>
      <c r="S286" s="329"/>
      <c r="T286" s="329"/>
      <c r="U286" s="329"/>
      <c r="V286" s="330"/>
      <c r="W286" s="37" t="s">
        <v>70</v>
      </c>
      <c r="X286" s="326">
        <f>IFERROR(SUM(X283:X285),"0")</f>
        <v>128</v>
      </c>
      <c r="Y286" s="326">
        <f>IFERROR(SUM(Y283:Y285),"0")</f>
        <v>128</v>
      </c>
      <c r="Z286" s="326">
        <f>IFERROR(IF(Z283="",0,Z283),"0")+IFERROR(IF(Z284="",0,Z284),"0")+IFERROR(IF(Z285="",0,Z285),"0")</f>
        <v>1.6401600000000001</v>
      </c>
      <c r="AA286" s="327"/>
      <c r="AB286" s="327"/>
      <c r="AC286" s="327"/>
    </row>
    <row r="287" spans="1:68" x14ac:dyDescent="0.2">
      <c r="A287" s="338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38"/>
      <c r="N287" s="338"/>
      <c r="O287" s="374"/>
      <c r="P287" s="328" t="s">
        <v>73</v>
      </c>
      <c r="Q287" s="329"/>
      <c r="R287" s="329"/>
      <c r="S287" s="329"/>
      <c r="T287" s="329"/>
      <c r="U287" s="329"/>
      <c r="V287" s="330"/>
      <c r="W287" s="37" t="s">
        <v>74</v>
      </c>
      <c r="X287" s="326">
        <f>IFERROR(SUMPRODUCT(X283:X285*H283:H285),"0")</f>
        <v>511.20000000000005</v>
      </c>
      <c r="Y287" s="326">
        <f>IFERROR(SUMPRODUCT(Y283:Y285*H283:H285),"0")</f>
        <v>511.20000000000005</v>
      </c>
      <c r="Z287" s="37"/>
      <c r="AA287" s="327"/>
      <c r="AB287" s="327"/>
      <c r="AC287" s="327"/>
    </row>
    <row r="288" spans="1:68" ht="14.25" hidden="1" customHeight="1" x14ac:dyDescent="0.25">
      <c r="A288" s="337" t="s">
        <v>136</v>
      </c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38"/>
      <c r="N288" s="338"/>
      <c r="O288" s="338"/>
      <c r="P288" s="338"/>
      <c r="Q288" s="338"/>
      <c r="R288" s="338"/>
      <c r="S288" s="338"/>
      <c r="T288" s="338"/>
      <c r="U288" s="338"/>
      <c r="V288" s="338"/>
      <c r="W288" s="338"/>
      <c r="X288" s="338"/>
      <c r="Y288" s="338"/>
      <c r="Z288" s="338"/>
      <c r="AA288" s="320"/>
      <c r="AB288" s="320"/>
      <c r="AC288" s="320"/>
    </row>
    <row r="289" spans="1:68" ht="37.5" hidden="1" customHeight="1" x14ac:dyDescent="0.25">
      <c r="A289" s="54" t="s">
        <v>413</v>
      </c>
      <c r="B289" s="54" t="s">
        <v>414</v>
      </c>
      <c r="C289" s="31">
        <v>4301135504</v>
      </c>
      <c r="D289" s="341">
        <v>4640242181554</v>
      </c>
      <c r="E289" s="342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7" t="s">
        <v>415</v>
      </c>
      <c r="Q289" s="335"/>
      <c r="R289" s="335"/>
      <c r="S289" s="335"/>
      <c r="T289" s="336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customHeight="1" x14ac:dyDescent="0.25">
      <c r="A290" s="54" t="s">
        <v>417</v>
      </c>
      <c r="B290" s="54" t="s">
        <v>418</v>
      </c>
      <c r="C290" s="31">
        <v>4301135394</v>
      </c>
      <c r="D290" s="341">
        <v>4640242181561</v>
      </c>
      <c r="E290" s="342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1" t="s">
        <v>419</v>
      </c>
      <c r="Q290" s="335"/>
      <c r="R290" s="335"/>
      <c r="S290" s="335"/>
      <c r="T290" s="336"/>
      <c r="U290" s="34"/>
      <c r="V290" s="34"/>
      <c r="W290" s="35" t="s">
        <v>70</v>
      </c>
      <c r="X290" s="324">
        <v>56</v>
      </c>
      <c r="Y290" s="325">
        <f t="shared" si="18"/>
        <v>56</v>
      </c>
      <c r="Z290" s="36">
        <f>IFERROR(IF(X290="","",X290*0.00936),"")</f>
        <v>0.52415999999999996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217.952</v>
      </c>
      <c r="BN290" s="67">
        <f t="shared" si="20"/>
        <v>217.952</v>
      </c>
      <c r="BO290" s="67">
        <f t="shared" si="21"/>
        <v>0.44444444444444442</v>
      </c>
      <c r="BP290" s="67">
        <f t="shared" si="22"/>
        <v>0.44444444444444442</v>
      </c>
    </row>
    <row r="291" spans="1:68" ht="27" customHeight="1" x14ac:dyDescent="0.25">
      <c r="A291" s="54" t="s">
        <v>421</v>
      </c>
      <c r="B291" s="54" t="s">
        <v>422</v>
      </c>
      <c r="C291" s="31">
        <v>4301135374</v>
      </c>
      <c r="D291" s="341">
        <v>4640242181424</v>
      </c>
      <c r="E291" s="342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8" t="s">
        <v>423</v>
      </c>
      <c r="Q291" s="335"/>
      <c r="R291" s="335"/>
      <c r="S291" s="335"/>
      <c r="T291" s="336"/>
      <c r="U291" s="34"/>
      <c r="V291" s="34"/>
      <c r="W291" s="35" t="s">
        <v>70</v>
      </c>
      <c r="X291" s="324">
        <v>36</v>
      </c>
      <c r="Y291" s="325">
        <f t="shared" si="18"/>
        <v>36</v>
      </c>
      <c r="Z291" s="36">
        <f>IFERROR(IF(X291="","",X291*0.0155),"")</f>
        <v>0.55800000000000005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206.46</v>
      </c>
      <c r="BN291" s="67">
        <f t="shared" si="20"/>
        <v>206.46</v>
      </c>
      <c r="BO291" s="67">
        <f t="shared" si="21"/>
        <v>0.42857142857142855</v>
      </c>
      <c r="BP291" s="67">
        <f t="shared" si="22"/>
        <v>0.42857142857142855</v>
      </c>
    </row>
    <row r="292" spans="1:68" ht="27" hidden="1" customHeight="1" x14ac:dyDescent="0.25">
      <c r="A292" s="54" t="s">
        <v>424</v>
      </c>
      <c r="B292" s="54" t="s">
        <v>425</v>
      </c>
      <c r="C292" s="31">
        <v>4301135320</v>
      </c>
      <c r="D292" s="341">
        <v>4640242181592</v>
      </c>
      <c r="E292" s="342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31" t="s">
        <v>426</v>
      </c>
      <c r="Q292" s="335"/>
      <c r="R292" s="335"/>
      <c r="S292" s="335"/>
      <c r="T292" s="336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hidden="1" customHeight="1" x14ac:dyDescent="0.25">
      <c r="A293" s="54" t="s">
        <v>428</v>
      </c>
      <c r="B293" s="54" t="s">
        <v>429</v>
      </c>
      <c r="C293" s="31">
        <v>4301135552</v>
      </c>
      <c r="D293" s="341">
        <v>4640242181431</v>
      </c>
      <c r="E293" s="342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38" t="s">
        <v>430</v>
      </c>
      <c r="Q293" s="335"/>
      <c r="R293" s="335"/>
      <c r="S293" s="335"/>
      <c r="T293" s="336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432</v>
      </c>
      <c r="B294" s="54" t="s">
        <v>433</v>
      </c>
      <c r="C294" s="31">
        <v>4301135405</v>
      </c>
      <c r="D294" s="341">
        <v>4640242181523</v>
      </c>
      <c r="E294" s="342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2" t="s">
        <v>434</v>
      </c>
      <c r="Q294" s="335"/>
      <c r="R294" s="335"/>
      <c r="S294" s="335"/>
      <c r="T294" s="336"/>
      <c r="U294" s="34"/>
      <c r="V294" s="34"/>
      <c r="W294" s="35" t="s">
        <v>70</v>
      </c>
      <c r="X294" s="324">
        <v>112</v>
      </c>
      <c r="Y294" s="325">
        <f t="shared" si="18"/>
        <v>112</v>
      </c>
      <c r="Z294" s="36">
        <f t="shared" si="23"/>
        <v>1.0483199999999999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357.50400000000002</v>
      </c>
      <c r="BN294" s="67">
        <f t="shared" si="20"/>
        <v>357.50400000000002</v>
      </c>
      <c r="BO294" s="67">
        <f t="shared" si="21"/>
        <v>0.88888888888888884</v>
      </c>
      <c r="BP294" s="67">
        <f t="shared" si="22"/>
        <v>0.88888888888888884</v>
      </c>
    </row>
    <row r="295" spans="1:68" ht="37.5" hidden="1" customHeight="1" x14ac:dyDescent="0.25">
      <c r="A295" s="54" t="s">
        <v>435</v>
      </c>
      <c r="B295" s="54" t="s">
        <v>436</v>
      </c>
      <c r="C295" s="31">
        <v>4301135404</v>
      </c>
      <c r="D295" s="341">
        <v>4640242181516</v>
      </c>
      <c r="E295" s="342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81" t="s">
        <v>437</v>
      </c>
      <c r="Q295" s="335"/>
      <c r="R295" s="335"/>
      <c r="S295" s="335"/>
      <c r="T295" s="336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438</v>
      </c>
      <c r="B296" s="54" t="s">
        <v>439</v>
      </c>
      <c r="C296" s="31">
        <v>4301135375</v>
      </c>
      <c r="D296" s="341">
        <v>4640242181486</v>
      </c>
      <c r="E296" s="342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44" t="s">
        <v>440</v>
      </c>
      <c r="Q296" s="335"/>
      <c r="R296" s="335"/>
      <c r="S296" s="335"/>
      <c r="T296" s="336"/>
      <c r="U296" s="34"/>
      <c r="V296" s="34"/>
      <c r="W296" s="35" t="s">
        <v>70</v>
      </c>
      <c r="X296" s="324">
        <v>196</v>
      </c>
      <c r="Y296" s="325">
        <f t="shared" si="18"/>
        <v>196</v>
      </c>
      <c r="Z296" s="36">
        <f t="shared" si="23"/>
        <v>1.83456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762.83199999999999</v>
      </c>
      <c r="BN296" s="67">
        <f t="shared" si="20"/>
        <v>762.83199999999999</v>
      </c>
      <c r="BO296" s="67">
        <f t="shared" si="21"/>
        <v>1.5555555555555556</v>
      </c>
      <c r="BP296" s="67">
        <f t="shared" si="22"/>
        <v>1.5555555555555556</v>
      </c>
    </row>
    <row r="297" spans="1:68" ht="37.5" hidden="1" customHeight="1" x14ac:dyDescent="0.25">
      <c r="A297" s="54" t="s">
        <v>441</v>
      </c>
      <c r="B297" s="54" t="s">
        <v>442</v>
      </c>
      <c r="C297" s="31">
        <v>4301135402</v>
      </c>
      <c r="D297" s="341">
        <v>4640242181493</v>
      </c>
      <c r="E297" s="342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27" t="s">
        <v>443</v>
      </c>
      <c r="Q297" s="335"/>
      <c r="R297" s="335"/>
      <c r="S297" s="335"/>
      <c r="T297" s="336"/>
      <c r="U297" s="34"/>
      <c r="V297" s="34"/>
      <c r="W297" s="35" t="s">
        <v>70</v>
      </c>
      <c r="X297" s="324">
        <v>0</v>
      </c>
      <c r="Y297" s="325">
        <f t="shared" si="18"/>
        <v>0</v>
      </c>
      <c r="Z297" s="36">
        <f t="shared" si="23"/>
        <v>0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37.5" hidden="1" customHeight="1" x14ac:dyDescent="0.25">
      <c r="A298" s="54" t="s">
        <v>444</v>
      </c>
      <c r="B298" s="54" t="s">
        <v>445</v>
      </c>
      <c r="C298" s="31">
        <v>4301135403</v>
      </c>
      <c r="D298" s="341">
        <v>4640242181509</v>
      </c>
      <c r="E298" s="342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489" t="s">
        <v>446</v>
      </c>
      <c r="Q298" s="335"/>
      <c r="R298" s="335"/>
      <c r="S298" s="335"/>
      <c r="T298" s="336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447</v>
      </c>
      <c r="B299" s="54" t="s">
        <v>448</v>
      </c>
      <c r="C299" s="31">
        <v>4301135304</v>
      </c>
      <c r="D299" s="341">
        <v>4640242181240</v>
      </c>
      <c r="E299" s="342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2" t="s">
        <v>449</v>
      </c>
      <c r="Q299" s="335"/>
      <c r="R299" s="335"/>
      <c r="S299" s="335"/>
      <c r="T299" s="336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450</v>
      </c>
      <c r="B300" s="54" t="s">
        <v>451</v>
      </c>
      <c r="C300" s="31">
        <v>4301135310</v>
      </c>
      <c r="D300" s="341">
        <v>4640242181318</v>
      </c>
      <c r="E300" s="342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4" t="s">
        <v>452</v>
      </c>
      <c r="Q300" s="335"/>
      <c r="R300" s="335"/>
      <c r="S300" s="335"/>
      <c r="T300" s="336"/>
      <c r="U300" s="34"/>
      <c r="V300" s="34"/>
      <c r="W300" s="35" t="s">
        <v>70</v>
      </c>
      <c r="X300" s="324">
        <v>0</v>
      </c>
      <c r="Y300" s="325">
        <f t="shared" si="18"/>
        <v>0</v>
      </c>
      <c r="Z300" s="36">
        <f t="shared" si="23"/>
        <v>0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453</v>
      </c>
      <c r="B301" s="54" t="s">
        <v>454</v>
      </c>
      <c r="C301" s="31">
        <v>4301135306</v>
      </c>
      <c r="D301" s="341">
        <v>4640242181578</v>
      </c>
      <c r="E301" s="342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480" t="s">
        <v>455</v>
      </c>
      <c r="Q301" s="335"/>
      <c r="R301" s="335"/>
      <c r="S301" s="335"/>
      <c r="T301" s="336"/>
      <c r="U301" s="34"/>
      <c r="V301" s="34"/>
      <c r="W301" s="35" t="s">
        <v>70</v>
      </c>
      <c r="X301" s="324">
        <v>0</v>
      </c>
      <c r="Y301" s="325">
        <f t="shared" si="18"/>
        <v>0</v>
      </c>
      <c r="Z301" s="36">
        <f>IFERROR(IF(X301="","",X301*0.00502),"")</f>
        <v>0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t="27" hidden="1" customHeight="1" x14ac:dyDescent="0.25">
      <c r="A302" s="54" t="s">
        <v>456</v>
      </c>
      <c r="B302" s="54" t="s">
        <v>457</v>
      </c>
      <c r="C302" s="31">
        <v>4301135305</v>
      </c>
      <c r="D302" s="341">
        <v>4640242181394</v>
      </c>
      <c r="E302" s="342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353" t="s">
        <v>458</v>
      </c>
      <c r="Q302" s="335"/>
      <c r="R302" s="335"/>
      <c r="S302" s="335"/>
      <c r="T302" s="336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hidden="1" customHeight="1" x14ac:dyDescent="0.25">
      <c r="A303" s="54" t="s">
        <v>459</v>
      </c>
      <c r="B303" s="54" t="s">
        <v>460</v>
      </c>
      <c r="C303" s="31">
        <v>4301135309</v>
      </c>
      <c r="D303" s="341">
        <v>4640242181332</v>
      </c>
      <c r="E303" s="342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20" t="s">
        <v>461</v>
      </c>
      <c r="Q303" s="335"/>
      <c r="R303" s="335"/>
      <c r="S303" s="335"/>
      <c r="T303" s="336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hidden="1" customHeight="1" x14ac:dyDescent="0.25">
      <c r="A304" s="54" t="s">
        <v>462</v>
      </c>
      <c r="B304" s="54" t="s">
        <v>463</v>
      </c>
      <c r="C304" s="31">
        <v>4301135308</v>
      </c>
      <c r="D304" s="341">
        <v>4640242181349</v>
      </c>
      <c r="E304" s="342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48" t="s">
        <v>464</v>
      </c>
      <c r="Q304" s="335"/>
      <c r="R304" s="335"/>
      <c r="S304" s="335"/>
      <c r="T304" s="336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hidden="1" customHeight="1" x14ac:dyDescent="0.25">
      <c r="A305" s="54" t="s">
        <v>465</v>
      </c>
      <c r="B305" s="54" t="s">
        <v>466</v>
      </c>
      <c r="C305" s="31">
        <v>4301135307</v>
      </c>
      <c r="D305" s="341">
        <v>4640242181370</v>
      </c>
      <c r="E305" s="342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22" t="s">
        <v>467</v>
      </c>
      <c r="Q305" s="335"/>
      <c r="R305" s="335"/>
      <c r="S305" s="335"/>
      <c r="T305" s="336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hidden="1" customHeight="1" x14ac:dyDescent="0.25">
      <c r="A306" s="54" t="s">
        <v>469</v>
      </c>
      <c r="B306" s="54" t="s">
        <v>470</v>
      </c>
      <c r="C306" s="31">
        <v>4301135318</v>
      </c>
      <c r="D306" s="341">
        <v>4607111037480</v>
      </c>
      <c r="E306" s="342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50" t="s">
        <v>471</v>
      </c>
      <c r="Q306" s="335"/>
      <c r="R306" s="335"/>
      <c r="S306" s="335"/>
      <c r="T306" s="336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hidden="1" customHeight="1" x14ac:dyDescent="0.25">
      <c r="A307" s="54" t="s">
        <v>473</v>
      </c>
      <c r="B307" s="54" t="s">
        <v>474</v>
      </c>
      <c r="C307" s="31">
        <v>4301135319</v>
      </c>
      <c r="D307" s="341">
        <v>4607111037473</v>
      </c>
      <c r="E307" s="342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41" t="s">
        <v>475</v>
      </c>
      <c r="Q307" s="335"/>
      <c r="R307" s="335"/>
      <c r="S307" s="335"/>
      <c r="T307" s="336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hidden="1" customHeight="1" x14ac:dyDescent="0.25">
      <c r="A308" s="54" t="s">
        <v>477</v>
      </c>
      <c r="B308" s="54" t="s">
        <v>478</v>
      </c>
      <c r="C308" s="31">
        <v>4301135198</v>
      </c>
      <c r="D308" s="341">
        <v>4640242180663</v>
      </c>
      <c r="E308" s="342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33" t="s">
        <v>479</v>
      </c>
      <c r="Q308" s="335"/>
      <c r="R308" s="335"/>
      <c r="S308" s="335"/>
      <c r="T308" s="336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hidden="1" customHeight="1" x14ac:dyDescent="0.25">
      <c r="A309" s="54" t="s">
        <v>481</v>
      </c>
      <c r="B309" s="54" t="s">
        <v>482</v>
      </c>
      <c r="C309" s="31">
        <v>4301135723</v>
      </c>
      <c r="D309" s="341">
        <v>4640242181783</v>
      </c>
      <c r="E309" s="342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09" t="s">
        <v>483</v>
      </c>
      <c r="Q309" s="335"/>
      <c r="R309" s="335"/>
      <c r="S309" s="335"/>
      <c r="T309" s="336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x14ac:dyDescent="0.2">
      <c r="A310" s="373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8"/>
      <c r="N310" s="338"/>
      <c r="O310" s="374"/>
      <c r="P310" s="328" t="s">
        <v>73</v>
      </c>
      <c r="Q310" s="329"/>
      <c r="R310" s="329"/>
      <c r="S310" s="329"/>
      <c r="T310" s="329"/>
      <c r="U310" s="329"/>
      <c r="V310" s="330"/>
      <c r="W310" s="37" t="s">
        <v>70</v>
      </c>
      <c r="X310" s="326">
        <f>IFERROR(SUM(X289:X309),"0")</f>
        <v>400</v>
      </c>
      <c r="Y310" s="326">
        <f>IFERROR(SUM(Y289:Y309),"0")</f>
        <v>400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3.9650400000000001</v>
      </c>
      <c r="AA310" s="327"/>
      <c r="AB310" s="327"/>
      <c r="AC310" s="327"/>
    </row>
    <row r="311" spans="1:68" x14ac:dyDescent="0.2">
      <c r="A311" s="338"/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374"/>
      <c r="P311" s="328" t="s">
        <v>73</v>
      </c>
      <c r="Q311" s="329"/>
      <c r="R311" s="329"/>
      <c r="S311" s="329"/>
      <c r="T311" s="329"/>
      <c r="U311" s="329"/>
      <c r="V311" s="330"/>
      <c r="W311" s="37" t="s">
        <v>74</v>
      </c>
      <c r="X311" s="326">
        <f>IFERROR(SUMPRODUCT(X289:X309*H289:H309),"0")</f>
        <v>1466.4</v>
      </c>
      <c r="Y311" s="326">
        <f>IFERROR(SUMPRODUCT(Y289:Y309*H289:H309),"0")</f>
        <v>1466.4</v>
      </c>
      <c r="Z311" s="37"/>
      <c r="AA311" s="327"/>
      <c r="AB311" s="327"/>
      <c r="AC311" s="327"/>
    </row>
    <row r="312" spans="1:68" ht="16.5" hidden="1" customHeight="1" x14ac:dyDescent="0.25">
      <c r="A312" s="345" t="s">
        <v>485</v>
      </c>
      <c r="B312" s="338"/>
      <c r="C312" s="338"/>
      <c r="D312" s="338"/>
      <c r="E312" s="338"/>
      <c r="F312" s="338"/>
      <c r="G312" s="338"/>
      <c r="H312" s="338"/>
      <c r="I312" s="338"/>
      <c r="J312" s="338"/>
      <c r="K312" s="338"/>
      <c r="L312" s="338"/>
      <c r="M312" s="338"/>
      <c r="N312" s="338"/>
      <c r="O312" s="338"/>
      <c r="P312" s="338"/>
      <c r="Q312" s="338"/>
      <c r="R312" s="338"/>
      <c r="S312" s="338"/>
      <c r="T312" s="338"/>
      <c r="U312" s="338"/>
      <c r="V312" s="338"/>
      <c r="W312" s="338"/>
      <c r="X312" s="338"/>
      <c r="Y312" s="338"/>
      <c r="Z312" s="338"/>
      <c r="AA312" s="319"/>
      <c r="AB312" s="319"/>
      <c r="AC312" s="319"/>
    </row>
    <row r="313" spans="1:68" ht="14.25" hidden="1" customHeight="1" x14ac:dyDescent="0.25">
      <c r="A313" s="337" t="s">
        <v>136</v>
      </c>
      <c r="B313" s="338"/>
      <c r="C313" s="338"/>
      <c r="D313" s="338"/>
      <c r="E313" s="338"/>
      <c r="F313" s="338"/>
      <c r="G313" s="338"/>
      <c r="H313" s="338"/>
      <c r="I313" s="338"/>
      <c r="J313" s="338"/>
      <c r="K313" s="338"/>
      <c r="L313" s="338"/>
      <c r="M313" s="338"/>
      <c r="N313" s="338"/>
      <c r="O313" s="338"/>
      <c r="P313" s="338"/>
      <c r="Q313" s="338"/>
      <c r="R313" s="338"/>
      <c r="S313" s="338"/>
      <c r="T313" s="338"/>
      <c r="U313" s="338"/>
      <c r="V313" s="338"/>
      <c r="W313" s="338"/>
      <c r="X313" s="338"/>
      <c r="Y313" s="338"/>
      <c r="Z313" s="338"/>
      <c r="AA313" s="320"/>
      <c r="AB313" s="320"/>
      <c r="AC313" s="320"/>
    </row>
    <row r="314" spans="1:68" ht="27" hidden="1" customHeight="1" x14ac:dyDescent="0.25">
      <c r="A314" s="54" t="s">
        <v>486</v>
      </c>
      <c r="B314" s="54" t="s">
        <v>487</v>
      </c>
      <c r="C314" s="31">
        <v>4301135268</v>
      </c>
      <c r="D314" s="341">
        <v>4640242181134</v>
      </c>
      <c r="E314" s="342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59" t="s">
        <v>488</v>
      </c>
      <c r="Q314" s="335"/>
      <c r="R314" s="335"/>
      <c r="S314" s="335"/>
      <c r="T314" s="336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hidden="1" x14ac:dyDescent="0.2">
      <c r="A315" s="373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74"/>
      <c r="P315" s="328" t="s">
        <v>73</v>
      </c>
      <c r="Q315" s="329"/>
      <c r="R315" s="329"/>
      <c r="S315" s="329"/>
      <c r="T315" s="329"/>
      <c r="U315" s="329"/>
      <c r="V315" s="330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hidden="1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8"/>
      <c r="N316" s="338"/>
      <c r="O316" s="374"/>
      <c r="P316" s="328" t="s">
        <v>73</v>
      </c>
      <c r="Q316" s="329"/>
      <c r="R316" s="329"/>
      <c r="S316" s="329"/>
      <c r="T316" s="329"/>
      <c r="U316" s="329"/>
      <c r="V316" s="330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364"/>
      <c r="B317" s="338"/>
      <c r="C317" s="338"/>
      <c r="D317" s="338"/>
      <c r="E317" s="338"/>
      <c r="F317" s="338"/>
      <c r="G317" s="338"/>
      <c r="H317" s="338"/>
      <c r="I317" s="338"/>
      <c r="J317" s="338"/>
      <c r="K317" s="338"/>
      <c r="L317" s="338"/>
      <c r="M317" s="338"/>
      <c r="N317" s="338"/>
      <c r="O317" s="365"/>
      <c r="P317" s="331" t="s">
        <v>490</v>
      </c>
      <c r="Q317" s="332"/>
      <c r="R317" s="332"/>
      <c r="S317" s="332"/>
      <c r="T317" s="332"/>
      <c r="U317" s="332"/>
      <c r="V317" s="333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8043.3599999999988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8043.3599999999988</v>
      </c>
      <c r="Z317" s="37"/>
      <c r="AA317" s="327"/>
      <c r="AB317" s="327"/>
      <c r="AC317" s="327"/>
    </row>
    <row r="318" spans="1:68" x14ac:dyDescent="0.2">
      <c r="A318" s="338"/>
      <c r="B318" s="338"/>
      <c r="C318" s="338"/>
      <c r="D318" s="338"/>
      <c r="E318" s="338"/>
      <c r="F318" s="338"/>
      <c r="G318" s="338"/>
      <c r="H318" s="338"/>
      <c r="I318" s="338"/>
      <c r="J318" s="338"/>
      <c r="K318" s="338"/>
      <c r="L318" s="338"/>
      <c r="M318" s="338"/>
      <c r="N318" s="338"/>
      <c r="O318" s="365"/>
      <c r="P318" s="331" t="s">
        <v>491</v>
      </c>
      <c r="Q318" s="332"/>
      <c r="R318" s="332"/>
      <c r="S318" s="332"/>
      <c r="T318" s="332"/>
      <c r="U318" s="332"/>
      <c r="V318" s="333"/>
      <c r="W318" s="37" t="s">
        <v>74</v>
      </c>
      <c r="X318" s="326">
        <f>IFERROR(SUM(BM22:BM314),"0")</f>
        <v>9035.365200000002</v>
      </c>
      <c r="Y318" s="326">
        <f>IFERROR(SUM(BN22:BN314),"0")</f>
        <v>9035.365200000002</v>
      </c>
      <c r="Z318" s="37"/>
      <c r="AA318" s="327"/>
      <c r="AB318" s="327"/>
      <c r="AC318" s="327"/>
    </row>
    <row r="319" spans="1:68" x14ac:dyDescent="0.2">
      <c r="A319" s="338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38"/>
      <c r="N319" s="338"/>
      <c r="O319" s="365"/>
      <c r="P319" s="331" t="s">
        <v>492</v>
      </c>
      <c r="Q319" s="332"/>
      <c r="R319" s="332"/>
      <c r="S319" s="332"/>
      <c r="T319" s="332"/>
      <c r="U319" s="332"/>
      <c r="V319" s="333"/>
      <c r="W319" s="37" t="s">
        <v>493</v>
      </c>
      <c r="X319" s="38">
        <f>ROUNDUP(SUM(BO22:BO314),0)</f>
        <v>27</v>
      </c>
      <c r="Y319" s="38">
        <f>ROUNDUP(SUM(BP22:BP314),0)</f>
        <v>27</v>
      </c>
      <c r="Z319" s="37"/>
      <c r="AA319" s="327"/>
      <c r="AB319" s="327"/>
      <c r="AC319" s="327"/>
    </row>
    <row r="320" spans="1:68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38"/>
      <c r="N320" s="338"/>
      <c r="O320" s="365"/>
      <c r="P320" s="331" t="s">
        <v>494</v>
      </c>
      <c r="Q320" s="332"/>
      <c r="R320" s="332"/>
      <c r="S320" s="332"/>
      <c r="T320" s="332"/>
      <c r="U320" s="332"/>
      <c r="V320" s="333"/>
      <c r="W320" s="37" t="s">
        <v>74</v>
      </c>
      <c r="X320" s="326">
        <f>GrossWeightTotal+PalletQtyTotal*25</f>
        <v>9710.365200000002</v>
      </c>
      <c r="Y320" s="326">
        <f>GrossWeightTotalR+PalletQtyTotalR*25</f>
        <v>9710.365200000002</v>
      </c>
      <c r="Z320" s="37"/>
      <c r="AA320" s="327"/>
      <c r="AB320" s="327"/>
      <c r="AC320" s="327"/>
    </row>
    <row r="321" spans="1:37" x14ac:dyDescent="0.2">
      <c r="A321" s="338"/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65"/>
      <c r="P321" s="331" t="s">
        <v>495</v>
      </c>
      <c r="Q321" s="332"/>
      <c r="R321" s="332"/>
      <c r="S321" s="332"/>
      <c r="T321" s="332"/>
      <c r="U321" s="332"/>
      <c r="V321" s="333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2248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2248</v>
      </c>
      <c r="Z321" s="37"/>
      <c r="AA321" s="327"/>
      <c r="AB321" s="327"/>
      <c r="AC321" s="327"/>
    </row>
    <row r="322" spans="1:37" ht="14.25" hidden="1" customHeight="1" x14ac:dyDescent="0.2">
      <c r="A322" s="338"/>
      <c r="B322" s="338"/>
      <c r="C322" s="338"/>
      <c r="D322" s="338"/>
      <c r="E322" s="338"/>
      <c r="F322" s="338"/>
      <c r="G322" s="338"/>
      <c r="H322" s="338"/>
      <c r="I322" s="338"/>
      <c r="J322" s="338"/>
      <c r="K322" s="338"/>
      <c r="L322" s="338"/>
      <c r="M322" s="338"/>
      <c r="N322" s="338"/>
      <c r="O322" s="365"/>
      <c r="P322" s="331" t="s">
        <v>496</v>
      </c>
      <c r="Q322" s="332"/>
      <c r="R322" s="332"/>
      <c r="S322" s="332"/>
      <c r="T322" s="332"/>
      <c r="U322" s="332"/>
      <c r="V322" s="333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32.581999999999994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57" t="s">
        <v>75</v>
      </c>
      <c r="D324" s="359"/>
      <c r="E324" s="359"/>
      <c r="F324" s="359"/>
      <c r="G324" s="359"/>
      <c r="H324" s="359"/>
      <c r="I324" s="359"/>
      <c r="J324" s="359"/>
      <c r="K324" s="359"/>
      <c r="L324" s="359"/>
      <c r="M324" s="359"/>
      <c r="N324" s="359"/>
      <c r="O324" s="359"/>
      <c r="P324" s="359"/>
      <c r="Q324" s="359"/>
      <c r="R324" s="359"/>
      <c r="S324" s="359"/>
      <c r="T324" s="360"/>
      <c r="U324" s="357" t="s">
        <v>246</v>
      </c>
      <c r="V324" s="360"/>
      <c r="W324" s="357" t="s">
        <v>272</v>
      </c>
      <c r="X324" s="360"/>
      <c r="Y324" s="357" t="s">
        <v>295</v>
      </c>
      <c r="Z324" s="359"/>
      <c r="AA324" s="359"/>
      <c r="AB324" s="359"/>
      <c r="AC324" s="359"/>
      <c r="AD324" s="359"/>
      <c r="AE324" s="360"/>
      <c r="AF324" s="321" t="s">
        <v>359</v>
      </c>
      <c r="AG324" s="357" t="s">
        <v>364</v>
      </c>
      <c r="AH324" s="360"/>
      <c r="AI324" s="321" t="s">
        <v>374</v>
      </c>
      <c r="AJ324" s="357" t="s">
        <v>247</v>
      </c>
      <c r="AK324" s="360"/>
    </row>
    <row r="325" spans="1:37" ht="14.25" customHeight="1" thickTop="1" x14ac:dyDescent="0.2">
      <c r="A325" s="437" t="s">
        <v>499</v>
      </c>
      <c r="B325" s="357" t="s">
        <v>63</v>
      </c>
      <c r="C325" s="357" t="s">
        <v>76</v>
      </c>
      <c r="D325" s="357" t="s">
        <v>92</v>
      </c>
      <c r="E325" s="357" t="s">
        <v>105</v>
      </c>
      <c r="F325" s="357" t="s">
        <v>126</v>
      </c>
      <c r="G325" s="357" t="s">
        <v>148</v>
      </c>
      <c r="H325" s="357" t="s">
        <v>155</v>
      </c>
      <c r="I325" s="357" t="s">
        <v>160</v>
      </c>
      <c r="J325" s="357" t="s">
        <v>168</v>
      </c>
      <c r="K325" s="357" t="s">
        <v>185</v>
      </c>
      <c r="L325" s="357" t="s">
        <v>196</v>
      </c>
      <c r="M325" s="357" t="s">
        <v>207</v>
      </c>
      <c r="N325" s="322"/>
      <c r="O325" s="357" t="s">
        <v>213</v>
      </c>
      <c r="P325" s="357" t="s">
        <v>220</v>
      </c>
      <c r="Q325" s="357" t="s">
        <v>226</v>
      </c>
      <c r="R325" s="357" t="s">
        <v>231</v>
      </c>
      <c r="S325" s="357" t="s">
        <v>234</v>
      </c>
      <c r="T325" s="357" t="s">
        <v>242</v>
      </c>
      <c r="U325" s="357" t="s">
        <v>247</v>
      </c>
      <c r="V325" s="357" t="s">
        <v>251</v>
      </c>
      <c r="W325" s="357" t="s">
        <v>273</v>
      </c>
      <c r="X325" s="357" t="s">
        <v>291</v>
      </c>
      <c r="Y325" s="357" t="s">
        <v>296</v>
      </c>
      <c r="Z325" s="357" t="s">
        <v>309</v>
      </c>
      <c r="AA325" s="357" t="s">
        <v>319</v>
      </c>
      <c r="AB325" s="357" t="s">
        <v>334</v>
      </c>
      <c r="AC325" s="357" t="s">
        <v>345</v>
      </c>
      <c r="AD325" s="357" t="s">
        <v>349</v>
      </c>
      <c r="AE325" s="357" t="s">
        <v>353</v>
      </c>
      <c r="AF325" s="357" t="s">
        <v>360</v>
      </c>
      <c r="AG325" s="357" t="s">
        <v>365</v>
      </c>
      <c r="AH325" s="357" t="s">
        <v>371</v>
      </c>
      <c r="AI325" s="357" t="s">
        <v>375</v>
      </c>
      <c r="AJ325" s="357" t="s">
        <v>247</v>
      </c>
      <c r="AK325" s="357" t="s">
        <v>485</v>
      </c>
    </row>
    <row r="326" spans="1:37" ht="13.5" customHeight="1" thickBot="1" x14ac:dyDescent="0.25">
      <c r="A326" s="438"/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22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58"/>
      <c r="Z326" s="358"/>
      <c r="AA326" s="358"/>
      <c r="AB326" s="358"/>
      <c r="AC326" s="358"/>
      <c r="AD326" s="358"/>
      <c r="AE326" s="358"/>
      <c r="AF326" s="358"/>
      <c r="AG326" s="358"/>
      <c r="AH326" s="358"/>
      <c r="AI326" s="358"/>
      <c r="AJ326" s="358"/>
      <c r="AK326" s="358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294</v>
      </c>
      <c r="D327" s="46">
        <f>IFERROR(X36*H36,"0")+IFERROR(X37*H37,"0")+IFERROR(X38*H38,"0")</f>
        <v>201.59999999999997</v>
      </c>
      <c r="E327" s="46">
        <f>IFERROR(X43*H43,"0")+IFERROR(X44*H44,"0")+IFERROR(X45*H45,"0")+IFERROR(X46*H46,"0")+IFERROR(X47*H47,"0")+IFERROR(X48*H48,"0")+IFERROR(X49*H49,"0")+IFERROR(X50*H50,"0")+IFERROR(X51*H51,"0")</f>
        <v>168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180</v>
      </c>
      <c r="H327" s="46">
        <f>IFERROR(X77*H77,"0")</f>
        <v>50.4</v>
      </c>
      <c r="I327" s="46">
        <f>IFERROR(X82*H82,"0")+IFERROR(X83*H83,"0")</f>
        <v>302.40000000000003</v>
      </c>
      <c r="J327" s="46">
        <f>IFERROR(X88*H88,"0")+IFERROR(X89*H89,"0")+IFERROR(X90*H90,"0")+IFERROR(X91*H91,"0")+IFERROR(X92*H92,"0")+IFERROR(X93*H93,"0")</f>
        <v>960.96</v>
      </c>
      <c r="K327" s="46">
        <f>IFERROR(X98*H98,"0")+IFERROR(X99*H99,"0")+IFERROR(X100*H100,"0")</f>
        <v>436.8</v>
      </c>
      <c r="L327" s="46">
        <f>IFERROR(X105*H105,"0")+IFERROR(X106*H106,"0")+IFERROR(X107*H107,"0")+IFERROR(X108*H108,"0")+IFERROR(X109*H109,"0")</f>
        <v>420</v>
      </c>
      <c r="M327" s="46">
        <f>IFERROR(X114*H114,"0")+IFERROR(X115*H115,"0")</f>
        <v>756</v>
      </c>
      <c r="N327" s="322"/>
      <c r="O327" s="46">
        <f>IFERROR(X120*H120,"0")+IFERROR(X121*H121,"0")</f>
        <v>252</v>
      </c>
      <c r="P327" s="46">
        <f>IFERROR(X126*H126,"0")+IFERROR(X127*H127,"0")</f>
        <v>42</v>
      </c>
      <c r="Q327" s="46">
        <f>IFERROR(X132*H132,"0")</f>
        <v>126</v>
      </c>
      <c r="R327" s="46">
        <f>IFERROR(X137*H137,"0")</f>
        <v>0</v>
      </c>
      <c r="S327" s="46">
        <f>IFERROR(X142*H142,"0")+IFERROR(X143*H143,"0")</f>
        <v>19.200000000000003</v>
      </c>
      <c r="T327" s="46">
        <f>IFERROR(X148*H148,"0")</f>
        <v>0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60</v>
      </c>
      <c r="W327" s="46">
        <f>IFERROR(X173*H173,"0")+IFERROR(X174*H174,"0")+IFERROR(X175*H175,"0")+IFERROR(X179*H179,"0")</f>
        <v>672</v>
      </c>
      <c r="X327" s="46">
        <f>IFERROR(X184*H184,"0")</f>
        <v>19.200000000000003</v>
      </c>
      <c r="Y327" s="46">
        <f>IFERROR(X190*H190,"0")+IFERROR(X191*H191,"0")+IFERROR(X192*H192,"0")+IFERROR(X193*H193,"0")</f>
        <v>0</v>
      </c>
      <c r="Z327" s="46">
        <f>IFERROR(X198*H198,"0")+IFERROR(X199*H199,"0")+IFERROR(X200*H200,"0")</f>
        <v>134.39999999999998</v>
      </c>
      <c r="AA327" s="46">
        <f>IFERROR(X205*H205,"0")+IFERROR(X206*H206,"0")+IFERROR(X207*H207,"0")+IFERROR(X208*H208,"0")+IFERROR(X209*H209,"0")+IFERROR(X210*H210,"0")</f>
        <v>268.79999999999995</v>
      </c>
      <c r="AB327" s="46">
        <f>IFERROR(X215*H215,"0")+IFERROR(X216*H216,"0")+IFERROR(X217*H217,"0")+IFERROR(X218*H218,"0")</f>
        <v>172.8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2506.8000000000002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1605.6000000000001</v>
      </c>
      <c r="B330" s="60">
        <f>SUMPRODUCT(--(BB:BB="ПГП"),--(W:W="кор"),H:H,Y:Y)+SUMPRODUCT(--(BB:BB="ПГП"),--(W:W="кг"),Y:Y)</f>
        <v>6437.7599999999993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3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66,40"/>
        <filter val="112,00"/>
        <filter val="12,00"/>
        <filter val="126,00"/>
        <filter val="128,00"/>
        <filter val="130,00"/>
        <filter val="134,40"/>
        <filter val="14,00"/>
        <filter val="140,00"/>
        <filter val="168,00"/>
        <filter val="172,80"/>
        <filter val="180,00"/>
        <filter val="19,20"/>
        <filter val="196,00"/>
        <filter val="2 248,00"/>
        <filter val="201,60"/>
        <filter val="224,00"/>
        <filter val="24,00"/>
        <filter val="252,00"/>
        <filter val="266,00"/>
        <filter val="268,80"/>
        <filter val="27"/>
        <filter val="28,00"/>
        <filter val="294,00"/>
        <filter val="302,40"/>
        <filter val="36,00"/>
        <filter val="400,00"/>
        <filter val="42,00"/>
        <filter val="420,00"/>
        <filter val="432,00"/>
        <filter val="436,80"/>
        <filter val="48,00"/>
        <filter val="50,40"/>
        <filter val="511,20"/>
        <filter val="54,00"/>
        <filter val="56,00"/>
        <filter val="6,00"/>
        <filter val="60,00"/>
        <filter val="672,00"/>
        <filter val="70,00"/>
        <filter val="72,00"/>
        <filter val="756,00"/>
        <filter val="8 043,36"/>
        <filter val="84,00"/>
        <filter val="9 035,37"/>
        <filter val="9 710,37"/>
        <filter val="960,96"/>
        <filter val="97,20"/>
        <filter val="98,00"/>
      </filters>
    </filterColumn>
    <filterColumn colId="29" showButton="0"/>
    <filterColumn colId="30" showButton="0"/>
  </autoFilter>
  <mergeCells count="579"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P310:V310"/>
    <mergeCell ref="AH325:AH326"/>
    <mergeCell ref="AJ325:AJ326"/>
    <mergeCell ref="AG325:AG326"/>
    <mergeCell ref="Y325:Y326"/>
    <mergeCell ref="O325:O326"/>
    <mergeCell ref="D247:E247"/>
    <mergeCell ref="P53:V53"/>
    <mergeCell ref="P68:V68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P293:T293"/>
    <mergeCell ref="A149:O150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V12:W12"/>
    <mergeCell ref="D191:E191"/>
    <mergeCell ref="D262:E262"/>
    <mergeCell ref="P122:V122"/>
    <mergeCell ref="A245:Z245"/>
    <mergeCell ref="P82:T82"/>
    <mergeCell ref="V11:W11"/>
    <mergeCell ref="D223:E223"/>
    <mergeCell ref="D279:E279"/>
    <mergeCell ref="A263:O264"/>
    <mergeCell ref="A136:Z136"/>
    <mergeCell ref="A21:Z21"/>
    <mergeCell ref="D184:E184"/>
    <mergeCell ref="D121:E121"/>
    <mergeCell ref="D44:E44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Q6:R6"/>
    <mergeCell ref="P200:T200"/>
    <mergeCell ref="A204:Z204"/>
    <mergeCell ref="P219:V219"/>
    <mergeCell ref="P145:V145"/>
    <mergeCell ref="P23:V23"/>
    <mergeCell ref="A35:Z35"/>
    <mergeCell ref="P185:V185"/>
    <mergeCell ref="P83:T83"/>
    <mergeCell ref="D296:E296"/>
    <mergeCell ref="P275:V275"/>
    <mergeCell ref="P154:T154"/>
    <mergeCell ref="A101:O102"/>
    <mergeCell ref="A257:Z257"/>
    <mergeCell ref="P262:T262"/>
    <mergeCell ref="D105:E105"/>
    <mergeCell ref="A310:O311"/>
    <mergeCell ref="P117:V117"/>
    <mergeCell ref="P297:T297"/>
    <mergeCell ref="D278:E278"/>
    <mergeCell ref="P291:T291"/>
    <mergeCell ref="A267:Z267"/>
    <mergeCell ref="P292:T292"/>
    <mergeCell ref="P294:T294"/>
    <mergeCell ref="P272:V272"/>
    <mergeCell ref="A231:Z231"/>
    <mergeCell ref="P311:V311"/>
    <mergeCell ref="P77:T77"/>
    <mergeCell ref="P150:V150"/>
    <mergeCell ref="P159:T159"/>
    <mergeCell ref="D107:E107"/>
    <mergeCell ref="D234:E234"/>
    <mergeCell ref="P65:T65"/>
    <mergeCell ref="P228:T228"/>
    <mergeCell ref="D305:E305"/>
    <mergeCell ref="F10:G10"/>
    <mergeCell ref="D270:E270"/>
    <mergeCell ref="D99:E99"/>
    <mergeCell ref="P78:V78"/>
    <mergeCell ref="A130:Z130"/>
    <mergeCell ref="A52:O53"/>
    <mergeCell ref="D304:E304"/>
    <mergeCell ref="D299:E299"/>
    <mergeCell ref="A15:M15"/>
    <mergeCell ref="H17:H18"/>
    <mergeCell ref="A146:Z146"/>
    <mergeCell ref="P90:T90"/>
    <mergeCell ref="P161:T161"/>
    <mergeCell ref="P217:T217"/>
    <mergeCell ref="D198:E198"/>
    <mergeCell ref="D269:E269"/>
    <mergeCell ref="P106:T106"/>
    <mergeCell ref="P93:T93"/>
    <mergeCell ref="D207:E207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69:T269"/>
    <mergeCell ref="P57:V57"/>
    <mergeCell ref="G17:G18"/>
    <mergeCell ref="P242:V242"/>
    <mergeCell ref="D159:E159"/>
    <mergeCell ref="A232:Z232"/>
    <mergeCell ref="A182:Z182"/>
    <mergeCell ref="A286:O287"/>
    <mergeCell ref="A183:Z183"/>
    <mergeCell ref="A61:O62"/>
    <mergeCell ref="D48:E48"/>
    <mergeCell ref="A128:O129"/>
    <mergeCell ref="D215:E215"/>
    <mergeCell ref="P194:V194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H5:M5"/>
    <mergeCell ref="A27:Z27"/>
    <mergeCell ref="P98:T98"/>
    <mergeCell ref="A214:Z214"/>
    <mergeCell ref="D6:M6"/>
    <mergeCell ref="P175:T175"/>
    <mergeCell ref="P95:V95"/>
    <mergeCell ref="P162:T162"/>
    <mergeCell ref="D83:E83"/>
    <mergeCell ref="D143:E143"/>
    <mergeCell ref="A312:Z312"/>
    <mergeCell ref="P287:V287"/>
    <mergeCell ref="P281:V281"/>
    <mergeCell ref="D325:D326"/>
    <mergeCell ref="F325:F326"/>
    <mergeCell ref="AB325:AB326"/>
    <mergeCell ref="A219:O220"/>
    <mergeCell ref="P116:V116"/>
    <mergeCell ref="P32:V32"/>
    <mergeCell ref="P134:V134"/>
    <mergeCell ref="P247:T247"/>
    <mergeCell ref="P114:T114"/>
    <mergeCell ref="A157:Z157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P271:V271"/>
    <mergeCell ref="P94:V94"/>
    <mergeCell ref="A41:Z41"/>
    <mergeCell ref="M17:M18"/>
    <mergeCell ref="O17:O18"/>
    <mergeCell ref="P179:T179"/>
    <mergeCell ref="P115:T115"/>
    <mergeCell ref="A256:Z256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S325:S326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306:T306"/>
    <mergeCell ref="A147:Z147"/>
    <mergeCell ref="P249:V249"/>
    <mergeCell ref="P207:T207"/>
    <mergeCell ref="P299:T299"/>
    <mergeCell ref="P315:V315"/>
    <mergeCell ref="A196:Z196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A9:C9"/>
    <mergeCell ref="P39:V39"/>
    <mergeCell ref="V6:W9"/>
    <mergeCell ref="P320:V320"/>
    <mergeCell ref="P149:V149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A84:O85"/>
    <mergeCell ref="K325:K326"/>
    <mergeCell ref="D109:E109"/>
    <mergeCell ref="C325:C326"/>
    <mergeCell ref="AC325:AC326"/>
    <mergeCell ref="A248:O249"/>
    <mergeCell ref="P289:T289"/>
    <mergeCell ref="AE325:AE326"/>
    <mergeCell ref="D161:E161"/>
    <mergeCell ref="P67:V67"/>
    <mergeCell ref="P186:V186"/>
    <mergeCell ref="AD325:AD326"/>
    <mergeCell ref="J325:J326"/>
    <mergeCell ref="Y324:AE324"/>
    <mergeCell ref="D115:E115"/>
    <mergeCell ref="P102:V102"/>
    <mergeCell ref="V325:V326"/>
    <mergeCell ref="X325:X326"/>
    <mergeCell ref="M325:M326"/>
    <mergeCell ref="E325:E326"/>
    <mergeCell ref="G325:G326"/>
    <mergeCell ref="P234:T234"/>
    <mergeCell ref="D142:E142"/>
    <mergeCell ref="P166:T166"/>
    <mergeCell ref="A282:Z282"/>
    <mergeCell ref="P303:T303"/>
    <mergeCell ref="P132:T132"/>
    <mergeCell ref="A122:O123"/>
    <mergeCell ref="P317:V317"/>
    <mergeCell ref="P181:V181"/>
    <mergeCell ref="P305:T305"/>
    <mergeCell ref="A201:O202"/>
    <mergeCell ref="P110:V110"/>
    <mergeCell ref="A67:O68"/>
    <mergeCell ref="P208:T208"/>
    <mergeCell ref="P216:T216"/>
    <mergeCell ref="D137:E137"/>
    <mergeCell ref="A250:Z250"/>
    <mergeCell ref="D309:E309"/>
    <mergeCell ref="P167:T167"/>
    <mergeCell ref="P142:T142"/>
    <mergeCell ref="D148:E148"/>
    <mergeCell ref="D88:E88"/>
    <mergeCell ref="A259:O260"/>
    <mergeCell ref="A253:O254"/>
    <mergeCell ref="A78:O79"/>
    <mergeCell ref="D206:E206"/>
    <mergeCell ref="D199:E199"/>
    <mergeCell ref="P109:T109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167:E167"/>
    <mergeCell ref="A203:Z203"/>
    <mergeCell ref="D132:E132"/>
    <mergeCell ref="A96:Z96"/>
    <mergeCell ref="D38:E38"/>
    <mergeCell ref="A185:O186"/>
    <mergeCell ref="P253:V253"/>
    <mergeCell ref="A265:Z265"/>
    <mergeCell ref="D43:E43"/>
    <mergeCell ref="P38:T38"/>
    <mergeCell ref="A59:Z59"/>
    <mergeCell ref="P274:T274"/>
    <mergeCell ref="A155:O156"/>
    <mergeCell ref="D217:E217"/>
    <mergeCell ref="P193:T193"/>
    <mergeCell ref="A86:Z86"/>
    <mergeCell ref="A213:Z213"/>
    <mergeCell ref="A151:Z151"/>
    <mergeCell ref="A5:C5"/>
    <mergeCell ref="A237:Z237"/>
    <mergeCell ref="A187:Z187"/>
    <mergeCell ref="D179:E179"/>
    <mergeCell ref="D166:E166"/>
    <mergeCell ref="P128:V128"/>
    <mergeCell ref="A118:Z118"/>
    <mergeCell ref="D9:E9"/>
    <mergeCell ref="F9:G9"/>
    <mergeCell ref="A12:M12"/>
    <mergeCell ref="A6:C6"/>
    <mergeCell ref="D65:E65"/>
    <mergeCell ref="P22:T22"/>
    <mergeCell ref="P236:V236"/>
    <mergeCell ref="Z17:Z18"/>
    <mergeCell ref="A54:Z54"/>
    <mergeCell ref="A168:O169"/>
    <mergeCell ref="P52:V52"/>
    <mergeCell ref="A104:Z104"/>
    <mergeCell ref="Q13:R13"/>
    <mergeCell ref="D22:E22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P241:V241"/>
    <mergeCell ref="A158:Z158"/>
    <mergeCell ref="P91:T91"/>
    <mergeCell ref="A124:Z124"/>
    <mergeCell ref="A229:O230"/>
    <mergeCell ref="P99:T99"/>
    <mergeCell ref="A94:O95"/>
    <mergeCell ref="D66:E66"/>
    <mergeCell ref="D126:E126"/>
    <mergeCell ref="P160:T160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D108:E108"/>
    <mergeCell ref="P258:T258"/>
    <mergeCell ref="P223:T223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P177:V177"/>
    <mergeCell ref="P33:V33"/>
    <mergeCell ref="P264:V26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210:E210"/>
    <mergeCell ref="D308:E308"/>
    <mergeCell ref="D209:E209"/>
    <mergeCell ref="AI325:AI326"/>
    <mergeCell ref="D297:E297"/>
    <mergeCell ref="P259:V259"/>
    <mergeCell ref="T325:T326"/>
    <mergeCell ref="A80:Z80"/>
    <mergeCell ref="D205:E205"/>
    <mergeCell ref="C324:T324"/>
    <mergeCell ref="P224:V224"/>
    <mergeCell ref="W324:X324"/>
    <mergeCell ref="D90:E90"/>
    <mergeCell ref="P246:T246"/>
    <mergeCell ref="P133:V133"/>
    <mergeCell ref="P89:T89"/>
    <mergeCell ref="P309:T309"/>
    <mergeCell ref="D295:E295"/>
    <mergeCell ref="P225:V225"/>
    <mergeCell ref="P88:T88"/>
    <mergeCell ref="D306:E306"/>
    <mergeCell ref="P176:V176"/>
    <mergeCell ref="P276:V276"/>
    <mergeCell ref="A239:Z239"/>
    <mergeCell ref="A271:O272"/>
    <mergeCell ref="D298:E298"/>
    <mergeCell ref="D289:E289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P248:V248"/>
    <mergeCell ref="A266:Z266"/>
    <mergeCell ref="D258:E258"/>
    <mergeCell ref="P235:V235"/>
    <mergeCell ref="P252:T252"/>
    <mergeCell ref="D60:E60"/>
    <mergeCell ref="P302:T302"/>
    <mergeCell ref="D174:E174"/>
    <mergeCell ref="A34:Z34"/>
    <mergeCell ref="H9:I9"/>
    <mergeCell ref="D45:E45"/>
    <mergeCell ref="D274:E274"/>
    <mergeCell ref="D301:E301"/>
    <mergeCell ref="P24:V24"/>
    <mergeCell ref="P322:V322"/>
    <mergeCell ref="P260:V260"/>
    <mergeCell ref="P211:V211"/>
    <mergeCell ref="P56:T56"/>
    <mergeCell ref="A197:Z197"/>
    <mergeCell ref="V10:W10"/>
    <mergeCell ref="D47:E47"/>
    <mergeCell ref="W17:W18"/>
    <mergeCell ref="A26:Z26"/>
    <mergeCell ref="P321:V321"/>
    <mergeCell ref="P201:V201"/>
    <mergeCell ref="D160:E160"/>
    <mergeCell ref="P139:V139"/>
    <mergeCell ref="I17:I18"/>
    <mergeCell ref="A55:Z55"/>
    <mergeCell ref="B17:B18"/>
    <mergeCell ref="P268:T268"/>
    <mergeCell ref="Q12:R12"/>
    <mergeCell ref="P62:V62"/>
    <mergeCell ref="A63:Z63"/>
    <mergeCell ref="P51:T51"/>
    <mergeCell ref="D72:E72"/>
    <mergeCell ref="P209:T20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2025-02-21T10:29:56Z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