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6392E6-70CE-413C-AE2C-942C53DCF7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BO557" i="1"/>
  <c r="BM557" i="1"/>
  <c r="Y557" i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AB675" i="1" s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X337" i="1"/>
  <c r="BO336" i="1"/>
  <c r="BM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2" i="1" s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BP156" i="1" s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77" i="1" l="1"/>
  <c r="BN377" i="1"/>
  <c r="Z377" i="1"/>
  <c r="BP419" i="1"/>
  <c r="BN419" i="1"/>
  <c r="Z419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Y510" i="1"/>
  <c r="BP508" i="1"/>
  <c r="BN508" i="1"/>
  <c r="Z508" i="1"/>
  <c r="Z509" i="1" s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6" i="1"/>
  <c r="X669" i="1"/>
  <c r="Z27" i="1"/>
  <c r="BN27" i="1"/>
  <c r="Z28" i="1"/>
  <c r="BN28" i="1"/>
  <c r="Z29" i="1"/>
  <c r="BN29" i="1"/>
  <c r="Z30" i="1"/>
  <c r="BN30" i="1"/>
  <c r="Z46" i="1"/>
  <c r="BN46" i="1"/>
  <c r="Z61" i="1"/>
  <c r="BN61" i="1"/>
  <c r="Z75" i="1"/>
  <c r="BN75" i="1"/>
  <c r="Z85" i="1"/>
  <c r="BN85" i="1"/>
  <c r="Z106" i="1"/>
  <c r="BN106" i="1"/>
  <c r="Z118" i="1"/>
  <c r="BN118" i="1"/>
  <c r="Z134" i="1"/>
  <c r="BN134" i="1"/>
  <c r="Z151" i="1"/>
  <c r="BN151" i="1"/>
  <c r="Y154" i="1"/>
  <c r="Z156" i="1"/>
  <c r="BN156" i="1"/>
  <c r="Y159" i="1"/>
  <c r="Z171" i="1"/>
  <c r="BN171" i="1"/>
  <c r="Z191" i="1"/>
  <c r="BN191" i="1"/>
  <c r="Z208" i="1"/>
  <c r="BN208" i="1"/>
  <c r="Y217" i="1"/>
  <c r="Z220" i="1"/>
  <c r="BN220" i="1"/>
  <c r="Z228" i="1"/>
  <c r="BN228" i="1"/>
  <c r="Z235" i="1"/>
  <c r="BN235" i="1"/>
  <c r="Z248" i="1"/>
  <c r="BN248" i="1"/>
  <c r="Z259" i="1"/>
  <c r="BN259" i="1"/>
  <c r="Z274" i="1"/>
  <c r="BN274" i="1"/>
  <c r="Z285" i="1"/>
  <c r="Z286" i="1" s="1"/>
  <c r="BN285" i="1"/>
  <c r="BP285" i="1"/>
  <c r="Y286" i="1"/>
  <c r="Z290" i="1"/>
  <c r="BN290" i="1"/>
  <c r="Y293" i="1"/>
  <c r="Z316" i="1"/>
  <c r="BN316" i="1"/>
  <c r="Z321" i="1"/>
  <c r="Z322" i="1" s="1"/>
  <c r="BN321" i="1"/>
  <c r="BP321" i="1"/>
  <c r="Z325" i="1"/>
  <c r="Z326" i="1" s="1"/>
  <c r="BN325" i="1"/>
  <c r="BP325" i="1"/>
  <c r="Y326" i="1"/>
  <c r="Z329" i="1"/>
  <c r="BN329" i="1"/>
  <c r="Z358" i="1"/>
  <c r="BN358" i="1"/>
  <c r="BP362" i="1"/>
  <c r="BN362" i="1"/>
  <c r="Z362" i="1"/>
  <c r="BP367" i="1"/>
  <c r="BN367" i="1"/>
  <c r="Z367" i="1"/>
  <c r="BP398" i="1"/>
  <c r="BN398" i="1"/>
  <c r="Z398" i="1"/>
  <c r="BP449" i="1"/>
  <c r="BN449" i="1"/>
  <c r="Z449" i="1"/>
  <c r="BP482" i="1"/>
  <c r="BN482" i="1"/>
  <c r="Z482" i="1"/>
  <c r="BP490" i="1"/>
  <c r="BN490" i="1"/>
  <c r="Z490" i="1"/>
  <c r="BP541" i="1"/>
  <c r="BN541" i="1"/>
  <c r="Z541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Z645" i="1" s="1"/>
  <c r="BP643" i="1"/>
  <c r="BN643" i="1"/>
  <c r="Z643" i="1"/>
  <c r="BP336" i="1"/>
  <c r="BN336" i="1"/>
  <c r="Z336" i="1"/>
  <c r="BP360" i="1"/>
  <c r="BN360" i="1"/>
  <c r="Z360" i="1"/>
  <c r="BP375" i="1"/>
  <c r="BN375" i="1"/>
  <c r="Z375" i="1"/>
  <c r="BP392" i="1"/>
  <c r="BN392" i="1"/>
  <c r="Z392" i="1"/>
  <c r="BP396" i="1"/>
  <c r="BN396" i="1"/>
  <c r="Z396" i="1"/>
  <c r="BP417" i="1"/>
  <c r="BN417" i="1"/>
  <c r="Z417" i="1"/>
  <c r="BP429" i="1"/>
  <c r="BN429" i="1"/>
  <c r="Z429" i="1"/>
  <c r="BP447" i="1"/>
  <c r="BN447" i="1"/>
  <c r="Z447" i="1"/>
  <c r="Y495" i="1"/>
  <c r="BP477" i="1"/>
  <c r="BN477" i="1"/>
  <c r="Z477" i="1"/>
  <c r="BP479" i="1"/>
  <c r="BN479" i="1"/>
  <c r="Z479" i="1"/>
  <c r="BP485" i="1"/>
  <c r="BN485" i="1"/>
  <c r="Z485" i="1"/>
  <c r="B675" i="1"/>
  <c r="X667" i="1"/>
  <c r="X668" i="1" s="1"/>
  <c r="Y33" i="1"/>
  <c r="Z32" i="1"/>
  <c r="BN32" i="1"/>
  <c r="Z44" i="1"/>
  <c r="BN44" i="1"/>
  <c r="Z52" i="1"/>
  <c r="BN52" i="1"/>
  <c r="Z59" i="1"/>
  <c r="BN59" i="1"/>
  <c r="Z63" i="1"/>
  <c r="BN63" i="1"/>
  <c r="Y71" i="1"/>
  <c r="Z69" i="1"/>
  <c r="BN69" i="1"/>
  <c r="Y80" i="1"/>
  <c r="Z77" i="1"/>
  <c r="BN77" i="1"/>
  <c r="Z83" i="1"/>
  <c r="BN83" i="1"/>
  <c r="BP83" i="1"/>
  <c r="Y90" i="1"/>
  <c r="Z87" i="1"/>
  <c r="BN87" i="1"/>
  <c r="Y96" i="1"/>
  <c r="Z100" i="1"/>
  <c r="BN100" i="1"/>
  <c r="Y112" i="1"/>
  <c r="Z108" i="1"/>
  <c r="BN108" i="1"/>
  <c r="Z116" i="1"/>
  <c r="BN116" i="1"/>
  <c r="Z124" i="1"/>
  <c r="BN124" i="1"/>
  <c r="Y137" i="1"/>
  <c r="Z132" i="1"/>
  <c r="BN132" i="1"/>
  <c r="Z140" i="1"/>
  <c r="BN140" i="1"/>
  <c r="Z147" i="1"/>
  <c r="BN147" i="1"/>
  <c r="Y153" i="1"/>
  <c r="Y160" i="1"/>
  <c r="Z158" i="1"/>
  <c r="BN158" i="1"/>
  <c r="Y173" i="1"/>
  <c r="Z169" i="1"/>
  <c r="BN169" i="1"/>
  <c r="Z175" i="1"/>
  <c r="BN175" i="1"/>
  <c r="BP175" i="1"/>
  <c r="Y178" i="1"/>
  <c r="I675" i="1"/>
  <c r="Y194" i="1"/>
  <c r="Z189" i="1"/>
  <c r="BN189" i="1"/>
  <c r="Z193" i="1"/>
  <c r="BN193" i="1"/>
  <c r="Z204" i="1"/>
  <c r="BN204" i="1"/>
  <c r="Y216" i="1"/>
  <c r="Z210" i="1"/>
  <c r="BN210" i="1"/>
  <c r="Z214" i="1"/>
  <c r="BN214" i="1"/>
  <c r="Y230" i="1"/>
  <c r="Z222" i="1"/>
  <c r="BN222" i="1"/>
  <c r="Z226" i="1"/>
  <c r="BN226" i="1"/>
  <c r="Z237" i="1"/>
  <c r="BN237" i="1"/>
  <c r="Z246" i="1"/>
  <c r="BN246" i="1"/>
  <c r="Z250" i="1"/>
  <c r="BN250" i="1"/>
  <c r="Z257" i="1"/>
  <c r="BN257" i="1"/>
  <c r="Z261" i="1"/>
  <c r="BN261" i="1"/>
  <c r="Z267" i="1"/>
  <c r="Z268" i="1" s="1"/>
  <c r="BN267" i="1"/>
  <c r="BP267" i="1"/>
  <c r="Y268" i="1"/>
  <c r="Z272" i="1"/>
  <c r="BN272" i="1"/>
  <c r="Z276" i="1"/>
  <c r="BN276" i="1"/>
  <c r="Z280" i="1"/>
  <c r="BN280" i="1"/>
  <c r="Z292" i="1"/>
  <c r="BN292" i="1"/>
  <c r="Z299" i="1"/>
  <c r="BN299" i="1"/>
  <c r="BP301" i="1"/>
  <c r="BN301" i="1"/>
  <c r="Z301" i="1"/>
  <c r="BP356" i="1"/>
  <c r="BN356" i="1"/>
  <c r="Z356" i="1"/>
  <c r="BP369" i="1"/>
  <c r="BN369" i="1"/>
  <c r="Z369" i="1"/>
  <c r="BP383" i="1"/>
  <c r="BN383" i="1"/>
  <c r="Z383" i="1"/>
  <c r="Y404" i="1"/>
  <c r="BP403" i="1"/>
  <c r="BN403" i="1"/>
  <c r="Z403" i="1"/>
  <c r="Z404" i="1" s="1"/>
  <c r="Y411" i="1"/>
  <c r="BP407" i="1"/>
  <c r="BN407" i="1"/>
  <c r="Z407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BP515" i="1"/>
  <c r="BN515" i="1"/>
  <c r="Z515" i="1"/>
  <c r="BP543" i="1"/>
  <c r="BN543" i="1"/>
  <c r="Z543" i="1"/>
  <c r="BP548" i="1"/>
  <c r="BN548" i="1"/>
  <c r="Z548" i="1"/>
  <c r="BP558" i="1"/>
  <c r="BN558" i="1"/>
  <c r="Z558" i="1"/>
  <c r="BP573" i="1"/>
  <c r="BN573" i="1"/>
  <c r="Z57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31" i="1"/>
  <c r="Y342" i="1"/>
  <c r="Y379" i="1"/>
  <c r="Y394" i="1"/>
  <c r="Y393" i="1"/>
  <c r="Y399" i="1"/>
  <c r="Y452" i="1"/>
  <c r="Y464" i="1"/>
  <c r="BP499" i="1"/>
  <c r="BN499" i="1"/>
  <c r="Z499" i="1"/>
  <c r="BP512" i="1"/>
  <c r="BN512" i="1"/>
  <c r="Z512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AD675" i="1"/>
  <c r="BP539" i="1"/>
  <c r="BN539" i="1"/>
  <c r="Z539" i="1"/>
  <c r="BP547" i="1"/>
  <c r="BN547" i="1"/>
  <c r="Z547" i="1"/>
  <c r="Y561" i="1"/>
  <c r="Y560" i="1"/>
  <c r="BP557" i="1"/>
  <c r="BN557" i="1"/>
  <c r="Z557" i="1"/>
  <c r="BP559" i="1"/>
  <c r="BN559" i="1"/>
  <c r="Z559" i="1"/>
  <c r="BP572" i="1"/>
  <c r="BN572" i="1"/>
  <c r="Z572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H9" i="1"/>
  <c r="Y24" i="1"/>
  <c r="Y103" i="1"/>
  <c r="Y121" i="1"/>
  <c r="Y184" i="1"/>
  <c r="BP227" i="1"/>
  <c r="BN227" i="1"/>
  <c r="Z227" i="1"/>
  <c r="BP234" i="1"/>
  <c r="BN234" i="1"/>
  <c r="Z234" i="1"/>
  <c r="BP238" i="1"/>
  <c r="BN238" i="1"/>
  <c r="Z238" i="1"/>
  <c r="Y240" i="1"/>
  <c r="K675" i="1"/>
  <c r="Y252" i="1"/>
  <c r="BP243" i="1"/>
  <c r="BN243" i="1"/>
  <c r="Z243" i="1"/>
  <c r="Z251" i="1" s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BP300" i="1"/>
  <c r="BN300" i="1"/>
  <c r="Z300" i="1"/>
  <c r="BP330" i="1"/>
  <c r="BN330" i="1"/>
  <c r="Z330" i="1"/>
  <c r="Y332" i="1"/>
  <c r="T675" i="1"/>
  <c r="Y338" i="1"/>
  <c r="BP335" i="1"/>
  <c r="BN335" i="1"/>
  <c r="Z335" i="1"/>
  <c r="L675" i="1"/>
  <c r="Y265" i="1"/>
  <c r="M675" i="1"/>
  <c r="Y282" i="1"/>
  <c r="Y287" i="1"/>
  <c r="P675" i="1"/>
  <c r="Y294" i="1"/>
  <c r="Q675" i="1"/>
  <c r="Y303" i="1"/>
  <c r="S675" i="1"/>
  <c r="Y323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BP391" i="1"/>
  <c r="BN391" i="1"/>
  <c r="Z391" i="1"/>
  <c r="Z393" i="1" s="1"/>
  <c r="Y400" i="1"/>
  <c r="BP408" i="1"/>
  <c r="BN408" i="1"/>
  <c r="Z408" i="1"/>
  <c r="X675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3" i="1"/>
  <c r="BN493" i="1"/>
  <c r="Z493" i="1"/>
  <c r="BP513" i="1"/>
  <c r="BN513" i="1"/>
  <c r="Z513" i="1"/>
  <c r="BP516" i="1"/>
  <c r="BN516" i="1"/>
  <c r="Z516" i="1"/>
  <c r="Y518" i="1"/>
  <c r="Y526" i="1"/>
  <c r="BP521" i="1"/>
  <c r="BN521" i="1"/>
  <c r="Z521" i="1"/>
  <c r="Z525" i="1" s="1"/>
  <c r="Y525" i="1"/>
  <c r="AE675" i="1"/>
  <c r="Y594" i="1"/>
  <c r="Y595" i="1"/>
  <c r="BP593" i="1"/>
  <c r="BN593" i="1"/>
  <c r="Z593" i="1"/>
  <c r="Z594" i="1" s="1"/>
  <c r="BP368" i="1"/>
  <c r="BN368" i="1"/>
  <c r="Z368" i="1"/>
  <c r="BP376" i="1"/>
  <c r="BN376" i="1"/>
  <c r="Z376" i="1"/>
  <c r="BP384" i="1"/>
  <c r="BN384" i="1"/>
  <c r="Z384" i="1"/>
  <c r="BP397" i="1"/>
  <c r="BN397" i="1"/>
  <c r="Z397" i="1"/>
  <c r="Z39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496" i="1"/>
  <c r="Y501" i="1"/>
  <c r="BP498" i="1"/>
  <c r="BN498" i="1"/>
  <c r="Z498" i="1"/>
  <c r="Z500" i="1" s="1"/>
  <c r="BP542" i="1"/>
  <c r="BN542" i="1"/>
  <c r="Z542" i="1"/>
  <c r="BP546" i="1"/>
  <c r="BN546" i="1"/>
  <c r="Z546" i="1"/>
  <c r="Y554" i="1"/>
  <c r="Y578" i="1"/>
  <c r="BP563" i="1"/>
  <c r="BN563" i="1"/>
  <c r="Z563" i="1"/>
  <c r="Y577" i="1"/>
  <c r="BP567" i="1"/>
  <c r="BN567" i="1"/>
  <c r="Z567" i="1"/>
  <c r="BP574" i="1"/>
  <c r="BN574" i="1"/>
  <c r="Z574" i="1"/>
  <c r="W675" i="1"/>
  <c r="Y405" i="1"/>
  <c r="Y425" i="1"/>
  <c r="Y675" i="1"/>
  <c r="Y451" i="1"/>
  <c r="AA675" i="1"/>
  <c r="Y509" i="1"/>
  <c r="Y517" i="1"/>
  <c r="BP514" i="1"/>
  <c r="BN514" i="1"/>
  <c r="Z514" i="1"/>
  <c r="BP540" i="1"/>
  <c r="BN540" i="1"/>
  <c r="Z540" i="1"/>
  <c r="BP544" i="1"/>
  <c r="BN544" i="1"/>
  <c r="Z544" i="1"/>
  <c r="BP549" i="1"/>
  <c r="BN549" i="1"/>
  <c r="Z549" i="1"/>
  <c r="BP566" i="1"/>
  <c r="BN566" i="1"/>
  <c r="Z566" i="1"/>
  <c r="BP571" i="1"/>
  <c r="BN571" i="1"/>
  <c r="Z571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10" i="1" l="1"/>
  <c r="Z554" i="1"/>
  <c r="Z451" i="1"/>
  <c r="Z410" i="1"/>
  <c r="Z337" i="1"/>
  <c r="Z331" i="1"/>
  <c r="Z293" i="1"/>
  <c r="Z159" i="1"/>
  <c r="Z141" i="1"/>
  <c r="Z71" i="1"/>
  <c r="Z560" i="1"/>
  <c r="Z588" i="1"/>
  <c r="Z425" i="1"/>
  <c r="Z517" i="1"/>
  <c r="Z379" i="1"/>
  <c r="Z303" i="1"/>
  <c r="Z89" i="1"/>
  <c r="Z80" i="1"/>
  <c r="Z48" i="1"/>
  <c r="Z627" i="1"/>
  <c r="Z464" i="1"/>
  <c r="Z264" i="1"/>
  <c r="Z216" i="1"/>
  <c r="Z64" i="1"/>
  <c r="Z495" i="1"/>
  <c r="Y665" i="1"/>
  <c r="Z363" i="1"/>
  <c r="Z239" i="1"/>
  <c r="Z230" i="1"/>
  <c r="Y667" i="1"/>
  <c r="Z638" i="1"/>
  <c r="Z617" i="1"/>
  <c r="Z577" i="1"/>
  <c r="Z435" i="1"/>
  <c r="Z386" i="1"/>
  <c r="Z370" i="1"/>
  <c r="Z136" i="1"/>
  <c r="Z126" i="1"/>
  <c r="Z120" i="1"/>
  <c r="Z111" i="1"/>
  <c r="Z102" i="1"/>
  <c r="Z95" i="1"/>
  <c r="Z33" i="1"/>
  <c r="Y669" i="1"/>
  <c r="Y666" i="1"/>
  <c r="Y668" i="1" l="1"/>
  <c r="Z670" i="1"/>
</calcChain>
</file>

<file path=xl/sharedStrings.xml><?xml version="1.0" encoding="utf-8"?>
<sst xmlns="http://schemas.openxmlformats.org/spreadsheetml/2006/main" count="3135" uniqueCount="1087">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</sst>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8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1111" t="s">
        <v>0</v>
      </c>
      <c r="E1" s="809"/>
      <c r="F1" s="809"/>
      <c r="G1" s="12" t="s">
        <v>1</v>
      </c>
      <c r="H1" s="1111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1190" t="s">
        <v>3</v>
      </c>
      <c r="S1" s="809"/>
      <c r="T1" s="8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1078" t="s">
        <v>8</v>
      </c>
      <c r="B5" s="794"/>
      <c r="C5" s="795"/>
      <c r="D5" s="942"/>
      <c r="E5" s="944"/>
      <c r="F5" s="844" t="s">
        <v>9</v>
      </c>
      <c r="G5" s="795"/>
      <c r="H5" s="942" t="s">
        <v>1086</v>
      </c>
      <c r="I5" s="943"/>
      <c r="J5" s="943"/>
      <c r="K5" s="943"/>
      <c r="L5" s="943"/>
      <c r="M5" s="944"/>
      <c r="N5" s="58"/>
      <c r="P5" s="24" t="s">
        <v>10</v>
      </c>
      <c r="Q5" s="817">
        <v>45712</v>
      </c>
      <c r="R5" s="818"/>
      <c r="T5" s="1026" t="s">
        <v>11</v>
      </c>
      <c r="U5" s="1027"/>
      <c r="V5" s="1029" t="s">
        <v>12</v>
      </c>
      <c r="W5" s="818"/>
      <c r="AB5" s="51"/>
      <c r="AC5" s="51"/>
      <c r="AD5" s="51"/>
      <c r="AE5" s="51"/>
    </row>
    <row r="6" spans="1:32" s="763" customFormat="1" ht="24" customHeight="1" x14ac:dyDescent="0.2">
      <c r="A6" s="1078" t="s">
        <v>13</v>
      </c>
      <c r="B6" s="794"/>
      <c r="C6" s="795"/>
      <c r="D6" s="949" t="s">
        <v>14</v>
      </c>
      <c r="E6" s="950"/>
      <c r="F6" s="950"/>
      <c r="G6" s="950"/>
      <c r="H6" s="950"/>
      <c r="I6" s="950"/>
      <c r="J6" s="950"/>
      <c r="K6" s="950"/>
      <c r="L6" s="950"/>
      <c r="M6" s="818"/>
      <c r="N6" s="59"/>
      <c r="P6" s="24" t="s">
        <v>15</v>
      </c>
      <c r="Q6" s="830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1040" t="s">
        <v>16</v>
      </c>
      <c r="U6" s="1027"/>
      <c r="V6" s="914" t="s">
        <v>17</v>
      </c>
      <c r="W6" s="915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1171" t="str">
        <f>IFERROR(VLOOKUP(DeliveryAddress,Table,3,0),1)</f>
        <v>1</v>
      </c>
      <c r="E7" s="1172"/>
      <c r="F7" s="1172"/>
      <c r="G7" s="1172"/>
      <c r="H7" s="1172"/>
      <c r="I7" s="1172"/>
      <c r="J7" s="1172"/>
      <c r="K7" s="1172"/>
      <c r="L7" s="1172"/>
      <c r="M7" s="1034"/>
      <c r="N7" s="60"/>
      <c r="P7" s="24"/>
      <c r="Q7" s="42"/>
      <c r="R7" s="42"/>
      <c r="T7" s="785"/>
      <c r="U7" s="1027"/>
      <c r="V7" s="916"/>
      <c r="W7" s="917"/>
      <c r="AB7" s="51"/>
      <c r="AC7" s="51"/>
      <c r="AD7" s="51"/>
      <c r="AE7" s="51"/>
    </row>
    <row r="8" spans="1:32" s="763" customFormat="1" ht="25.5" customHeight="1" x14ac:dyDescent="0.2">
      <c r="A8" s="773" t="s">
        <v>18</v>
      </c>
      <c r="B8" s="774"/>
      <c r="C8" s="775"/>
      <c r="D8" s="1149" t="s">
        <v>19</v>
      </c>
      <c r="E8" s="1150"/>
      <c r="F8" s="1150"/>
      <c r="G8" s="1150"/>
      <c r="H8" s="1150"/>
      <c r="I8" s="1150"/>
      <c r="J8" s="1150"/>
      <c r="K8" s="1150"/>
      <c r="L8" s="1150"/>
      <c r="M8" s="1151"/>
      <c r="N8" s="61"/>
      <c r="P8" s="24" t="s">
        <v>20</v>
      </c>
      <c r="Q8" s="1033">
        <v>0.375</v>
      </c>
      <c r="R8" s="1034"/>
      <c r="T8" s="785"/>
      <c r="U8" s="1027"/>
      <c r="V8" s="916"/>
      <c r="W8" s="917"/>
      <c r="AB8" s="51"/>
      <c r="AC8" s="51"/>
      <c r="AD8" s="51"/>
      <c r="AE8" s="51"/>
    </row>
    <row r="9" spans="1:32" s="763" customFormat="1" ht="39.950000000000003" customHeight="1" x14ac:dyDescent="0.2">
      <c r="A9" s="7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790"/>
      <c r="E9" s="791"/>
      <c r="F9" s="7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994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9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61"/>
      <c r="P9" s="26" t="s">
        <v>21</v>
      </c>
      <c r="Q9" s="1084"/>
      <c r="R9" s="850"/>
      <c r="T9" s="785"/>
      <c r="U9" s="1027"/>
      <c r="V9" s="918"/>
      <c r="W9" s="919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7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790"/>
      <c r="E10" s="791"/>
      <c r="F10" s="7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971" t="str">
        <f>IFERROR(VLOOKUP($D$10,Proxy,2,FALSE),"")</f>
        <v/>
      </c>
      <c r="I10" s="785"/>
      <c r="J10" s="785"/>
      <c r="K10" s="785"/>
      <c r="L10" s="785"/>
      <c r="M10" s="785"/>
      <c r="N10" s="762"/>
      <c r="P10" s="26" t="s">
        <v>22</v>
      </c>
      <c r="Q10" s="1017"/>
      <c r="R10" s="1018"/>
      <c r="U10" s="24" t="s">
        <v>23</v>
      </c>
      <c r="V10" s="1201" t="s">
        <v>24</v>
      </c>
      <c r="W10" s="915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88"/>
      <c r="R11" s="818"/>
      <c r="U11" s="24" t="s">
        <v>27</v>
      </c>
      <c r="V11" s="849" t="s">
        <v>28</v>
      </c>
      <c r="W11" s="850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793" t="s">
        <v>29</v>
      </c>
      <c r="B12" s="794"/>
      <c r="C12" s="794"/>
      <c r="D12" s="794"/>
      <c r="E12" s="794"/>
      <c r="F12" s="794"/>
      <c r="G12" s="794"/>
      <c r="H12" s="794"/>
      <c r="I12" s="794"/>
      <c r="J12" s="794"/>
      <c r="K12" s="794"/>
      <c r="L12" s="794"/>
      <c r="M12" s="795"/>
      <c r="N12" s="62"/>
      <c r="P12" s="24" t="s">
        <v>30</v>
      </c>
      <c r="Q12" s="1033"/>
      <c r="R12" s="1034"/>
      <c r="S12" s="23"/>
      <c r="U12" s="24"/>
      <c r="V12" s="809"/>
      <c r="W12" s="785"/>
      <c r="AB12" s="51"/>
      <c r="AC12" s="51"/>
      <c r="AD12" s="51"/>
      <c r="AE12" s="51"/>
    </row>
    <row r="13" spans="1:32" s="763" customFormat="1" ht="23.25" customHeight="1" x14ac:dyDescent="0.2">
      <c r="A13" s="793" t="s">
        <v>31</v>
      </c>
      <c r="B13" s="794"/>
      <c r="C13" s="794"/>
      <c r="D13" s="794"/>
      <c r="E13" s="794"/>
      <c r="F13" s="794"/>
      <c r="G13" s="794"/>
      <c r="H13" s="794"/>
      <c r="I13" s="794"/>
      <c r="J13" s="794"/>
      <c r="K13" s="794"/>
      <c r="L13" s="794"/>
      <c r="M13" s="795"/>
      <c r="N13" s="62"/>
      <c r="O13" s="26"/>
      <c r="P13" s="26" t="s">
        <v>32</v>
      </c>
      <c r="Q13" s="849"/>
      <c r="R13" s="8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793" t="s">
        <v>33</v>
      </c>
      <c r="B14" s="794"/>
      <c r="C14" s="794"/>
      <c r="D14" s="794"/>
      <c r="E14" s="794"/>
      <c r="F14" s="794"/>
      <c r="G14" s="794"/>
      <c r="H14" s="794"/>
      <c r="I14" s="794"/>
      <c r="J14" s="794"/>
      <c r="K14" s="794"/>
      <c r="L14" s="794"/>
      <c r="M14" s="7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1" t="s">
        <v>34</v>
      </c>
      <c r="B15" s="794"/>
      <c r="C15" s="794"/>
      <c r="D15" s="794"/>
      <c r="E15" s="794"/>
      <c r="F15" s="794"/>
      <c r="G15" s="794"/>
      <c r="H15" s="794"/>
      <c r="I15" s="794"/>
      <c r="J15" s="794"/>
      <c r="K15" s="794"/>
      <c r="L15" s="794"/>
      <c r="M15" s="795"/>
      <c r="N15" s="63"/>
      <c r="P15" s="1079" t="s">
        <v>35</v>
      </c>
      <c r="Q15" s="809"/>
      <c r="R15" s="809"/>
      <c r="S15" s="809"/>
      <c r="T15" s="8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0"/>
      <c r="Q16" s="1080"/>
      <c r="R16" s="1080"/>
      <c r="S16" s="1080"/>
      <c r="T16" s="10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6" t="s">
        <v>36</v>
      </c>
      <c r="B17" s="796" t="s">
        <v>37</v>
      </c>
      <c r="C17" s="1068" t="s">
        <v>38</v>
      </c>
      <c r="D17" s="796" t="s">
        <v>39</v>
      </c>
      <c r="E17" s="797"/>
      <c r="F17" s="796" t="s">
        <v>40</v>
      </c>
      <c r="G17" s="796" t="s">
        <v>41</v>
      </c>
      <c r="H17" s="796" t="s">
        <v>42</v>
      </c>
      <c r="I17" s="796" t="s">
        <v>43</v>
      </c>
      <c r="J17" s="796" t="s">
        <v>44</v>
      </c>
      <c r="K17" s="796" t="s">
        <v>45</v>
      </c>
      <c r="L17" s="796" t="s">
        <v>46</v>
      </c>
      <c r="M17" s="796" t="s">
        <v>47</v>
      </c>
      <c r="N17" s="796" t="s">
        <v>48</v>
      </c>
      <c r="O17" s="796" t="s">
        <v>49</v>
      </c>
      <c r="P17" s="796" t="s">
        <v>50</v>
      </c>
      <c r="Q17" s="1115"/>
      <c r="R17" s="1115"/>
      <c r="S17" s="1115"/>
      <c r="T17" s="797"/>
      <c r="U17" s="841" t="s">
        <v>51</v>
      </c>
      <c r="V17" s="795"/>
      <c r="W17" s="796" t="s">
        <v>52</v>
      </c>
      <c r="X17" s="796" t="s">
        <v>53</v>
      </c>
      <c r="Y17" s="838" t="s">
        <v>54</v>
      </c>
      <c r="Z17" s="979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856"/>
      <c r="AF17" s="857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798"/>
      <c r="E18" s="799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798"/>
      <c r="Q18" s="1116"/>
      <c r="R18" s="1116"/>
      <c r="S18" s="1116"/>
      <c r="T18" s="799"/>
      <c r="U18" s="67" t="s">
        <v>61</v>
      </c>
      <c r="V18" s="67" t="s">
        <v>62</v>
      </c>
      <c r="W18" s="805"/>
      <c r="X18" s="805"/>
      <c r="Y18" s="839"/>
      <c r="Z18" s="980"/>
      <c r="AA18" s="970"/>
      <c r="AB18" s="970"/>
      <c r="AC18" s="970"/>
      <c r="AD18" s="858"/>
      <c r="AE18" s="859"/>
      <c r="AF18" s="860"/>
      <c r="AG18" s="66"/>
      <c r="BD18" s="65"/>
    </row>
    <row r="19" spans="1:68" ht="27.75" hidden="1" customHeight="1" x14ac:dyDescent="0.2">
      <c r="A19" s="811" t="s">
        <v>63</v>
      </c>
      <c r="B19" s="812"/>
      <c r="C19" s="812"/>
      <c r="D19" s="812"/>
      <c r="E19" s="812"/>
      <c r="F19" s="812"/>
      <c r="G19" s="812"/>
      <c r="H19" s="812"/>
      <c r="I19" s="812"/>
      <c r="J19" s="812"/>
      <c r="K19" s="812"/>
      <c r="L19" s="812"/>
      <c r="M19" s="812"/>
      <c r="N19" s="812"/>
      <c r="O19" s="812"/>
      <c r="P19" s="812"/>
      <c r="Q19" s="812"/>
      <c r="R19" s="812"/>
      <c r="S19" s="812"/>
      <c r="T19" s="812"/>
      <c r="U19" s="812"/>
      <c r="V19" s="812"/>
      <c r="W19" s="812"/>
      <c r="X19" s="812"/>
      <c r="Y19" s="812"/>
      <c r="Z19" s="812"/>
      <c r="AA19" s="48"/>
      <c r="AB19" s="48"/>
      <c r="AC19" s="48"/>
    </row>
    <row r="20" spans="1:68" ht="16.5" hidden="1" customHeight="1" x14ac:dyDescent="0.25">
      <c r="A20" s="789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64"/>
      <c r="AB20" s="764"/>
      <c r="AC20" s="764"/>
    </row>
    <row r="21" spans="1:68" ht="14.25" hidden="1" customHeight="1" x14ac:dyDescent="0.25">
      <c r="A21" s="787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7"/>
      <c r="R22" s="777"/>
      <c r="S22" s="777"/>
      <c r="T22" s="778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81" t="s">
        <v>71</v>
      </c>
      <c r="Q23" s="774"/>
      <c r="R23" s="774"/>
      <c r="S23" s="774"/>
      <c r="T23" s="774"/>
      <c r="U23" s="774"/>
      <c r="V23" s="775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81" t="s">
        <v>71</v>
      </c>
      <c r="Q24" s="774"/>
      <c r="R24" s="774"/>
      <c r="S24" s="774"/>
      <c r="T24" s="774"/>
      <c r="U24" s="774"/>
      <c r="V24" s="775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7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9">
        <v>4680115885912</v>
      </c>
      <c r="E26" s="780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9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7"/>
      <c r="R26" s="777"/>
      <c r="S26" s="777"/>
      <c r="T26" s="778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9">
        <v>4607091388237</v>
      </c>
      <c r="E27" s="780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7"/>
      <c r="R27" s="777"/>
      <c r="S27" s="777"/>
      <c r="T27" s="778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9">
        <v>4680115886230</v>
      </c>
      <c r="E28" s="780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91" t="s">
        <v>83</v>
      </c>
      <c r="Q28" s="777"/>
      <c r="R28" s="777"/>
      <c r="S28" s="777"/>
      <c r="T28" s="778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9">
        <v>4680115886278</v>
      </c>
      <c r="E29" s="780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77" t="s">
        <v>87</v>
      </c>
      <c r="Q29" s="777"/>
      <c r="R29" s="777"/>
      <c r="S29" s="777"/>
      <c r="T29" s="778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9">
        <v>4680115886247</v>
      </c>
      <c r="E30" s="780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197" t="s">
        <v>91</v>
      </c>
      <c r="Q30" s="777"/>
      <c r="R30" s="777"/>
      <c r="S30" s="777"/>
      <c r="T30" s="778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9">
        <v>4680115885905</v>
      </c>
      <c r="E31" s="780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7"/>
      <c r="R31" s="777"/>
      <c r="S31" s="777"/>
      <c r="T31" s="778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9">
        <v>4607091388244</v>
      </c>
      <c r="E32" s="780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7"/>
      <c r="R32" s="777"/>
      <c r="S32" s="777"/>
      <c r="T32" s="778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84"/>
      <c r="B33" s="785"/>
      <c r="C33" s="785"/>
      <c r="D33" s="785"/>
      <c r="E33" s="785"/>
      <c r="F33" s="785"/>
      <c r="G33" s="785"/>
      <c r="H33" s="785"/>
      <c r="I33" s="785"/>
      <c r="J33" s="785"/>
      <c r="K33" s="785"/>
      <c r="L33" s="785"/>
      <c r="M33" s="785"/>
      <c r="N33" s="785"/>
      <c r="O33" s="786"/>
      <c r="P33" s="781" t="s">
        <v>71</v>
      </c>
      <c r="Q33" s="774"/>
      <c r="R33" s="774"/>
      <c r="S33" s="774"/>
      <c r="T33" s="774"/>
      <c r="U33" s="774"/>
      <c r="V33" s="775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5"/>
      <c r="B34" s="785"/>
      <c r="C34" s="785"/>
      <c r="D34" s="785"/>
      <c r="E34" s="785"/>
      <c r="F34" s="785"/>
      <c r="G34" s="785"/>
      <c r="H34" s="785"/>
      <c r="I34" s="785"/>
      <c r="J34" s="785"/>
      <c r="K34" s="785"/>
      <c r="L34" s="785"/>
      <c r="M34" s="785"/>
      <c r="N34" s="785"/>
      <c r="O34" s="786"/>
      <c r="P34" s="781" t="s">
        <v>71</v>
      </c>
      <c r="Q34" s="774"/>
      <c r="R34" s="774"/>
      <c r="S34" s="774"/>
      <c r="T34" s="774"/>
      <c r="U34" s="774"/>
      <c r="V34" s="775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7" t="s">
        <v>99</v>
      </c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5"/>
      <c r="P35" s="785"/>
      <c r="Q35" s="785"/>
      <c r="R35" s="785"/>
      <c r="S35" s="785"/>
      <c r="T35" s="785"/>
      <c r="U35" s="785"/>
      <c r="V35" s="785"/>
      <c r="W35" s="785"/>
      <c r="X35" s="785"/>
      <c r="Y35" s="785"/>
      <c r="Z35" s="785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9">
        <v>4607091388503</v>
      </c>
      <c r="E36" s="780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7"/>
      <c r="R36" s="777"/>
      <c r="S36" s="777"/>
      <c r="T36" s="778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84"/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6"/>
      <c r="P37" s="781" t="s">
        <v>71</v>
      </c>
      <c r="Q37" s="774"/>
      <c r="R37" s="774"/>
      <c r="S37" s="774"/>
      <c r="T37" s="774"/>
      <c r="U37" s="774"/>
      <c r="V37" s="775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5"/>
      <c r="B38" s="785"/>
      <c r="C38" s="785"/>
      <c r="D38" s="785"/>
      <c r="E38" s="785"/>
      <c r="F38" s="785"/>
      <c r="G38" s="785"/>
      <c r="H38" s="785"/>
      <c r="I38" s="785"/>
      <c r="J38" s="785"/>
      <c r="K38" s="785"/>
      <c r="L38" s="785"/>
      <c r="M38" s="785"/>
      <c r="N38" s="785"/>
      <c r="O38" s="786"/>
      <c r="P38" s="781" t="s">
        <v>71</v>
      </c>
      <c r="Q38" s="774"/>
      <c r="R38" s="774"/>
      <c r="S38" s="774"/>
      <c r="T38" s="774"/>
      <c r="U38" s="774"/>
      <c r="V38" s="775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11" t="s">
        <v>105</v>
      </c>
      <c r="B39" s="812"/>
      <c r="C39" s="812"/>
      <c r="D39" s="812"/>
      <c r="E39" s="812"/>
      <c r="F39" s="812"/>
      <c r="G39" s="812"/>
      <c r="H39" s="812"/>
      <c r="I39" s="812"/>
      <c r="J39" s="812"/>
      <c r="K39" s="812"/>
      <c r="L39" s="812"/>
      <c r="M39" s="812"/>
      <c r="N39" s="812"/>
      <c r="O39" s="812"/>
      <c r="P39" s="812"/>
      <c r="Q39" s="812"/>
      <c r="R39" s="812"/>
      <c r="S39" s="812"/>
      <c r="T39" s="812"/>
      <c r="U39" s="812"/>
      <c r="V39" s="812"/>
      <c r="W39" s="812"/>
      <c r="X39" s="812"/>
      <c r="Y39" s="812"/>
      <c r="Z39" s="812"/>
      <c r="AA39" s="48"/>
      <c r="AB39" s="48"/>
      <c r="AC39" s="48"/>
    </row>
    <row r="40" spans="1:68" ht="16.5" hidden="1" customHeight="1" x14ac:dyDescent="0.25">
      <c r="A40" s="789" t="s">
        <v>106</v>
      </c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5"/>
      <c r="P40" s="785"/>
      <c r="Q40" s="785"/>
      <c r="R40" s="785"/>
      <c r="S40" s="785"/>
      <c r="T40" s="785"/>
      <c r="U40" s="785"/>
      <c r="V40" s="785"/>
      <c r="W40" s="785"/>
      <c r="X40" s="785"/>
      <c r="Y40" s="785"/>
      <c r="Z40" s="785"/>
      <c r="AA40" s="764"/>
      <c r="AB40" s="764"/>
      <c r="AC40" s="764"/>
    </row>
    <row r="41" spans="1:68" ht="14.25" hidden="1" customHeight="1" x14ac:dyDescent="0.25">
      <c r="A41" s="787" t="s">
        <v>107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9">
        <v>4607091385670</v>
      </c>
      <c r="E42" s="780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11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7"/>
      <c r="R42" s="777"/>
      <c r="S42" s="777"/>
      <c r="T42" s="778"/>
      <c r="U42" s="34"/>
      <c r="V42" s="34"/>
      <c r="W42" s="35" t="s">
        <v>69</v>
      </c>
      <c r="X42" s="769">
        <v>220</v>
      </c>
      <c r="Y42" s="770">
        <f t="shared" ref="Y42:Y47" si="6">IFERROR(IF(X42="",0,CEILING((X42/$H42),1)*$H42),"")</f>
        <v>226.8</v>
      </c>
      <c r="Z42" s="36">
        <f>IFERROR(IF(Y42=0,"",ROUNDUP(Y42/H42,0)*0.01898),"")</f>
        <v>0.39857999999999999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228.86111111111109</v>
      </c>
      <c r="BN42" s="64">
        <f t="shared" ref="BN42:BN47" si="8">IFERROR(Y42*I42/H42,"0")</f>
        <v>235.93499999999997</v>
      </c>
      <c r="BO42" s="64">
        <f t="shared" ref="BO42:BO47" si="9">IFERROR(1/J42*(X42/H42),"0")</f>
        <v>0.31828703703703703</v>
      </c>
      <c r="BP42" s="64">
        <f t="shared" ref="BP42:BP47" si="10">IFERROR(1/J42*(Y42/H42),"0")</f>
        <v>0.328125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9">
        <v>4607091385670</v>
      </c>
      <c r="E43" s="780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7"/>
      <c r="R43" s="777"/>
      <c r="S43" s="777"/>
      <c r="T43" s="778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9">
        <v>4680115883956</v>
      </c>
      <c r="E44" s="780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115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7"/>
      <c r="R44" s="777"/>
      <c r="S44" s="777"/>
      <c r="T44" s="778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9">
        <v>4607091385687</v>
      </c>
      <c r="E45" s="780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9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7"/>
      <c r="R45" s="777"/>
      <c r="S45" s="777"/>
      <c r="T45" s="778"/>
      <c r="U45" s="34"/>
      <c r="V45" s="34"/>
      <c r="W45" s="35" t="s">
        <v>69</v>
      </c>
      <c r="X45" s="769">
        <v>320</v>
      </c>
      <c r="Y45" s="770">
        <f t="shared" si="6"/>
        <v>320</v>
      </c>
      <c r="Z45" s="36">
        <f>IFERROR(IF(Y45=0,"",ROUNDUP(Y45/H45,0)*0.00902),"")</f>
        <v>0.72160000000000002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336.8</v>
      </c>
      <c r="BN45" s="64">
        <f t="shared" si="8"/>
        <v>336.8</v>
      </c>
      <c r="BO45" s="64">
        <f t="shared" si="9"/>
        <v>0.60606060606060608</v>
      </c>
      <c r="BP45" s="64">
        <f t="shared" si="10"/>
        <v>0.60606060606060608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9">
        <v>4680115882539</v>
      </c>
      <c r="E46" s="780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8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7"/>
      <c r="R46" s="777"/>
      <c r="S46" s="777"/>
      <c r="T46" s="778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9">
        <v>4680115883949</v>
      </c>
      <c r="E47" s="780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7"/>
      <c r="R47" s="777"/>
      <c r="S47" s="777"/>
      <c r="T47" s="778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84"/>
      <c r="B48" s="785"/>
      <c r="C48" s="785"/>
      <c r="D48" s="785"/>
      <c r="E48" s="785"/>
      <c r="F48" s="785"/>
      <c r="G48" s="785"/>
      <c r="H48" s="785"/>
      <c r="I48" s="785"/>
      <c r="J48" s="785"/>
      <c r="K48" s="785"/>
      <c r="L48" s="785"/>
      <c r="M48" s="785"/>
      <c r="N48" s="785"/>
      <c r="O48" s="786"/>
      <c r="P48" s="781" t="s">
        <v>71</v>
      </c>
      <c r="Q48" s="774"/>
      <c r="R48" s="774"/>
      <c r="S48" s="774"/>
      <c r="T48" s="774"/>
      <c r="U48" s="774"/>
      <c r="V48" s="775"/>
      <c r="W48" s="37" t="s">
        <v>72</v>
      </c>
      <c r="X48" s="771">
        <f>IFERROR(X42/H42,"0")+IFERROR(X43/H43,"0")+IFERROR(X44/H44,"0")+IFERROR(X45/H45,"0")+IFERROR(X46/H46,"0")+IFERROR(X47/H47,"0")</f>
        <v>100.37037037037037</v>
      </c>
      <c r="Y48" s="771">
        <f>IFERROR(Y42/H42,"0")+IFERROR(Y43/H43,"0")+IFERROR(Y44/H44,"0")+IFERROR(Y45/H45,"0")+IFERROR(Y46/H46,"0")+IFERROR(Y47/H47,"0")</f>
        <v>101</v>
      </c>
      <c r="Z48" s="771">
        <f>IFERROR(IF(Z42="",0,Z42),"0")+IFERROR(IF(Z43="",0,Z43),"0")+IFERROR(IF(Z44="",0,Z44),"0")+IFERROR(IF(Z45="",0,Z45),"0")+IFERROR(IF(Z46="",0,Z46),"0")+IFERROR(IF(Z47="",0,Z47),"0")</f>
        <v>1.12018</v>
      </c>
      <c r="AA48" s="772"/>
      <c r="AB48" s="772"/>
      <c r="AC48" s="772"/>
    </row>
    <row r="49" spans="1:68" x14ac:dyDescent="0.2">
      <c r="A49" s="785"/>
      <c r="B49" s="785"/>
      <c r="C49" s="785"/>
      <c r="D49" s="785"/>
      <c r="E49" s="785"/>
      <c r="F49" s="785"/>
      <c r="G49" s="785"/>
      <c r="H49" s="785"/>
      <c r="I49" s="785"/>
      <c r="J49" s="785"/>
      <c r="K49" s="785"/>
      <c r="L49" s="785"/>
      <c r="M49" s="785"/>
      <c r="N49" s="785"/>
      <c r="O49" s="786"/>
      <c r="P49" s="781" t="s">
        <v>71</v>
      </c>
      <c r="Q49" s="774"/>
      <c r="R49" s="774"/>
      <c r="S49" s="774"/>
      <c r="T49" s="774"/>
      <c r="U49" s="774"/>
      <c r="V49" s="775"/>
      <c r="W49" s="37" t="s">
        <v>69</v>
      </c>
      <c r="X49" s="771">
        <f>IFERROR(SUM(X42:X47),"0")</f>
        <v>540</v>
      </c>
      <c r="Y49" s="771">
        <f>IFERROR(SUM(Y42:Y47),"0")</f>
        <v>546.79999999999995</v>
      </c>
      <c r="Z49" s="37"/>
      <c r="AA49" s="772"/>
      <c r="AB49" s="772"/>
      <c r="AC49" s="772"/>
    </row>
    <row r="50" spans="1:68" ht="14.25" hidden="1" customHeight="1" x14ac:dyDescent="0.25">
      <c r="A50" s="787" t="s">
        <v>73</v>
      </c>
      <c r="B50" s="785"/>
      <c r="C50" s="785"/>
      <c r="D50" s="785"/>
      <c r="E50" s="785"/>
      <c r="F50" s="785"/>
      <c r="G50" s="785"/>
      <c r="H50" s="785"/>
      <c r="I50" s="785"/>
      <c r="J50" s="785"/>
      <c r="K50" s="785"/>
      <c r="L50" s="785"/>
      <c r="M50" s="785"/>
      <c r="N50" s="785"/>
      <c r="O50" s="785"/>
      <c r="P50" s="785"/>
      <c r="Q50" s="785"/>
      <c r="R50" s="785"/>
      <c r="S50" s="785"/>
      <c r="T50" s="785"/>
      <c r="U50" s="785"/>
      <c r="V50" s="785"/>
      <c r="W50" s="785"/>
      <c r="X50" s="785"/>
      <c r="Y50" s="785"/>
      <c r="Z50" s="785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9">
        <v>4680115885233</v>
      </c>
      <c r="E51" s="780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7"/>
      <c r="R51" s="777"/>
      <c r="S51" s="777"/>
      <c r="T51" s="778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9">
        <v>4680115884915</v>
      </c>
      <c r="E52" s="780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7"/>
      <c r="R52" s="777"/>
      <c r="S52" s="777"/>
      <c r="T52" s="778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84"/>
      <c r="B53" s="785"/>
      <c r="C53" s="785"/>
      <c r="D53" s="785"/>
      <c r="E53" s="785"/>
      <c r="F53" s="785"/>
      <c r="G53" s="785"/>
      <c r="H53" s="785"/>
      <c r="I53" s="785"/>
      <c r="J53" s="785"/>
      <c r="K53" s="785"/>
      <c r="L53" s="785"/>
      <c r="M53" s="785"/>
      <c r="N53" s="785"/>
      <c r="O53" s="786"/>
      <c r="P53" s="781" t="s">
        <v>71</v>
      </c>
      <c r="Q53" s="774"/>
      <c r="R53" s="774"/>
      <c r="S53" s="774"/>
      <c r="T53" s="774"/>
      <c r="U53" s="774"/>
      <c r="V53" s="775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5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81" t="s">
        <v>71</v>
      </c>
      <c r="Q54" s="774"/>
      <c r="R54" s="774"/>
      <c r="S54" s="774"/>
      <c r="T54" s="774"/>
      <c r="U54" s="774"/>
      <c r="V54" s="775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9" t="s">
        <v>134</v>
      </c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5"/>
      <c r="P55" s="785"/>
      <c r="Q55" s="785"/>
      <c r="R55" s="785"/>
      <c r="S55" s="785"/>
      <c r="T55" s="785"/>
      <c r="U55" s="785"/>
      <c r="V55" s="785"/>
      <c r="W55" s="785"/>
      <c r="X55" s="785"/>
      <c r="Y55" s="785"/>
      <c r="Z55" s="785"/>
      <c r="AA55" s="764"/>
      <c r="AB55" s="764"/>
      <c r="AC55" s="764"/>
    </row>
    <row r="56" spans="1:68" ht="14.25" hidden="1" customHeight="1" x14ac:dyDescent="0.25">
      <c r="A56" s="787" t="s">
        <v>107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9">
        <v>4680115885882</v>
      </c>
      <c r="E57" s="780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7"/>
      <c r="R57" s="777"/>
      <c r="S57" s="777"/>
      <c r="T57" s="778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9">
        <v>4680115881426</v>
      </c>
      <c r="E58" s="780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8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7"/>
      <c r="R58" s="777"/>
      <c r="S58" s="777"/>
      <c r="T58" s="778"/>
      <c r="U58" s="34"/>
      <c r="V58" s="34"/>
      <c r="W58" s="35" t="s">
        <v>69</v>
      </c>
      <c r="X58" s="769">
        <v>200</v>
      </c>
      <c r="Y58" s="770">
        <f t="shared" si="11"/>
        <v>205.20000000000002</v>
      </c>
      <c r="Z58" s="36">
        <f>IFERROR(IF(Y58=0,"",ROUNDUP(Y58/H58,0)*0.01898),"")</f>
        <v>0.36062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208.05555555555554</v>
      </c>
      <c r="BN58" s="64">
        <f t="shared" si="13"/>
        <v>213.46499999999997</v>
      </c>
      <c r="BO58" s="64">
        <f t="shared" si="14"/>
        <v>0.28935185185185186</v>
      </c>
      <c r="BP58" s="64">
        <f t="shared" si="15"/>
        <v>0.296875</v>
      </c>
    </row>
    <row r="59" spans="1:68" ht="27" hidden="1" customHeight="1" x14ac:dyDescent="0.25">
      <c r="A59" s="54" t="s">
        <v>141</v>
      </c>
      <c r="B59" s="54" t="s">
        <v>142</v>
      </c>
      <c r="C59" s="31">
        <v>4301011386</v>
      </c>
      <c r="D59" s="779">
        <v>4680115880283</v>
      </c>
      <c r="E59" s="780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91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7"/>
      <c r="R59" s="777"/>
      <c r="S59" s="777"/>
      <c r="T59" s="778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144</v>
      </c>
      <c r="B60" s="54" t="s">
        <v>145</v>
      </c>
      <c r="C60" s="31">
        <v>4301011432</v>
      </c>
      <c r="D60" s="779">
        <v>4680115882720</v>
      </c>
      <c r="E60" s="780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83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7"/>
      <c r="R60" s="777"/>
      <c r="S60" s="777"/>
      <c r="T60" s="778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4301011806</v>
      </c>
      <c r="D61" s="779">
        <v>4680115881525</v>
      </c>
      <c r="E61" s="780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8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7"/>
      <c r="R61" s="777"/>
      <c r="S61" s="777"/>
      <c r="T61" s="778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149</v>
      </c>
      <c r="B62" s="54" t="s">
        <v>150</v>
      </c>
      <c r="C62" s="31">
        <v>4301011589</v>
      </c>
      <c r="D62" s="779">
        <v>4680115885899</v>
      </c>
      <c r="E62" s="780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7"/>
      <c r="R62" s="777"/>
      <c r="S62" s="777"/>
      <c r="T62" s="778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9">
        <v>4680115881419</v>
      </c>
      <c r="E63" s="780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11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7"/>
      <c r="R63" s="777"/>
      <c r="S63" s="777"/>
      <c r="T63" s="778"/>
      <c r="U63" s="34"/>
      <c r="V63" s="34"/>
      <c r="W63" s="35" t="s">
        <v>69</v>
      </c>
      <c r="X63" s="769">
        <v>360</v>
      </c>
      <c r="Y63" s="770">
        <f t="shared" si="11"/>
        <v>360</v>
      </c>
      <c r="Z63" s="36">
        <f>IFERROR(IF(Y63=0,"",ROUNDUP(Y63/H63,0)*0.00902),"")</f>
        <v>0.72160000000000002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376.79999999999995</v>
      </c>
      <c r="BN63" s="64">
        <f t="shared" si="13"/>
        <v>376.79999999999995</v>
      </c>
      <c r="BO63" s="64">
        <f t="shared" si="14"/>
        <v>0.60606060606060608</v>
      </c>
      <c r="BP63" s="64">
        <f t="shared" si="15"/>
        <v>0.60606060606060608</v>
      </c>
    </row>
    <row r="64" spans="1:68" x14ac:dyDescent="0.2">
      <c r="A64" s="784"/>
      <c r="B64" s="785"/>
      <c r="C64" s="785"/>
      <c r="D64" s="785"/>
      <c r="E64" s="785"/>
      <c r="F64" s="785"/>
      <c r="G64" s="785"/>
      <c r="H64" s="785"/>
      <c r="I64" s="785"/>
      <c r="J64" s="785"/>
      <c r="K64" s="785"/>
      <c r="L64" s="785"/>
      <c r="M64" s="785"/>
      <c r="N64" s="785"/>
      <c r="O64" s="786"/>
      <c r="P64" s="781" t="s">
        <v>71</v>
      </c>
      <c r="Q64" s="774"/>
      <c r="R64" s="774"/>
      <c r="S64" s="774"/>
      <c r="T64" s="774"/>
      <c r="U64" s="774"/>
      <c r="V64" s="775"/>
      <c r="W64" s="37" t="s">
        <v>72</v>
      </c>
      <c r="X64" s="771">
        <f>IFERROR(X57/H57,"0")+IFERROR(X58/H58,"0")+IFERROR(X59/H59,"0")+IFERROR(X60/H60,"0")+IFERROR(X61/H61,"0")+IFERROR(X62/H62,"0")+IFERROR(X63/H63,"0")</f>
        <v>98.518518518518519</v>
      </c>
      <c r="Y64" s="771">
        <f>IFERROR(Y57/H57,"0")+IFERROR(Y58/H58,"0")+IFERROR(Y59/H59,"0")+IFERROR(Y60/H60,"0")+IFERROR(Y61/H61,"0")+IFERROR(Y62/H62,"0")+IFERROR(Y63/H63,"0")</f>
        <v>99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1.08222</v>
      </c>
      <c r="AA64" s="772"/>
      <c r="AB64" s="772"/>
      <c r="AC64" s="772"/>
    </row>
    <row r="65" spans="1:68" x14ac:dyDescent="0.2">
      <c r="A65" s="785"/>
      <c r="B65" s="785"/>
      <c r="C65" s="785"/>
      <c r="D65" s="785"/>
      <c r="E65" s="785"/>
      <c r="F65" s="785"/>
      <c r="G65" s="785"/>
      <c r="H65" s="785"/>
      <c r="I65" s="785"/>
      <c r="J65" s="785"/>
      <c r="K65" s="785"/>
      <c r="L65" s="785"/>
      <c r="M65" s="785"/>
      <c r="N65" s="785"/>
      <c r="O65" s="786"/>
      <c r="P65" s="781" t="s">
        <v>71</v>
      </c>
      <c r="Q65" s="774"/>
      <c r="R65" s="774"/>
      <c r="S65" s="774"/>
      <c r="T65" s="774"/>
      <c r="U65" s="774"/>
      <c r="V65" s="775"/>
      <c r="W65" s="37" t="s">
        <v>69</v>
      </c>
      <c r="X65" s="771">
        <f>IFERROR(SUM(X57:X63),"0")</f>
        <v>560</v>
      </c>
      <c r="Y65" s="771">
        <f>IFERROR(SUM(Y57:Y63),"0")</f>
        <v>565.20000000000005</v>
      </c>
      <c r="Z65" s="37"/>
      <c r="AA65" s="772"/>
      <c r="AB65" s="772"/>
      <c r="AC65" s="772"/>
    </row>
    <row r="66" spans="1:68" ht="14.25" hidden="1" customHeight="1" x14ac:dyDescent="0.25">
      <c r="A66" s="787" t="s">
        <v>155</v>
      </c>
      <c r="B66" s="785"/>
      <c r="C66" s="785"/>
      <c r="D66" s="785"/>
      <c r="E66" s="785"/>
      <c r="F66" s="785"/>
      <c r="G66" s="785"/>
      <c r="H66" s="785"/>
      <c r="I66" s="785"/>
      <c r="J66" s="785"/>
      <c r="K66" s="785"/>
      <c r="L66" s="785"/>
      <c r="M66" s="785"/>
      <c r="N66" s="785"/>
      <c r="O66" s="785"/>
      <c r="P66" s="785"/>
      <c r="Q66" s="785"/>
      <c r="R66" s="785"/>
      <c r="S66" s="785"/>
      <c r="T66" s="785"/>
      <c r="U66" s="785"/>
      <c r="V66" s="785"/>
      <c r="W66" s="785"/>
      <c r="X66" s="785"/>
      <c r="Y66" s="785"/>
      <c r="Z66" s="785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9">
        <v>4680115881440</v>
      </c>
      <c r="E67" s="780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7"/>
      <c r="R67" s="777"/>
      <c r="S67" s="777"/>
      <c r="T67" s="778"/>
      <c r="U67" s="34"/>
      <c r="V67" s="34"/>
      <c r="W67" s="35" t="s">
        <v>69</v>
      </c>
      <c r="X67" s="769">
        <v>100</v>
      </c>
      <c r="Y67" s="770">
        <f>IFERROR(IF(X67="",0,CEILING((X67/$H67),1)*$H67),"")</f>
        <v>108</v>
      </c>
      <c r="Z67" s="36">
        <f>IFERROR(IF(Y67=0,"",ROUNDUP(Y67/H67,0)*0.01898),"")</f>
        <v>0.1898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104.02777777777777</v>
      </c>
      <c r="BN67" s="64">
        <f>IFERROR(Y67*I67/H67,"0")</f>
        <v>112.34999999999998</v>
      </c>
      <c r="BO67" s="64">
        <f>IFERROR(1/J67*(X67/H67),"0")</f>
        <v>0.14467592592592593</v>
      </c>
      <c r="BP67" s="64">
        <f>IFERROR(1/J67*(Y67/H67),"0")</f>
        <v>0.15625</v>
      </c>
    </row>
    <row r="68" spans="1:68" ht="27" hidden="1" customHeight="1" x14ac:dyDescent="0.25">
      <c r="A68" s="54" t="s">
        <v>159</v>
      </c>
      <c r="B68" s="54" t="s">
        <v>160</v>
      </c>
      <c r="C68" s="31">
        <v>4301020228</v>
      </c>
      <c r="D68" s="779">
        <v>4680115882751</v>
      </c>
      <c r="E68" s="780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10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7"/>
      <c r="R68" s="777"/>
      <c r="S68" s="777"/>
      <c r="T68" s="778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4301020358</v>
      </c>
      <c r="D69" s="779">
        <v>4680115885950</v>
      </c>
      <c r="E69" s="780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10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7"/>
      <c r="R69" s="777"/>
      <c r="S69" s="777"/>
      <c r="T69" s="778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9">
        <v>4680115881433</v>
      </c>
      <c r="E70" s="780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7"/>
      <c r="R70" s="777"/>
      <c r="S70" s="777"/>
      <c r="T70" s="778"/>
      <c r="U70" s="34"/>
      <c r="V70" s="34"/>
      <c r="W70" s="35" t="s">
        <v>69</v>
      </c>
      <c r="X70" s="769">
        <v>67.5</v>
      </c>
      <c r="Y70" s="770">
        <f>IFERROR(IF(X70="",0,CEILING((X70/$H70),1)*$H70),"")</f>
        <v>67.5</v>
      </c>
      <c r="Z70" s="36">
        <f>IFERROR(IF(Y70=0,"",ROUNDUP(Y70/H70,0)*0.00651),"")</f>
        <v>0.16275000000000001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72</v>
      </c>
      <c r="BN70" s="64">
        <f>IFERROR(Y70*I70/H70,"0")</f>
        <v>72</v>
      </c>
      <c r="BO70" s="64">
        <f>IFERROR(1/J70*(X70/H70),"0")</f>
        <v>0.13736263736263737</v>
      </c>
      <c r="BP70" s="64">
        <f>IFERROR(1/J70*(Y70/H70),"0")</f>
        <v>0.13736263736263737</v>
      </c>
    </row>
    <row r="71" spans="1:68" x14ac:dyDescent="0.2">
      <c r="A71" s="784"/>
      <c r="B71" s="785"/>
      <c r="C71" s="785"/>
      <c r="D71" s="785"/>
      <c r="E71" s="785"/>
      <c r="F71" s="785"/>
      <c r="G71" s="785"/>
      <c r="H71" s="785"/>
      <c r="I71" s="785"/>
      <c r="J71" s="785"/>
      <c r="K71" s="785"/>
      <c r="L71" s="785"/>
      <c r="M71" s="785"/>
      <c r="N71" s="785"/>
      <c r="O71" s="786"/>
      <c r="P71" s="781" t="s">
        <v>71</v>
      </c>
      <c r="Q71" s="774"/>
      <c r="R71" s="774"/>
      <c r="S71" s="774"/>
      <c r="T71" s="774"/>
      <c r="U71" s="774"/>
      <c r="V71" s="775"/>
      <c r="W71" s="37" t="s">
        <v>72</v>
      </c>
      <c r="X71" s="771">
        <f>IFERROR(X67/H67,"0")+IFERROR(X68/H68,"0")+IFERROR(X69/H69,"0")+IFERROR(X70/H70,"0")</f>
        <v>34.25925925925926</v>
      </c>
      <c r="Y71" s="771">
        <f>IFERROR(Y67/H67,"0")+IFERROR(Y68/H68,"0")+IFERROR(Y69/H69,"0")+IFERROR(Y70/H70,"0")</f>
        <v>35</v>
      </c>
      <c r="Z71" s="771">
        <f>IFERROR(IF(Z67="",0,Z67),"0")+IFERROR(IF(Z68="",0,Z68),"0")+IFERROR(IF(Z69="",0,Z69),"0")+IFERROR(IF(Z70="",0,Z70),"0")</f>
        <v>0.35255000000000003</v>
      </c>
      <c r="AA71" s="772"/>
      <c r="AB71" s="772"/>
      <c r="AC71" s="772"/>
    </row>
    <row r="72" spans="1:68" x14ac:dyDescent="0.2">
      <c r="A72" s="785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81" t="s">
        <v>71</v>
      </c>
      <c r="Q72" s="774"/>
      <c r="R72" s="774"/>
      <c r="S72" s="774"/>
      <c r="T72" s="774"/>
      <c r="U72" s="774"/>
      <c r="V72" s="775"/>
      <c r="W72" s="37" t="s">
        <v>69</v>
      </c>
      <c r="X72" s="771">
        <f>IFERROR(SUM(X67:X70),"0")</f>
        <v>167.5</v>
      </c>
      <c r="Y72" s="771">
        <f>IFERROR(SUM(Y67:Y70),"0")</f>
        <v>175.5</v>
      </c>
      <c r="Z72" s="37"/>
      <c r="AA72" s="772"/>
      <c r="AB72" s="772"/>
      <c r="AC72" s="772"/>
    </row>
    <row r="73" spans="1:68" ht="14.25" hidden="1" customHeight="1" x14ac:dyDescent="0.25">
      <c r="A73" s="787" t="s">
        <v>64</v>
      </c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5"/>
      <c r="P73" s="785"/>
      <c r="Q73" s="785"/>
      <c r="R73" s="785"/>
      <c r="S73" s="785"/>
      <c r="T73" s="785"/>
      <c r="U73" s="785"/>
      <c r="V73" s="785"/>
      <c r="W73" s="785"/>
      <c r="X73" s="785"/>
      <c r="Y73" s="785"/>
      <c r="Z73" s="785"/>
      <c r="AA73" s="765"/>
      <c r="AB73" s="765"/>
      <c r="AC73" s="765"/>
    </row>
    <row r="74" spans="1:68" ht="16.5" hidden="1" customHeight="1" x14ac:dyDescent="0.25">
      <c r="A74" s="54" t="s">
        <v>166</v>
      </c>
      <c r="B74" s="54" t="s">
        <v>167</v>
      </c>
      <c r="C74" s="31">
        <v>4301031242</v>
      </c>
      <c r="D74" s="779">
        <v>4680115885066</v>
      </c>
      <c r="E74" s="780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104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7"/>
      <c r="R74" s="777"/>
      <c r="S74" s="777"/>
      <c r="T74" s="778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4301031240</v>
      </c>
      <c r="D75" s="779">
        <v>4680115885042</v>
      </c>
      <c r="E75" s="780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85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7"/>
      <c r="R75" s="777"/>
      <c r="S75" s="777"/>
      <c r="T75" s="778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4301031315</v>
      </c>
      <c r="D76" s="779">
        <v>4680115885080</v>
      </c>
      <c r="E76" s="780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7"/>
      <c r="R76" s="777"/>
      <c r="S76" s="777"/>
      <c r="T76" s="778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9">
        <v>4680115885073</v>
      </c>
      <c r="E77" s="780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7"/>
      <c r="R77" s="777"/>
      <c r="S77" s="777"/>
      <c r="T77" s="778"/>
      <c r="U77" s="34"/>
      <c r="V77" s="34"/>
      <c r="W77" s="35" t="s">
        <v>69</v>
      </c>
      <c r="X77" s="769">
        <v>3</v>
      </c>
      <c r="Y77" s="770">
        <f t="shared" si="16"/>
        <v>3.6</v>
      </c>
      <c r="Z77" s="36">
        <f>IFERROR(IF(Y77=0,"",ROUNDUP(Y77/H77,0)*0.00502),"")</f>
        <v>1.004E-2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3.1666666666666661</v>
      </c>
      <c r="BN77" s="64">
        <f t="shared" si="18"/>
        <v>3.8</v>
      </c>
      <c r="BO77" s="64">
        <f t="shared" si="19"/>
        <v>7.1225071225071226E-3</v>
      </c>
      <c r="BP77" s="64">
        <f t="shared" si="20"/>
        <v>8.5470085470085479E-3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9">
        <v>4680115885059</v>
      </c>
      <c r="E78" s="780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10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7"/>
      <c r="R78" s="777"/>
      <c r="S78" s="777"/>
      <c r="T78" s="778"/>
      <c r="U78" s="34"/>
      <c r="V78" s="34"/>
      <c r="W78" s="35" t="s">
        <v>69</v>
      </c>
      <c r="X78" s="769">
        <v>3</v>
      </c>
      <c r="Y78" s="770">
        <f t="shared" si="16"/>
        <v>3.6</v>
      </c>
      <c r="Z78" s="36">
        <f>IFERROR(IF(Y78=0,"",ROUNDUP(Y78/H78,0)*0.00502),"")</f>
        <v>1.004E-2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3.1666666666666661</v>
      </c>
      <c r="BN78" s="64">
        <f t="shared" si="18"/>
        <v>3.8</v>
      </c>
      <c r="BO78" s="64">
        <f t="shared" si="19"/>
        <v>7.1225071225071226E-3</v>
      </c>
      <c r="BP78" s="64">
        <f t="shared" si="20"/>
        <v>8.5470085470085479E-3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9">
        <v>4680115885097</v>
      </c>
      <c r="E79" s="780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7"/>
      <c r="R79" s="777"/>
      <c r="S79" s="777"/>
      <c r="T79" s="778"/>
      <c r="U79" s="34"/>
      <c r="V79" s="34"/>
      <c r="W79" s="35" t="s">
        <v>69</v>
      </c>
      <c r="X79" s="769">
        <v>3</v>
      </c>
      <c r="Y79" s="770">
        <f t="shared" si="16"/>
        <v>3.6</v>
      </c>
      <c r="Z79" s="36">
        <f>IFERROR(IF(Y79=0,"",ROUNDUP(Y79/H79,0)*0.00502),"")</f>
        <v>1.004E-2</v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3.1666666666666661</v>
      </c>
      <c r="BN79" s="64">
        <f t="shared" si="18"/>
        <v>3.8</v>
      </c>
      <c r="BO79" s="64">
        <f t="shared" si="19"/>
        <v>7.1225071225071226E-3</v>
      </c>
      <c r="BP79" s="64">
        <f t="shared" si="20"/>
        <v>8.5470085470085479E-3</v>
      </c>
    </row>
    <row r="80" spans="1:68" x14ac:dyDescent="0.2">
      <c r="A80" s="784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81" t="s">
        <v>71</v>
      </c>
      <c r="Q80" s="774"/>
      <c r="R80" s="774"/>
      <c r="S80" s="774"/>
      <c r="T80" s="774"/>
      <c r="U80" s="774"/>
      <c r="V80" s="775"/>
      <c r="W80" s="37" t="s">
        <v>72</v>
      </c>
      <c r="X80" s="771">
        <f>IFERROR(X74/H74,"0")+IFERROR(X75/H75,"0")+IFERROR(X76/H76,"0")+IFERROR(X77/H77,"0")+IFERROR(X78/H78,"0")+IFERROR(X79/H79,"0")</f>
        <v>5</v>
      </c>
      <c r="Y80" s="771">
        <f>IFERROR(Y74/H74,"0")+IFERROR(Y75/H75,"0")+IFERROR(Y76/H76,"0")+IFERROR(Y77/H77,"0")+IFERROR(Y78/H78,"0")+IFERROR(Y79/H79,"0")</f>
        <v>6</v>
      </c>
      <c r="Z80" s="771">
        <f>IFERROR(IF(Z74="",0,Z74),"0")+IFERROR(IF(Z75="",0,Z75),"0")+IFERROR(IF(Z76="",0,Z76),"0")+IFERROR(IF(Z77="",0,Z77),"0")+IFERROR(IF(Z78="",0,Z78),"0")+IFERROR(IF(Z79="",0,Z79),"0")</f>
        <v>3.0120000000000001E-2</v>
      </c>
      <c r="AA80" s="772"/>
      <c r="AB80" s="772"/>
      <c r="AC80" s="772"/>
    </row>
    <row r="81" spans="1:68" x14ac:dyDescent="0.2">
      <c r="A81" s="785"/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6"/>
      <c r="P81" s="781" t="s">
        <v>71</v>
      </c>
      <c r="Q81" s="774"/>
      <c r="R81" s="774"/>
      <c r="S81" s="774"/>
      <c r="T81" s="774"/>
      <c r="U81" s="774"/>
      <c r="V81" s="775"/>
      <c r="W81" s="37" t="s">
        <v>69</v>
      </c>
      <c r="X81" s="771">
        <f>IFERROR(SUM(X74:X79),"0")</f>
        <v>9</v>
      </c>
      <c r="Y81" s="771">
        <f>IFERROR(SUM(Y74:Y79),"0")</f>
        <v>10.8</v>
      </c>
      <c r="Z81" s="37"/>
      <c r="AA81" s="772"/>
      <c r="AB81" s="772"/>
      <c r="AC81" s="772"/>
    </row>
    <row r="82" spans="1:68" ht="14.25" hidden="1" customHeight="1" x14ac:dyDescent="0.25">
      <c r="A82" s="787" t="s">
        <v>73</v>
      </c>
      <c r="B82" s="785"/>
      <c r="C82" s="785"/>
      <c r="D82" s="785"/>
      <c r="E82" s="785"/>
      <c r="F82" s="785"/>
      <c r="G82" s="785"/>
      <c r="H82" s="785"/>
      <c r="I82" s="785"/>
      <c r="J82" s="785"/>
      <c r="K82" s="785"/>
      <c r="L82" s="785"/>
      <c r="M82" s="785"/>
      <c r="N82" s="785"/>
      <c r="O82" s="785"/>
      <c r="P82" s="785"/>
      <c r="Q82" s="785"/>
      <c r="R82" s="785"/>
      <c r="S82" s="785"/>
      <c r="T82" s="785"/>
      <c r="U82" s="785"/>
      <c r="V82" s="785"/>
      <c r="W82" s="785"/>
      <c r="X82" s="785"/>
      <c r="Y82" s="785"/>
      <c r="Z82" s="785"/>
      <c r="AA82" s="765"/>
      <c r="AB82" s="765"/>
      <c r="AC82" s="765"/>
    </row>
    <row r="83" spans="1:68" ht="16.5" hidden="1" customHeight="1" x14ac:dyDescent="0.25">
      <c r="A83" s="54" t="s">
        <v>181</v>
      </c>
      <c r="B83" s="54" t="s">
        <v>182</v>
      </c>
      <c r="C83" s="31">
        <v>4301051838</v>
      </c>
      <c r="D83" s="779">
        <v>4680115881891</v>
      </c>
      <c r="E83" s="780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8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7"/>
      <c r="R83" s="777"/>
      <c r="S83" s="777"/>
      <c r="T83" s="778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4301051846</v>
      </c>
      <c r="D84" s="779">
        <v>4680115885769</v>
      </c>
      <c r="E84" s="780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9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7"/>
      <c r="R84" s="777"/>
      <c r="S84" s="777"/>
      <c r="T84" s="778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9">
        <v>4680115884410</v>
      </c>
      <c r="E85" s="780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8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7"/>
      <c r="R85" s="777"/>
      <c r="S85" s="777"/>
      <c r="T85" s="778"/>
      <c r="U85" s="34"/>
      <c r="V85" s="34"/>
      <c r="W85" s="35" t="s">
        <v>69</v>
      </c>
      <c r="X85" s="769">
        <v>10</v>
      </c>
      <c r="Y85" s="770">
        <f t="shared" si="21"/>
        <v>16.8</v>
      </c>
      <c r="Z85" s="36">
        <f>IFERROR(IF(Y85=0,"",ROUNDUP(Y85/H85,0)*0.01898),"")</f>
        <v>3.7960000000000001E-2</v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10.603571428571428</v>
      </c>
      <c r="BN85" s="64">
        <f t="shared" si="23"/>
        <v>17.814</v>
      </c>
      <c r="BO85" s="64">
        <f t="shared" si="24"/>
        <v>1.8601190476190476E-2</v>
      </c>
      <c r="BP85" s="64">
        <f t="shared" si="25"/>
        <v>3.125E-2</v>
      </c>
    </row>
    <row r="86" spans="1:68" ht="16.5" hidden="1" customHeight="1" x14ac:dyDescent="0.25">
      <c r="A86" s="54" t="s">
        <v>190</v>
      </c>
      <c r="B86" s="54" t="s">
        <v>191</v>
      </c>
      <c r="C86" s="31">
        <v>4301051837</v>
      </c>
      <c r="D86" s="779">
        <v>4680115884311</v>
      </c>
      <c r="E86" s="780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11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7"/>
      <c r="R86" s="777"/>
      <c r="S86" s="777"/>
      <c r="T86" s="778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4301051844</v>
      </c>
      <c r="D87" s="779">
        <v>4680115885929</v>
      </c>
      <c r="E87" s="780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10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7"/>
      <c r="R87" s="777"/>
      <c r="S87" s="777"/>
      <c r="T87" s="778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194</v>
      </c>
      <c r="B88" s="54" t="s">
        <v>195</v>
      </c>
      <c r="C88" s="31">
        <v>4301051827</v>
      </c>
      <c r="D88" s="779">
        <v>4680115884403</v>
      </c>
      <c r="E88" s="780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9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7"/>
      <c r="R88" s="777"/>
      <c r="S88" s="777"/>
      <c r="T88" s="778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84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81" t="s">
        <v>71</v>
      </c>
      <c r="Q89" s="774"/>
      <c r="R89" s="774"/>
      <c r="S89" s="774"/>
      <c r="T89" s="774"/>
      <c r="U89" s="774"/>
      <c r="V89" s="775"/>
      <c r="W89" s="37" t="s">
        <v>72</v>
      </c>
      <c r="X89" s="771">
        <f>IFERROR(X83/H83,"0")+IFERROR(X84/H84,"0")+IFERROR(X85/H85,"0")+IFERROR(X86/H86,"0")+IFERROR(X87/H87,"0")+IFERROR(X88/H88,"0")</f>
        <v>1.1904761904761905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5"/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6"/>
      <c r="P90" s="781" t="s">
        <v>71</v>
      </c>
      <c r="Q90" s="774"/>
      <c r="R90" s="774"/>
      <c r="S90" s="774"/>
      <c r="T90" s="774"/>
      <c r="U90" s="774"/>
      <c r="V90" s="775"/>
      <c r="W90" s="37" t="s">
        <v>69</v>
      </c>
      <c r="X90" s="771">
        <f>IFERROR(SUM(X83:X88),"0")</f>
        <v>10</v>
      </c>
      <c r="Y90" s="771">
        <f>IFERROR(SUM(Y83:Y88),"0")</f>
        <v>16.8</v>
      </c>
      <c r="Z90" s="37"/>
      <c r="AA90" s="772"/>
      <c r="AB90" s="772"/>
      <c r="AC90" s="772"/>
    </row>
    <row r="91" spans="1:68" ht="14.25" hidden="1" customHeight="1" x14ac:dyDescent="0.25">
      <c r="A91" s="787" t="s">
        <v>196</v>
      </c>
      <c r="B91" s="785"/>
      <c r="C91" s="785"/>
      <c r="D91" s="785"/>
      <c r="E91" s="785"/>
      <c r="F91" s="785"/>
      <c r="G91" s="785"/>
      <c r="H91" s="785"/>
      <c r="I91" s="785"/>
      <c r="J91" s="785"/>
      <c r="K91" s="785"/>
      <c r="L91" s="785"/>
      <c r="M91" s="785"/>
      <c r="N91" s="785"/>
      <c r="O91" s="785"/>
      <c r="P91" s="785"/>
      <c r="Q91" s="785"/>
      <c r="R91" s="785"/>
      <c r="S91" s="785"/>
      <c r="T91" s="785"/>
      <c r="U91" s="785"/>
      <c r="V91" s="785"/>
      <c r="W91" s="785"/>
      <c r="X91" s="785"/>
      <c r="Y91" s="785"/>
      <c r="Z91" s="785"/>
      <c r="AA91" s="765"/>
      <c r="AB91" s="765"/>
      <c r="AC91" s="765"/>
    </row>
    <row r="92" spans="1:68" ht="37.5" hidden="1" customHeight="1" x14ac:dyDescent="0.25">
      <c r="A92" s="54" t="s">
        <v>197</v>
      </c>
      <c r="B92" s="54" t="s">
        <v>198</v>
      </c>
      <c r="C92" s="31">
        <v>4301060366</v>
      </c>
      <c r="D92" s="779">
        <v>4680115881532</v>
      </c>
      <c r="E92" s="780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11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7"/>
      <c r="R92" s="777"/>
      <c r="S92" s="777"/>
      <c r="T92" s="778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9">
        <v>4680115881532</v>
      </c>
      <c r="E93" s="780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8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7"/>
      <c r="R93" s="777"/>
      <c r="S93" s="777"/>
      <c r="T93" s="778"/>
      <c r="U93" s="34"/>
      <c r="V93" s="34"/>
      <c r="W93" s="35" t="s">
        <v>69</v>
      </c>
      <c r="X93" s="769">
        <v>40</v>
      </c>
      <c r="Y93" s="770">
        <f>IFERROR(IF(X93="",0,CEILING((X93/$H93),1)*$H93),"")</f>
        <v>42</v>
      </c>
      <c r="Z93" s="36">
        <f>IFERROR(IF(Y93=0,"",ROUNDUP(Y93/H93,0)*0.01898),"")</f>
        <v>9.4899999999999998E-2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42.471428571428568</v>
      </c>
      <c r="BN93" s="64">
        <f>IFERROR(Y93*I93/H93,"0")</f>
        <v>44.594999999999999</v>
      </c>
      <c r="BO93" s="64">
        <f>IFERROR(1/J93*(X93/H93),"0")</f>
        <v>7.4404761904761904E-2</v>
      </c>
      <c r="BP93" s="64">
        <f>IFERROR(1/J93*(Y93/H93),"0")</f>
        <v>7.8125E-2</v>
      </c>
    </row>
    <row r="94" spans="1:68" ht="27" hidden="1" customHeight="1" x14ac:dyDescent="0.25">
      <c r="A94" s="54" t="s">
        <v>201</v>
      </c>
      <c r="B94" s="54" t="s">
        <v>202</v>
      </c>
      <c r="C94" s="31">
        <v>4301060351</v>
      </c>
      <c r="D94" s="779">
        <v>4680115881464</v>
      </c>
      <c r="E94" s="780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11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7"/>
      <c r="R94" s="777"/>
      <c r="S94" s="777"/>
      <c r="T94" s="778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84"/>
      <c r="B95" s="785"/>
      <c r="C95" s="785"/>
      <c r="D95" s="785"/>
      <c r="E95" s="785"/>
      <c r="F95" s="785"/>
      <c r="G95" s="785"/>
      <c r="H95" s="785"/>
      <c r="I95" s="785"/>
      <c r="J95" s="785"/>
      <c r="K95" s="785"/>
      <c r="L95" s="785"/>
      <c r="M95" s="785"/>
      <c r="N95" s="785"/>
      <c r="O95" s="786"/>
      <c r="P95" s="781" t="s">
        <v>71</v>
      </c>
      <c r="Q95" s="774"/>
      <c r="R95" s="774"/>
      <c r="S95" s="774"/>
      <c r="T95" s="774"/>
      <c r="U95" s="774"/>
      <c r="V95" s="775"/>
      <c r="W95" s="37" t="s">
        <v>72</v>
      </c>
      <c r="X95" s="771">
        <f>IFERROR(X92/H92,"0")+IFERROR(X93/H93,"0")+IFERROR(X94/H94,"0")</f>
        <v>4.7619047619047619</v>
      </c>
      <c r="Y95" s="771">
        <f>IFERROR(Y92/H92,"0")+IFERROR(Y93/H93,"0")+IFERROR(Y94/H94,"0")</f>
        <v>5</v>
      </c>
      <c r="Z95" s="771">
        <f>IFERROR(IF(Z92="",0,Z92),"0")+IFERROR(IF(Z93="",0,Z93),"0")+IFERROR(IF(Z94="",0,Z94),"0")</f>
        <v>9.4899999999999998E-2</v>
      </c>
      <c r="AA95" s="772"/>
      <c r="AB95" s="772"/>
      <c r="AC95" s="772"/>
    </row>
    <row r="96" spans="1:68" x14ac:dyDescent="0.2">
      <c r="A96" s="785"/>
      <c r="B96" s="785"/>
      <c r="C96" s="785"/>
      <c r="D96" s="785"/>
      <c r="E96" s="785"/>
      <c r="F96" s="785"/>
      <c r="G96" s="785"/>
      <c r="H96" s="785"/>
      <c r="I96" s="785"/>
      <c r="J96" s="785"/>
      <c r="K96" s="785"/>
      <c r="L96" s="785"/>
      <c r="M96" s="785"/>
      <c r="N96" s="785"/>
      <c r="O96" s="786"/>
      <c r="P96" s="781" t="s">
        <v>71</v>
      </c>
      <c r="Q96" s="774"/>
      <c r="R96" s="774"/>
      <c r="S96" s="774"/>
      <c r="T96" s="774"/>
      <c r="U96" s="774"/>
      <c r="V96" s="775"/>
      <c r="W96" s="37" t="s">
        <v>69</v>
      </c>
      <c r="X96" s="771">
        <f>IFERROR(SUM(X92:X94),"0")</f>
        <v>40</v>
      </c>
      <c r="Y96" s="771">
        <f>IFERROR(SUM(Y92:Y94),"0")</f>
        <v>42</v>
      </c>
      <c r="Z96" s="37"/>
      <c r="AA96" s="772"/>
      <c r="AB96" s="772"/>
      <c r="AC96" s="772"/>
    </row>
    <row r="97" spans="1:68" ht="16.5" hidden="1" customHeight="1" x14ac:dyDescent="0.25">
      <c r="A97" s="789" t="s">
        <v>204</v>
      </c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5"/>
      <c r="P97" s="785"/>
      <c r="Q97" s="785"/>
      <c r="R97" s="785"/>
      <c r="S97" s="785"/>
      <c r="T97" s="785"/>
      <c r="U97" s="785"/>
      <c r="V97" s="785"/>
      <c r="W97" s="785"/>
      <c r="X97" s="785"/>
      <c r="Y97" s="785"/>
      <c r="Z97" s="785"/>
      <c r="AA97" s="764"/>
      <c r="AB97" s="764"/>
      <c r="AC97" s="764"/>
    </row>
    <row r="98" spans="1:68" ht="14.25" hidden="1" customHeight="1" x14ac:dyDescent="0.25">
      <c r="A98" s="787" t="s">
        <v>107</v>
      </c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5"/>
      <c r="P98" s="785"/>
      <c r="Q98" s="785"/>
      <c r="R98" s="785"/>
      <c r="S98" s="785"/>
      <c r="T98" s="785"/>
      <c r="U98" s="785"/>
      <c r="V98" s="785"/>
      <c r="W98" s="785"/>
      <c r="X98" s="785"/>
      <c r="Y98" s="785"/>
      <c r="Z98" s="785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9">
        <v>4680115881327</v>
      </c>
      <c r="E99" s="780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12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7"/>
      <c r="R99" s="777"/>
      <c r="S99" s="777"/>
      <c r="T99" s="778"/>
      <c r="U99" s="34"/>
      <c r="V99" s="34"/>
      <c r="W99" s="35" t="s">
        <v>69</v>
      </c>
      <c r="X99" s="769">
        <v>100</v>
      </c>
      <c r="Y99" s="770">
        <f>IFERROR(IF(X99="",0,CEILING((X99/$H99),1)*$H99),"")</f>
        <v>108</v>
      </c>
      <c r="Z99" s="36">
        <f>IFERROR(IF(Y99=0,"",ROUNDUP(Y99/H99,0)*0.01898),"")</f>
        <v>0.1898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104.02777777777777</v>
      </c>
      <c r="BN99" s="64">
        <f>IFERROR(Y99*I99/H99,"0")</f>
        <v>112.34999999999998</v>
      </c>
      <c r="BO99" s="64">
        <f>IFERROR(1/J99*(X99/H99),"0")</f>
        <v>0.14467592592592593</v>
      </c>
      <c r="BP99" s="64">
        <f>IFERROR(1/J99*(Y99/H99),"0")</f>
        <v>0.15625</v>
      </c>
    </row>
    <row r="100" spans="1:68" ht="16.5" hidden="1" customHeight="1" x14ac:dyDescent="0.25">
      <c r="A100" s="54" t="s">
        <v>208</v>
      </c>
      <c r="B100" s="54" t="s">
        <v>209</v>
      </c>
      <c r="C100" s="31">
        <v>4301011476</v>
      </c>
      <c r="D100" s="779">
        <v>4680115881518</v>
      </c>
      <c r="E100" s="780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117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7"/>
      <c r="R100" s="777"/>
      <c r="S100" s="777"/>
      <c r="T100" s="778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9">
        <v>4680115881303</v>
      </c>
      <c r="E101" s="780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8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7"/>
      <c r="R101" s="777"/>
      <c r="S101" s="777"/>
      <c r="T101" s="778"/>
      <c r="U101" s="34"/>
      <c r="V101" s="34"/>
      <c r="W101" s="35" t="s">
        <v>69</v>
      </c>
      <c r="X101" s="769">
        <v>675</v>
      </c>
      <c r="Y101" s="770">
        <f>IFERROR(IF(X101="",0,CEILING((X101/$H101),1)*$H101),"")</f>
        <v>675</v>
      </c>
      <c r="Z101" s="36">
        <f>IFERROR(IF(Y101=0,"",ROUNDUP(Y101/H101,0)*0.00902),"")</f>
        <v>1.353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706.5</v>
      </c>
      <c r="BN101" s="64">
        <f>IFERROR(Y101*I101/H101,"0")</f>
        <v>706.5</v>
      </c>
      <c r="BO101" s="64">
        <f>IFERROR(1/J101*(X101/H101),"0")</f>
        <v>1.1363636363636365</v>
      </c>
      <c r="BP101" s="64">
        <f>IFERROR(1/J101*(Y101/H101),"0")</f>
        <v>1.1363636363636365</v>
      </c>
    </row>
    <row r="102" spans="1:68" x14ac:dyDescent="0.2">
      <c r="A102" s="784"/>
      <c r="B102" s="785"/>
      <c r="C102" s="785"/>
      <c r="D102" s="785"/>
      <c r="E102" s="785"/>
      <c r="F102" s="785"/>
      <c r="G102" s="785"/>
      <c r="H102" s="785"/>
      <c r="I102" s="785"/>
      <c r="J102" s="785"/>
      <c r="K102" s="785"/>
      <c r="L102" s="785"/>
      <c r="M102" s="785"/>
      <c r="N102" s="785"/>
      <c r="O102" s="786"/>
      <c r="P102" s="781" t="s">
        <v>71</v>
      </c>
      <c r="Q102" s="774"/>
      <c r="R102" s="774"/>
      <c r="S102" s="774"/>
      <c r="T102" s="774"/>
      <c r="U102" s="774"/>
      <c r="V102" s="775"/>
      <c r="W102" s="37" t="s">
        <v>72</v>
      </c>
      <c r="X102" s="771">
        <f>IFERROR(X99/H99,"0")+IFERROR(X100/H100,"0")+IFERROR(X101/H101,"0")</f>
        <v>159.25925925925927</v>
      </c>
      <c r="Y102" s="771">
        <f>IFERROR(Y99/H99,"0")+IFERROR(Y100/H100,"0")+IFERROR(Y101/H101,"0")</f>
        <v>160</v>
      </c>
      <c r="Z102" s="771">
        <f>IFERROR(IF(Z99="",0,Z99),"0")+IFERROR(IF(Z100="",0,Z100),"0")+IFERROR(IF(Z101="",0,Z101),"0")</f>
        <v>1.5427999999999999</v>
      </c>
      <c r="AA102" s="772"/>
      <c r="AB102" s="772"/>
      <c r="AC102" s="772"/>
    </row>
    <row r="103" spans="1:68" x14ac:dyDescent="0.2">
      <c r="A103" s="785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81" t="s">
        <v>71</v>
      </c>
      <c r="Q103" s="774"/>
      <c r="R103" s="774"/>
      <c r="S103" s="774"/>
      <c r="T103" s="774"/>
      <c r="U103" s="774"/>
      <c r="V103" s="775"/>
      <c r="W103" s="37" t="s">
        <v>69</v>
      </c>
      <c r="X103" s="771">
        <f>IFERROR(SUM(X99:X101),"0")</f>
        <v>775</v>
      </c>
      <c r="Y103" s="771">
        <f>IFERROR(SUM(Y99:Y101),"0")</f>
        <v>783</v>
      </c>
      <c r="Z103" s="37"/>
      <c r="AA103" s="772"/>
      <c r="AB103" s="772"/>
      <c r="AC103" s="772"/>
    </row>
    <row r="104" spans="1:68" ht="14.25" hidden="1" customHeight="1" x14ac:dyDescent="0.25">
      <c r="A104" s="787" t="s">
        <v>73</v>
      </c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5"/>
      <c r="P104" s="785"/>
      <c r="Q104" s="785"/>
      <c r="R104" s="785"/>
      <c r="S104" s="785"/>
      <c r="T104" s="785"/>
      <c r="U104" s="785"/>
      <c r="V104" s="785"/>
      <c r="W104" s="785"/>
      <c r="X104" s="785"/>
      <c r="Y104" s="785"/>
      <c r="Z104" s="785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9">
        <v>4607091386967</v>
      </c>
      <c r="E105" s="780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8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7"/>
      <c r="R105" s="777"/>
      <c r="S105" s="777"/>
      <c r="T105" s="778"/>
      <c r="U105" s="34"/>
      <c r="V105" s="34"/>
      <c r="W105" s="35" t="s">
        <v>69</v>
      </c>
      <c r="X105" s="769">
        <v>200</v>
      </c>
      <c r="Y105" s="770">
        <f t="shared" ref="Y105:Y110" si="26">IFERROR(IF(X105="",0,CEILING((X105/$H105),1)*$H105),"")</f>
        <v>201.60000000000002</v>
      </c>
      <c r="Z105" s="36">
        <f>IFERROR(IF(Y105=0,"",ROUNDUP(Y105/H105,0)*0.01898),"")</f>
        <v>0.45552000000000004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212.35714285714286</v>
      </c>
      <c r="BN105" s="64">
        <f t="shared" ref="BN105:BN110" si="28">IFERROR(Y105*I105/H105,"0")</f>
        <v>214.05600000000001</v>
      </c>
      <c r="BO105" s="64">
        <f t="shared" ref="BO105:BO110" si="29">IFERROR(1/J105*(X105/H105),"0")</f>
        <v>0.37202380952380953</v>
      </c>
      <c r="BP105" s="64">
        <f t="shared" ref="BP105:BP110" si="30">IFERROR(1/J105*(Y105/H105),"0")</f>
        <v>0.375</v>
      </c>
    </row>
    <row r="106" spans="1:68" ht="27" hidden="1" customHeight="1" x14ac:dyDescent="0.25">
      <c r="A106" s="54" t="s">
        <v>213</v>
      </c>
      <c r="B106" s="54" t="s">
        <v>216</v>
      </c>
      <c r="C106" s="31">
        <v>4301051437</v>
      </c>
      <c r="D106" s="779">
        <v>4607091386967</v>
      </c>
      <c r="E106" s="780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95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7"/>
      <c r="R106" s="777"/>
      <c r="S106" s="777"/>
      <c r="T106" s="778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9">
        <v>4607091385731</v>
      </c>
      <c r="E107" s="780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87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7"/>
      <c r="R107" s="777"/>
      <c r="S107" s="777"/>
      <c r="T107" s="778"/>
      <c r="U107" s="34"/>
      <c r="V107" s="34"/>
      <c r="W107" s="35" t="s">
        <v>69</v>
      </c>
      <c r="X107" s="769">
        <v>360</v>
      </c>
      <c r="Y107" s="770">
        <f t="shared" si="26"/>
        <v>361.8</v>
      </c>
      <c r="Z107" s="36">
        <f>IFERROR(IF(Y107=0,"",ROUNDUP(Y107/H107,0)*0.00651),"")</f>
        <v>0.87234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393.59999999999997</v>
      </c>
      <c r="BN107" s="64">
        <f t="shared" si="28"/>
        <v>395.56799999999998</v>
      </c>
      <c r="BO107" s="64">
        <f t="shared" si="29"/>
        <v>0.73260073260073255</v>
      </c>
      <c r="BP107" s="64">
        <f t="shared" si="30"/>
        <v>0.73626373626373631</v>
      </c>
    </row>
    <row r="108" spans="1:68" ht="16.5" hidden="1" customHeight="1" x14ac:dyDescent="0.25">
      <c r="A108" s="54" t="s">
        <v>219</v>
      </c>
      <c r="B108" s="54" t="s">
        <v>220</v>
      </c>
      <c r="C108" s="31">
        <v>4301051438</v>
      </c>
      <c r="D108" s="779">
        <v>4680115880894</v>
      </c>
      <c r="E108" s="780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9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7"/>
      <c r="R108" s="777"/>
      <c r="S108" s="777"/>
      <c r="T108" s="778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222</v>
      </c>
      <c r="B109" s="54" t="s">
        <v>223</v>
      </c>
      <c r="C109" s="31">
        <v>4301051439</v>
      </c>
      <c r="D109" s="779">
        <v>4680115880214</v>
      </c>
      <c r="E109" s="780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92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7"/>
      <c r="R109" s="777"/>
      <c r="S109" s="777"/>
      <c r="T109" s="778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222</v>
      </c>
      <c r="B110" s="54" t="s">
        <v>224</v>
      </c>
      <c r="C110" s="31">
        <v>4301051687</v>
      </c>
      <c r="D110" s="779">
        <v>4680115880214</v>
      </c>
      <c r="E110" s="780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886" t="s">
        <v>225</v>
      </c>
      <c r="Q110" s="777"/>
      <c r="R110" s="777"/>
      <c r="S110" s="777"/>
      <c r="T110" s="778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84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81" t="s">
        <v>71</v>
      </c>
      <c r="Q111" s="774"/>
      <c r="R111" s="774"/>
      <c r="S111" s="774"/>
      <c r="T111" s="774"/>
      <c r="U111" s="774"/>
      <c r="V111" s="775"/>
      <c r="W111" s="37" t="s">
        <v>72</v>
      </c>
      <c r="X111" s="771">
        <f>IFERROR(X105/H105,"0")+IFERROR(X106/H106,"0")+IFERROR(X107/H107,"0")+IFERROR(X108/H108,"0")+IFERROR(X109/H109,"0")+IFERROR(X110/H110,"0")</f>
        <v>157.14285714285711</v>
      </c>
      <c r="Y111" s="771">
        <f>IFERROR(Y105/H105,"0")+IFERROR(Y106/H106,"0")+IFERROR(Y107/H107,"0")+IFERROR(Y108/H108,"0")+IFERROR(Y109/H109,"0")+IFERROR(Y110/H110,"0")</f>
        <v>158</v>
      </c>
      <c r="Z111" s="771">
        <f>IFERROR(IF(Z105="",0,Z105),"0")+IFERROR(IF(Z106="",0,Z106),"0")+IFERROR(IF(Z107="",0,Z107),"0")+IFERROR(IF(Z108="",0,Z108),"0")+IFERROR(IF(Z109="",0,Z109),"0")+IFERROR(IF(Z110="",0,Z110),"0")</f>
        <v>1.32786</v>
      </c>
      <c r="AA111" s="772"/>
      <c r="AB111" s="772"/>
      <c r="AC111" s="772"/>
    </row>
    <row r="112" spans="1:68" x14ac:dyDescent="0.2">
      <c r="A112" s="785"/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6"/>
      <c r="P112" s="781" t="s">
        <v>71</v>
      </c>
      <c r="Q112" s="774"/>
      <c r="R112" s="774"/>
      <c r="S112" s="774"/>
      <c r="T112" s="774"/>
      <c r="U112" s="774"/>
      <c r="V112" s="775"/>
      <c r="W112" s="37" t="s">
        <v>69</v>
      </c>
      <c r="X112" s="771">
        <f>IFERROR(SUM(X105:X110),"0")</f>
        <v>560</v>
      </c>
      <c r="Y112" s="771">
        <f>IFERROR(SUM(Y105:Y110),"0")</f>
        <v>563.40000000000009</v>
      </c>
      <c r="Z112" s="37"/>
      <c r="AA112" s="772"/>
      <c r="AB112" s="772"/>
      <c r="AC112" s="772"/>
    </row>
    <row r="113" spans="1:68" ht="16.5" hidden="1" customHeight="1" x14ac:dyDescent="0.25">
      <c r="A113" s="789" t="s">
        <v>226</v>
      </c>
      <c r="B113" s="785"/>
      <c r="C113" s="785"/>
      <c r="D113" s="785"/>
      <c r="E113" s="785"/>
      <c r="F113" s="785"/>
      <c r="G113" s="785"/>
      <c r="H113" s="785"/>
      <c r="I113" s="785"/>
      <c r="J113" s="785"/>
      <c r="K113" s="785"/>
      <c r="L113" s="785"/>
      <c r="M113" s="785"/>
      <c r="N113" s="785"/>
      <c r="O113" s="785"/>
      <c r="P113" s="785"/>
      <c r="Q113" s="785"/>
      <c r="R113" s="785"/>
      <c r="S113" s="785"/>
      <c r="T113" s="785"/>
      <c r="U113" s="785"/>
      <c r="V113" s="785"/>
      <c r="W113" s="785"/>
      <c r="X113" s="785"/>
      <c r="Y113" s="785"/>
      <c r="Z113" s="785"/>
      <c r="AA113" s="764"/>
      <c r="AB113" s="764"/>
      <c r="AC113" s="764"/>
    </row>
    <row r="114" spans="1:68" ht="14.25" hidden="1" customHeight="1" x14ac:dyDescent="0.25">
      <c r="A114" s="787" t="s">
        <v>107</v>
      </c>
      <c r="B114" s="785"/>
      <c r="C114" s="785"/>
      <c r="D114" s="785"/>
      <c r="E114" s="785"/>
      <c r="F114" s="785"/>
      <c r="G114" s="785"/>
      <c r="H114" s="785"/>
      <c r="I114" s="785"/>
      <c r="J114" s="785"/>
      <c r="K114" s="785"/>
      <c r="L114" s="785"/>
      <c r="M114" s="785"/>
      <c r="N114" s="785"/>
      <c r="O114" s="785"/>
      <c r="P114" s="785"/>
      <c r="Q114" s="785"/>
      <c r="R114" s="785"/>
      <c r="S114" s="785"/>
      <c r="T114" s="785"/>
      <c r="U114" s="785"/>
      <c r="V114" s="785"/>
      <c r="W114" s="785"/>
      <c r="X114" s="785"/>
      <c r="Y114" s="785"/>
      <c r="Z114" s="785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9">
        <v>4680115882133</v>
      </c>
      <c r="E115" s="780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7"/>
      <c r="R115" s="777"/>
      <c r="S115" s="777"/>
      <c r="T115" s="778"/>
      <c r="U115" s="34"/>
      <c r="V115" s="34"/>
      <c r="W115" s="35" t="s">
        <v>69</v>
      </c>
      <c r="X115" s="769">
        <v>120</v>
      </c>
      <c r="Y115" s="770">
        <f>IFERROR(IF(X115="",0,CEILING((X115/$H115),1)*$H115),"")</f>
        <v>123.19999999999999</v>
      </c>
      <c r="Z115" s="36">
        <f>IFERROR(IF(Y115=0,"",ROUNDUP(Y115/H115,0)*0.01898),"")</f>
        <v>0.20877999999999999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124.66071428571429</v>
      </c>
      <c r="BN115" s="64">
        <f>IFERROR(Y115*I115/H115,"0")</f>
        <v>127.98499999999999</v>
      </c>
      <c r="BO115" s="64">
        <f>IFERROR(1/J115*(X115/H115),"0")</f>
        <v>0.1674107142857143</v>
      </c>
      <c r="BP115" s="64">
        <f>IFERROR(1/J115*(Y115/H115),"0")</f>
        <v>0.171875</v>
      </c>
    </row>
    <row r="116" spans="1:68" ht="16.5" hidden="1" customHeight="1" x14ac:dyDescent="0.25">
      <c r="A116" s="54" t="s">
        <v>227</v>
      </c>
      <c r="B116" s="54" t="s">
        <v>230</v>
      </c>
      <c r="C116" s="31">
        <v>4301011514</v>
      </c>
      <c r="D116" s="779">
        <v>4680115882133</v>
      </c>
      <c r="E116" s="780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10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7"/>
      <c r="R116" s="777"/>
      <c r="S116" s="777"/>
      <c r="T116" s="778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231</v>
      </c>
      <c r="B117" s="54" t="s">
        <v>232</v>
      </c>
      <c r="C117" s="31">
        <v>4301011417</v>
      </c>
      <c r="D117" s="779">
        <v>4680115880269</v>
      </c>
      <c r="E117" s="780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10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7"/>
      <c r="R117" s="777"/>
      <c r="S117" s="777"/>
      <c r="T117" s="778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9">
        <v>4680115880429</v>
      </c>
      <c r="E118" s="780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10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7"/>
      <c r="R118" s="777"/>
      <c r="S118" s="777"/>
      <c r="T118" s="778"/>
      <c r="U118" s="34"/>
      <c r="V118" s="34"/>
      <c r="W118" s="35" t="s">
        <v>69</v>
      </c>
      <c r="X118" s="769">
        <v>315</v>
      </c>
      <c r="Y118" s="770">
        <f>IFERROR(IF(X118="",0,CEILING((X118/$H118),1)*$H118),"")</f>
        <v>315</v>
      </c>
      <c r="Z118" s="36">
        <f>IFERROR(IF(Y118=0,"",ROUNDUP(Y118/H118,0)*0.00902),"")</f>
        <v>0.63139999999999996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329.70000000000005</v>
      </c>
      <c r="BN118" s="64">
        <f>IFERROR(Y118*I118/H118,"0")</f>
        <v>329.70000000000005</v>
      </c>
      <c r="BO118" s="64">
        <f>IFERROR(1/J118*(X118/H118),"0")</f>
        <v>0.53030303030303028</v>
      </c>
      <c r="BP118" s="64">
        <f>IFERROR(1/J118*(Y118/H118),"0")</f>
        <v>0.53030303030303028</v>
      </c>
    </row>
    <row r="119" spans="1:68" ht="16.5" hidden="1" customHeight="1" x14ac:dyDescent="0.25">
      <c r="A119" s="54" t="s">
        <v>235</v>
      </c>
      <c r="B119" s="54" t="s">
        <v>236</v>
      </c>
      <c r="C119" s="31">
        <v>4301011462</v>
      </c>
      <c r="D119" s="779">
        <v>4680115881457</v>
      </c>
      <c r="E119" s="780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107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7"/>
      <c r="R119" s="777"/>
      <c r="S119" s="777"/>
      <c r="T119" s="778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84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81" t="s">
        <v>71</v>
      </c>
      <c r="Q120" s="774"/>
      <c r="R120" s="774"/>
      <c r="S120" s="774"/>
      <c r="T120" s="774"/>
      <c r="U120" s="774"/>
      <c r="V120" s="775"/>
      <c r="W120" s="37" t="s">
        <v>72</v>
      </c>
      <c r="X120" s="771">
        <f>IFERROR(X115/H115,"0")+IFERROR(X116/H116,"0")+IFERROR(X117/H117,"0")+IFERROR(X118/H118,"0")+IFERROR(X119/H119,"0")</f>
        <v>80.714285714285722</v>
      </c>
      <c r="Y120" s="771">
        <f>IFERROR(Y115/H115,"0")+IFERROR(Y116/H116,"0")+IFERROR(Y117/H117,"0")+IFERROR(Y118/H118,"0")+IFERROR(Y119/H119,"0")</f>
        <v>81</v>
      </c>
      <c r="Z120" s="771">
        <f>IFERROR(IF(Z115="",0,Z115),"0")+IFERROR(IF(Z116="",0,Z116),"0")+IFERROR(IF(Z117="",0,Z117),"0")+IFERROR(IF(Z118="",0,Z118),"0")+IFERROR(IF(Z119="",0,Z119),"0")</f>
        <v>0.84017999999999993</v>
      </c>
      <c r="AA120" s="772"/>
      <c r="AB120" s="772"/>
      <c r="AC120" s="772"/>
    </row>
    <row r="121" spans="1:68" x14ac:dyDescent="0.2">
      <c r="A121" s="785"/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6"/>
      <c r="P121" s="781" t="s">
        <v>71</v>
      </c>
      <c r="Q121" s="774"/>
      <c r="R121" s="774"/>
      <c r="S121" s="774"/>
      <c r="T121" s="774"/>
      <c r="U121" s="774"/>
      <c r="V121" s="775"/>
      <c r="W121" s="37" t="s">
        <v>69</v>
      </c>
      <c r="X121" s="771">
        <f>IFERROR(SUM(X115:X119),"0")</f>
        <v>435</v>
      </c>
      <c r="Y121" s="771">
        <f>IFERROR(SUM(Y115:Y119),"0")</f>
        <v>438.2</v>
      </c>
      <c r="Z121" s="37"/>
      <c r="AA121" s="772"/>
      <c r="AB121" s="772"/>
      <c r="AC121" s="772"/>
    </row>
    <row r="122" spans="1:68" ht="14.25" hidden="1" customHeight="1" x14ac:dyDescent="0.25">
      <c r="A122" s="787" t="s">
        <v>155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65"/>
      <c r="AB122" s="765"/>
      <c r="AC122" s="765"/>
    </row>
    <row r="123" spans="1:68" ht="16.5" hidden="1" customHeight="1" x14ac:dyDescent="0.25">
      <c r="A123" s="54" t="s">
        <v>237</v>
      </c>
      <c r="B123" s="54" t="s">
        <v>238</v>
      </c>
      <c r="C123" s="31">
        <v>4301020345</v>
      </c>
      <c r="D123" s="779">
        <v>4680115881488</v>
      </c>
      <c r="E123" s="780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8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7"/>
      <c r="R123" s="777"/>
      <c r="S123" s="777"/>
      <c r="T123" s="778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240</v>
      </c>
      <c r="B124" s="54" t="s">
        <v>241</v>
      </c>
      <c r="C124" s="31">
        <v>4301020346</v>
      </c>
      <c r="D124" s="779">
        <v>4680115882775</v>
      </c>
      <c r="E124" s="780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7"/>
      <c r="R124" s="777"/>
      <c r="S124" s="777"/>
      <c r="T124" s="778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242</v>
      </c>
      <c r="B125" s="54" t="s">
        <v>243</v>
      </c>
      <c r="C125" s="31">
        <v>4301020344</v>
      </c>
      <c r="D125" s="779">
        <v>4680115880658</v>
      </c>
      <c r="E125" s="780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7"/>
      <c r="R125" s="777"/>
      <c r="S125" s="777"/>
      <c r="T125" s="778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4"/>
      <c r="B126" s="785"/>
      <c r="C126" s="785"/>
      <c r="D126" s="785"/>
      <c r="E126" s="785"/>
      <c r="F126" s="785"/>
      <c r="G126" s="785"/>
      <c r="H126" s="785"/>
      <c r="I126" s="785"/>
      <c r="J126" s="785"/>
      <c r="K126" s="785"/>
      <c r="L126" s="785"/>
      <c r="M126" s="785"/>
      <c r="N126" s="785"/>
      <c r="O126" s="786"/>
      <c r="P126" s="781" t="s">
        <v>71</v>
      </c>
      <c r="Q126" s="774"/>
      <c r="R126" s="774"/>
      <c r="S126" s="774"/>
      <c r="T126" s="774"/>
      <c r="U126" s="774"/>
      <c r="V126" s="775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5"/>
      <c r="B127" s="785"/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6"/>
      <c r="P127" s="781" t="s">
        <v>71</v>
      </c>
      <c r="Q127" s="774"/>
      <c r="R127" s="774"/>
      <c r="S127" s="774"/>
      <c r="T127" s="774"/>
      <c r="U127" s="774"/>
      <c r="V127" s="775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7" t="s">
        <v>73</v>
      </c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5"/>
      <c r="P128" s="785"/>
      <c r="Q128" s="785"/>
      <c r="R128" s="785"/>
      <c r="S128" s="785"/>
      <c r="T128" s="785"/>
      <c r="U128" s="785"/>
      <c r="V128" s="785"/>
      <c r="W128" s="785"/>
      <c r="X128" s="785"/>
      <c r="Y128" s="785"/>
      <c r="Z128" s="785"/>
      <c r="AA128" s="765"/>
      <c r="AB128" s="765"/>
      <c r="AC128" s="765"/>
    </row>
    <row r="129" spans="1:68" ht="37.5" hidden="1" customHeight="1" x14ac:dyDescent="0.25">
      <c r="A129" s="54" t="s">
        <v>244</v>
      </c>
      <c r="B129" s="54" t="s">
        <v>245</v>
      </c>
      <c r="C129" s="31">
        <v>4301051360</v>
      </c>
      <c r="D129" s="779">
        <v>4607091385168</v>
      </c>
      <c r="E129" s="780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11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7"/>
      <c r="R129" s="777"/>
      <c r="S129" s="777"/>
      <c r="T129" s="778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9">
        <v>4607091385168</v>
      </c>
      <c r="E130" s="780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7"/>
      <c r="R130" s="777"/>
      <c r="S130" s="777"/>
      <c r="T130" s="778"/>
      <c r="U130" s="34"/>
      <c r="V130" s="34"/>
      <c r="W130" s="35" t="s">
        <v>69</v>
      </c>
      <c r="X130" s="769">
        <v>500</v>
      </c>
      <c r="Y130" s="770">
        <f t="shared" si="31"/>
        <v>504</v>
      </c>
      <c r="Z130" s="36">
        <f>IFERROR(IF(Y130=0,"",ROUNDUP(Y130/H130,0)*0.01898),"")</f>
        <v>1.1388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530.53571428571422</v>
      </c>
      <c r="BN130" s="64">
        <f t="shared" si="33"/>
        <v>534.78</v>
      </c>
      <c r="BO130" s="64">
        <f t="shared" si="34"/>
        <v>0.93005952380952372</v>
      </c>
      <c r="BP130" s="64">
        <f t="shared" si="35"/>
        <v>0.9375</v>
      </c>
    </row>
    <row r="131" spans="1:68" ht="27" hidden="1" customHeight="1" x14ac:dyDescent="0.25">
      <c r="A131" s="54" t="s">
        <v>249</v>
      </c>
      <c r="B131" s="54" t="s">
        <v>250</v>
      </c>
      <c r="C131" s="31">
        <v>4301051742</v>
      </c>
      <c r="D131" s="779">
        <v>4680115884540</v>
      </c>
      <c r="E131" s="780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109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7"/>
      <c r="R131" s="777"/>
      <c r="S131" s="777"/>
      <c r="T131" s="778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252</v>
      </c>
      <c r="B132" s="54" t="s">
        <v>253</v>
      </c>
      <c r="C132" s="31">
        <v>4301051362</v>
      </c>
      <c r="D132" s="779">
        <v>4607091383256</v>
      </c>
      <c r="E132" s="780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10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7"/>
      <c r="R132" s="777"/>
      <c r="S132" s="777"/>
      <c r="T132" s="778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9">
        <v>4607091385748</v>
      </c>
      <c r="E133" s="780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86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7"/>
      <c r="R133" s="777"/>
      <c r="S133" s="777"/>
      <c r="T133" s="778"/>
      <c r="U133" s="34"/>
      <c r="V133" s="34"/>
      <c r="W133" s="35" t="s">
        <v>69</v>
      </c>
      <c r="X133" s="769">
        <v>540</v>
      </c>
      <c r="Y133" s="770">
        <f t="shared" si="31"/>
        <v>540</v>
      </c>
      <c r="Z133" s="36">
        <f>IFERROR(IF(Y133=0,"",ROUNDUP(Y133/H133,0)*0.00651),"")</f>
        <v>1.302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590.4</v>
      </c>
      <c r="BN133" s="64">
        <f t="shared" si="33"/>
        <v>590.4</v>
      </c>
      <c r="BO133" s="64">
        <f t="shared" si="34"/>
        <v>1.098901098901099</v>
      </c>
      <c r="BP133" s="64">
        <f t="shared" si="35"/>
        <v>1.098901098901099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9">
        <v>4680115884533</v>
      </c>
      <c r="E134" s="780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7"/>
      <c r="R134" s="777"/>
      <c r="S134" s="777"/>
      <c r="T134" s="778"/>
      <c r="U134" s="34"/>
      <c r="V134" s="34"/>
      <c r="W134" s="35" t="s">
        <v>69</v>
      </c>
      <c r="X134" s="769">
        <v>90</v>
      </c>
      <c r="Y134" s="770">
        <f t="shared" si="31"/>
        <v>90</v>
      </c>
      <c r="Z134" s="36">
        <f>IFERROR(IF(Y134=0,"",ROUNDUP(Y134/H134,0)*0.00651),"")</f>
        <v>0.32550000000000001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98.999999999999986</v>
      </c>
      <c r="BN134" s="64">
        <f t="shared" si="33"/>
        <v>98.999999999999986</v>
      </c>
      <c r="BO134" s="64">
        <f t="shared" si="34"/>
        <v>0.27472527472527475</v>
      </c>
      <c r="BP134" s="64">
        <f t="shared" si="35"/>
        <v>0.27472527472527475</v>
      </c>
    </row>
    <row r="135" spans="1:68" ht="37.5" hidden="1" customHeight="1" x14ac:dyDescent="0.25">
      <c r="A135" s="54" t="s">
        <v>258</v>
      </c>
      <c r="B135" s="54" t="s">
        <v>259</v>
      </c>
      <c r="C135" s="31">
        <v>4301051480</v>
      </c>
      <c r="D135" s="779">
        <v>4680115882645</v>
      </c>
      <c r="E135" s="780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87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7"/>
      <c r="R135" s="777"/>
      <c r="S135" s="777"/>
      <c r="T135" s="778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84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81" t="s">
        <v>71</v>
      </c>
      <c r="Q136" s="774"/>
      <c r="R136" s="774"/>
      <c r="S136" s="774"/>
      <c r="T136" s="774"/>
      <c r="U136" s="774"/>
      <c r="V136" s="775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309.52380952380952</v>
      </c>
      <c r="Y136" s="771">
        <f>IFERROR(Y129/H129,"0")+IFERROR(Y130/H130,"0")+IFERROR(Y131/H131,"0")+IFERROR(Y132/H132,"0")+IFERROR(Y133/H133,"0")+IFERROR(Y134/H134,"0")+IFERROR(Y135/H135,"0")</f>
        <v>310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2.7663000000000002</v>
      </c>
      <c r="AA136" s="772"/>
      <c r="AB136" s="772"/>
      <c r="AC136" s="772"/>
    </row>
    <row r="137" spans="1:68" x14ac:dyDescent="0.2">
      <c r="A137" s="785"/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6"/>
      <c r="P137" s="781" t="s">
        <v>71</v>
      </c>
      <c r="Q137" s="774"/>
      <c r="R137" s="774"/>
      <c r="S137" s="774"/>
      <c r="T137" s="774"/>
      <c r="U137" s="774"/>
      <c r="V137" s="775"/>
      <c r="W137" s="37" t="s">
        <v>69</v>
      </c>
      <c r="X137" s="771">
        <f>IFERROR(SUM(X129:X135),"0")</f>
        <v>1130</v>
      </c>
      <c r="Y137" s="771">
        <f>IFERROR(SUM(Y129:Y135),"0")</f>
        <v>1134</v>
      </c>
      <c r="Z137" s="37"/>
      <c r="AA137" s="772"/>
      <c r="AB137" s="772"/>
      <c r="AC137" s="772"/>
    </row>
    <row r="138" spans="1:68" ht="14.25" hidden="1" customHeight="1" x14ac:dyDescent="0.25">
      <c r="A138" s="787" t="s">
        <v>196</v>
      </c>
      <c r="B138" s="785"/>
      <c r="C138" s="785"/>
      <c r="D138" s="785"/>
      <c r="E138" s="785"/>
      <c r="F138" s="785"/>
      <c r="G138" s="785"/>
      <c r="H138" s="785"/>
      <c r="I138" s="785"/>
      <c r="J138" s="785"/>
      <c r="K138" s="785"/>
      <c r="L138" s="785"/>
      <c r="M138" s="785"/>
      <c r="N138" s="785"/>
      <c r="O138" s="785"/>
      <c r="P138" s="785"/>
      <c r="Q138" s="785"/>
      <c r="R138" s="785"/>
      <c r="S138" s="785"/>
      <c r="T138" s="785"/>
      <c r="U138" s="785"/>
      <c r="V138" s="785"/>
      <c r="W138" s="785"/>
      <c r="X138" s="785"/>
      <c r="Y138" s="785"/>
      <c r="Z138" s="785"/>
      <c r="AA138" s="765"/>
      <c r="AB138" s="765"/>
      <c r="AC138" s="765"/>
    </row>
    <row r="139" spans="1:68" ht="37.5" hidden="1" customHeight="1" x14ac:dyDescent="0.25">
      <c r="A139" s="54" t="s">
        <v>261</v>
      </c>
      <c r="B139" s="54" t="s">
        <v>262</v>
      </c>
      <c r="C139" s="31">
        <v>4301060356</v>
      </c>
      <c r="D139" s="779">
        <v>4680115882652</v>
      </c>
      <c r="E139" s="780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7"/>
      <c r="R139" s="777"/>
      <c r="S139" s="777"/>
      <c r="T139" s="778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9">
        <v>4680115880238</v>
      </c>
      <c r="E140" s="780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10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7"/>
      <c r="R140" s="777"/>
      <c r="S140" s="777"/>
      <c r="T140" s="778"/>
      <c r="U140" s="34"/>
      <c r="V140" s="34"/>
      <c r="W140" s="35" t="s">
        <v>69</v>
      </c>
      <c r="X140" s="769">
        <v>19.436999999999991</v>
      </c>
      <c r="Y140" s="770">
        <f>IFERROR(IF(X140="",0,CEILING((X140/$H140),1)*$H140),"")</f>
        <v>19.8</v>
      </c>
      <c r="Z140" s="36">
        <f>IFERROR(IF(Y140=0,"",ROUNDUP(Y140/H140,0)*0.00651),"")</f>
        <v>6.5100000000000005E-2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21.969699999999989</v>
      </c>
      <c r="BN140" s="64">
        <f>IFERROR(Y140*I140/H140,"0")</f>
        <v>22.380000000000003</v>
      </c>
      <c r="BO140" s="64">
        <f>IFERROR(1/J140*(X140/H140),"0")</f>
        <v>5.3937728937728913E-2</v>
      </c>
      <c r="BP140" s="64">
        <f>IFERROR(1/J140*(Y140/H140),"0")</f>
        <v>5.4945054945054951E-2</v>
      </c>
    </row>
    <row r="141" spans="1:68" x14ac:dyDescent="0.2">
      <c r="A141" s="784"/>
      <c r="B141" s="785"/>
      <c r="C141" s="785"/>
      <c r="D141" s="785"/>
      <c r="E141" s="785"/>
      <c r="F141" s="785"/>
      <c r="G141" s="785"/>
      <c r="H141" s="785"/>
      <c r="I141" s="785"/>
      <c r="J141" s="785"/>
      <c r="K141" s="785"/>
      <c r="L141" s="785"/>
      <c r="M141" s="785"/>
      <c r="N141" s="785"/>
      <c r="O141" s="786"/>
      <c r="P141" s="781" t="s">
        <v>71</v>
      </c>
      <c r="Q141" s="774"/>
      <c r="R141" s="774"/>
      <c r="S141" s="774"/>
      <c r="T141" s="774"/>
      <c r="U141" s="774"/>
      <c r="V141" s="775"/>
      <c r="W141" s="37" t="s">
        <v>72</v>
      </c>
      <c r="X141" s="771">
        <f>IFERROR(X139/H139,"0")+IFERROR(X140/H140,"0")</f>
        <v>9.8166666666666611</v>
      </c>
      <c r="Y141" s="771">
        <f>IFERROR(Y139/H139,"0")+IFERROR(Y140/H140,"0")</f>
        <v>10</v>
      </c>
      <c r="Z141" s="771">
        <f>IFERROR(IF(Z139="",0,Z139),"0")+IFERROR(IF(Z140="",0,Z140),"0")</f>
        <v>6.5100000000000005E-2</v>
      </c>
      <c r="AA141" s="772"/>
      <c r="AB141" s="772"/>
      <c r="AC141" s="772"/>
    </row>
    <row r="142" spans="1:68" x14ac:dyDescent="0.2">
      <c r="A142" s="785"/>
      <c r="B142" s="785"/>
      <c r="C142" s="785"/>
      <c r="D142" s="785"/>
      <c r="E142" s="785"/>
      <c r="F142" s="785"/>
      <c r="G142" s="785"/>
      <c r="H142" s="785"/>
      <c r="I142" s="785"/>
      <c r="J142" s="785"/>
      <c r="K142" s="785"/>
      <c r="L142" s="785"/>
      <c r="M142" s="785"/>
      <c r="N142" s="785"/>
      <c r="O142" s="786"/>
      <c r="P142" s="781" t="s">
        <v>71</v>
      </c>
      <c r="Q142" s="774"/>
      <c r="R142" s="774"/>
      <c r="S142" s="774"/>
      <c r="T142" s="774"/>
      <c r="U142" s="774"/>
      <c r="V142" s="775"/>
      <c r="W142" s="37" t="s">
        <v>69</v>
      </c>
      <c r="X142" s="771">
        <f>IFERROR(SUM(X139:X140),"0")</f>
        <v>19.436999999999991</v>
      </c>
      <c r="Y142" s="771">
        <f>IFERROR(SUM(Y139:Y140),"0")</f>
        <v>19.8</v>
      </c>
      <c r="Z142" s="37"/>
      <c r="AA142" s="772"/>
      <c r="AB142" s="772"/>
      <c r="AC142" s="772"/>
    </row>
    <row r="143" spans="1:68" ht="16.5" hidden="1" customHeight="1" x14ac:dyDescent="0.25">
      <c r="A143" s="789" t="s">
        <v>267</v>
      </c>
      <c r="B143" s="785"/>
      <c r="C143" s="785"/>
      <c r="D143" s="785"/>
      <c r="E143" s="785"/>
      <c r="F143" s="785"/>
      <c r="G143" s="785"/>
      <c r="H143" s="785"/>
      <c r="I143" s="785"/>
      <c r="J143" s="785"/>
      <c r="K143" s="785"/>
      <c r="L143" s="785"/>
      <c r="M143" s="785"/>
      <c r="N143" s="785"/>
      <c r="O143" s="785"/>
      <c r="P143" s="785"/>
      <c r="Q143" s="785"/>
      <c r="R143" s="785"/>
      <c r="S143" s="785"/>
      <c r="T143" s="785"/>
      <c r="U143" s="785"/>
      <c r="V143" s="785"/>
      <c r="W143" s="785"/>
      <c r="X143" s="785"/>
      <c r="Y143" s="785"/>
      <c r="Z143" s="785"/>
      <c r="AA143" s="764"/>
      <c r="AB143" s="764"/>
      <c r="AC143" s="764"/>
    </row>
    <row r="144" spans="1:68" ht="14.25" hidden="1" customHeight="1" x14ac:dyDescent="0.25">
      <c r="A144" s="787" t="s">
        <v>107</v>
      </c>
      <c r="B144" s="785"/>
      <c r="C144" s="785"/>
      <c r="D144" s="785"/>
      <c r="E144" s="785"/>
      <c r="F144" s="785"/>
      <c r="G144" s="785"/>
      <c r="H144" s="785"/>
      <c r="I144" s="785"/>
      <c r="J144" s="785"/>
      <c r="K144" s="785"/>
      <c r="L144" s="785"/>
      <c r="M144" s="785"/>
      <c r="N144" s="785"/>
      <c r="O144" s="785"/>
      <c r="P144" s="785"/>
      <c r="Q144" s="785"/>
      <c r="R144" s="785"/>
      <c r="S144" s="785"/>
      <c r="T144" s="785"/>
      <c r="U144" s="785"/>
      <c r="V144" s="785"/>
      <c r="W144" s="785"/>
      <c r="X144" s="785"/>
      <c r="Y144" s="785"/>
      <c r="Z144" s="785"/>
      <c r="AA144" s="765"/>
      <c r="AB144" s="765"/>
      <c r="AC144" s="765"/>
    </row>
    <row r="145" spans="1:68" ht="16.5" hidden="1" customHeight="1" x14ac:dyDescent="0.25">
      <c r="A145" s="54" t="s">
        <v>268</v>
      </c>
      <c r="B145" s="54" t="s">
        <v>269</v>
      </c>
      <c r="C145" s="31">
        <v>4301011988</v>
      </c>
      <c r="D145" s="779">
        <v>4680115885561</v>
      </c>
      <c r="E145" s="780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120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7"/>
      <c r="R145" s="777"/>
      <c r="S145" s="777"/>
      <c r="T145" s="778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9">
        <v>4680115882577</v>
      </c>
      <c r="E146" s="780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8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7"/>
      <c r="R146" s="777"/>
      <c r="S146" s="777"/>
      <c r="T146" s="778"/>
      <c r="U146" s="34"/>
      <c r="V146" s="34"/>
      <c r="W146" s="35" t="s">
        <v>69</v>
      </c>
      <c r="X146" s="769">
        <v>80</v>
      </c>
      <c r="Y146" s="770">
        <f>IFERROR(IF(X146="",0,CEILING((X146/$H146),1)*$H146),"")</f>
        <v>80</v>
      </c>
      <c r="Z146" s="36">
        <f>IFERROR(IF(Y146=0,"",ROUNDUP(Y146/H146,0)*0.00651),"")</f>
        <v>0.16275000000000001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84.499999999999986</v>
      </c>
      <c r="BN146" s="64">
        <f>IFERROR(Y146*I146/H146,"0")</f>
        <v>84.499999999999986</v>
      </c>
      <c r="BO146" s="64">
        <f>IFERROR(1/J146*(X146/H146),"0")</f>
        <v>0.13736263736263737</v>
      </c>
      <c r="BP146" s="64">
        <f>IFERROR(1/J146*(Y146/H146),"0")</f>
        <v>0.13736263736263737</v>
      </c>
    </row>
    <row r="147" spans="1:68" ht="27" hidden="1" customHeight="1" x14ac:dyDescent="0.25">
      <c r="A147" s="54" t="s">
        <v>272</v>
      </c>
      <c r="B147" s="54" t="s">
        <v>275</v>
      </c>
      <c r="C147" s="31">
        <v>4301011564</v>
      </c>
      <c r="D147" s="779">
        <v>4680115882577</v>
      </c>
      <c r="E147" s="780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11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7"/>
      <c r="R147" s="777"/>
      <c r="S147" s="777"/>
      <c r="T147" s="778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84"/>
      <c r="B148" s="785"/>
      <c r="C148" s="785"/>
      <c r="D148" s="785"/>
      <c r="E148" s="785"/>
      <c r="F148" s="785"/>
      <c r="G148" s="785"/>
      <c r="H148" s="785"/>
      <c r="I148" s="785"/>
      <c r="J148" s="785"/>
      <c r="K148" s="785"/>
      <c r="L148" s="785"/>
      <c r="M148" s="785"/>
      <c r="N148" s="785"/>
      <c r="O148" s="786"/>
      <c r="P148" s="781" t="s">
        <v>71</v>
      </c>
      <c r="Q148" s="774"/>
      <c r="R148" s="774"/>
      <c r="S148" s="774"/>
      <c r="T148" s="774"/>
      <c r="U148" s="774"/>
      <c r="V148" s="775"/>
      <c r="W148" s="37" t="s">
        <v>72</v>
      </c>
      <c r="X148" s="771">
        <f>IFERROR(X145/H145,"0")+IFERROR(X146/H146,"0")+IFERROR(X147/H147,"0")</f>
        <v>25</v>
      </c>
      <c r="Y148" s="771">
        <f>IFERROR(Y145/H145,"0")+IFERROR(Y146/H146,"0")+IFERROR(Y147/H147,"0")</f>
        <v>25</v>
      </c>
      <c r="Z148" s="771">
        <f>IFERROR(IF(Z145="",0,Z145),"0")+IFERROR(IF(Z146="",0,Z146),"0")+IFERROR(IF(Z147="",0,Z147),"0")</f>
        <v>0.16275000000000001</v>
      </c>
      <c r="AA148" s="772"/>
      <c r="AB148" s="772"/>
      <c r="AC148" s="772"/>
    </row>
    <row r="149" spans="1:68" x14ac:dyDescent="0.2">
      <c r="A149" s="785"/>
      <c r="B149" s="785"/>
      <c r="C149" s="785"/>
      <c r="D149" s="785"/>
      <c r="E149" s="785"/>
      <c r="F149" s="785"/>
      <c r="G149" s="785"/>
      <c r="H149" s="785"/>
      <c r="I149" s="785"/>
      <c r="J149" s="785"/>
      <c r="K149" s="785"/>
      <c r="L149" s="785"/>
      <c r="M149" s="785"/>
      <c r="N149" s="785"/>
      <c r="O149" s="786"/>
      <c r="P149" s="781" t="s">
        <v>71</v>
      </c>
      <c r="Q149" s="774"/>
      <c r="R149" s="774"/>
      <c r="S149" s="774"/>
      <c r="T149" s="774"/>
      <c r="U149" s="774"/>
      <c r="V149" s="775"/>
      <c r="W149" s="37" t="s">
        <v>69</v>
      </c>
      <c r="X149" s="771">
        <f>IFERROR(SUM(X145:X147),"0")</f>
        <v>80</v>
      </c>
      <c r="Y149" s="771">
        <f>IFERROR(SUM(Y145:Y147),"0")</f>
        <v>80</v>
      </c>
      <c r="Z149" s="37"/>
      <c r="AA149" s="772"/>
      <c r="AB149" s="772"/>
      <c r="AC149" s="772"/>
    </row>
    <row r="150" spans="1:68" ht="14.25" hidden="1" customHeight="1" x14ac:dyDescent="0.25">
      <c r="A150" s="787" t="s">
        <v>64</v>
      </c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5"/>
      <c r="P150" s="785"/>
      <c r="Q150" s="785"/>
      <c r="R150" s="785"/>
      <c r="S150" s="785"/>
      <c r="T150" s="785"/>
      <c r="U150" s="785"/>
      <c r="V150" s="785"/>
      <c r="W150" s="785"/>
      <c r="X150" s="785"/>
      <c r="Y150" s="785"/>
      <c r="Z150" s="785"/>
      <c r="AA150" s="765"/>
      <c r="AB150" s="765"/>
      <c r="AC150" s="765"/>
    </row>
    <row r="151" spans="1:68" ht="27" hidden="1" customHeight="1" x14ac:dyDescent="0.25">
      <c r="A151" s="54" t="s">
        <v>276</v>
      </c>
      <c r="B151" s="54" t="s">
        <v>277</v>
      </c>
      <c r="C151" s="31">
        <v>4301031235</v>
      </c>
      <c r="D151" s="779">
        <v>4680115883444</v>
      </c>
      <c r="E151" s="780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7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7"/>
      <c r="R151" s="777"/>
      <c r="S151" s="777"/>
      <c r="T151" s="778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9">
        <v>4680115883444</v>
      </c>
      <c r="E152" s="780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11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7"/>
      <c r="R152" s="777"/>
      <c r="S152" s="777"/>
      <c r="T152" s="778"/>
      <c r="U152" s="34"/>
      <c r="V152" s="34"/>
      <c r="W152" s="35" t="s">
        <v>69</v>
      </c>
      <c r="X152" s="769">
        <v>35</v>
      </c>
      <c r="Y152" s="770">
        <f>IFERROR(IF(X152="",0,CEILING((X152/$H152),1)*$H152),"")</f>
        <v>36.4</v>
      </c>
      <c r="Z152" s="36">
        <f>IFERROR(IF(Y152=0,"",ROUNDUP(Y152/H152,0)*0.00651),"")</f>
        <v>8.4629999999999997E-2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38.35</v>
      </c>
      <c r="BN152" s="64">
        <f>IFERROR(Y152*I152/H152,"0")</f>
        <v>39.884</v>
      </c>
      <c r="BO152" s="64">
        <f>IFERROR(1/J152*(X152/H152),"0")</f>
        <v>6.8681318681318687E-2</v>
      </c>
      <c r="BP152" s="64">
        <f>IFERROR(1/J152*(Y152/H152),"0")</f>
        <v>7.1428571428571438E-2</v>
      </c>
    </row>
    <row r="153" spans="1:68" x14ac:dyDescent="0.2">
      <c r="A153" s="784"/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6"/>
      <c r="P153" s="781" t="s">
        <v>71</v>
      </c>
      <c r="Q153" s="774"/>
      <c r="R153" s="774"/>
      <c r="S153" s="774"/>
      <c r="T153" s="774"/>
      <c r="U153" s="774"/>
      <c r="V153" s="775"/>
      <c r="W153" s="37" t="s">
        <v>72</v>
      </c>
      <c r="X153" s="771">
        <f>IFERROR(X151/H151,"0")+IFERROR(X152/H152,"0")</f>
        <v>12.5</v>
      </c>
      <c r="Y153" s="771">
        <f>IFERROR(Y151/H151,"0")+IFERROR(Y152/H152,"0")</f>
        <v>13</v>
      </c>
      <c r="Z153" s="771">
        <f>IFERROR(IF(Z151="",0,Z151),"0")+IFERROR(IF(Z152="",0,Z152),"0")</f>
        <v>8.4629999999999997E-2</v>
      </c>
      <c r="AA153" s="772"/>
      <c r="AB153" s="772"/>
      <c r="AC153" s="772"/>
    </row>
    <row r="154" spans="1:68" x14ac:dyDescent="0.2">
      <c r="A154" s="785"/>
      <c r="B154" s="785"/>
      <c r="C154" s="785"/>
      <c r="D154" s="785"/>
      <c r="E154" s="785"/>
      <c r="F154" s="785"/>
      <c r="G154" s="785"/>
      <c r="H154" s="785"/>
      <c r="I154" s="785"/>
      <c r="J154" s="785"/>
      <c r="K154" s="785"/>
      <c r="L154" s="785"/>
      <c r="M154" s="785"/>
      <c r="N154" s="785"/>
      <c r="O154" s="786"/>
      <c r="P154" s="781" t="s">
        <v>71</v>
      </c>
      <c r="Q154" s="774"/>
      <c r="R154" s="774"/>
      <c r="S154" s="774"/>
      <c r="T154" s="774"/>
      <c r="U154" s="774"/>
      <c r="V154" s="775"/>
      <c r="W154" s="37" t="s">
        <v>69</v>
      </c>
      <c r="X154" s="771">
        <f>IFERROR(SUM(X151:X152),"0")</f>
        <v>35</v>
      </c>
      <c r="Y154" s="771">
        <f>IFERROR(SUM(Y151:Y152),"0")</f>
        <v>36.4</v>
      </c>
      <c r="Z154" s="37"/>
      <c r="AA154" s="772"/>
      <c r="AB154" s="772"/>
      <c r="AC154" s="772"/>
    </row>
    <row r="155" spans="1:68" ht="14.25" hidden="1" customHeight="1" x14ac:dyDescent="0.25">
      <c r="A155" s="787" t="s">
        <v>73</v>
      </c>
      <c r="B155" s="785"/>
      <c r="C155" s="785"/>
      <c r="D155" s="785"/>
      <c r="E155" s="785"/>
      <c r="F155" s="785"/>
      <c r="G155" s="785"/>
      <c r="H155" s="785"/>
      <c r="I155" s="785"/>
      <c r="J155" s="785"/>
      <c r="K155" s="785"/>
      <c r="L155" s="785"/>
      <c r="M155" s="785"/>
      <c r="N155" s="785"/>
      <c r="O155" s="785"/>
      <c r="P155" s="785"/>
      <c r="Q155" s="785"/>
      <c r="R155" s="785"/>
      <c r="S155" s="785"/>
      <c r="T155" s="785"/>
      <c r="U155" s="785"/>
      <c r="V155" s="785"/>
      <c r="W155" s="785"/>
      <c r="X155" s="785"/>
      <c r="Y155" s="785"/>
      <c r="Z155" s="785"/>
      <c r="AA155" s="765"/>
      <c r="AB155" s="765"/>
      <c r="AC155" s="765"/>
    </row>
    <row r="156" spans="1:68" ht="16.5" hidden="1" customHeight="1" x14ac:dyDescent="0.25">
      <c r="A156" s="54" t="s">
        <v>280</v>
      </c>
      <c r="B156" s="54" t="s">
        <v>281</v>
      </c>
      <c r="C156" s="31">
        <v>4301051817</v>
      </c>
      <c r="D156" s="779">
        <v>4680115885585</v>
      </c>
      <c r="E156" s="780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991" t="s">
        <v>282</v>
      </c>
      <c r="Q156" s="777"/>
      <c r="R156" s="777"/>
      <c r="S156" s="777"/>
      <c r="T156" s="778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283</v>
      </c>
      <c r="B157" s="54" t="s">
        <v>284</v>
      </c>
      <c r="C157" s="31">
        <v>4301051477</v>
      </c>
      <c r="D157" s="779">
        <v>4680115882584</v>
      </c>
      <c r="E157" s="780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11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7"/>
      <c r="R157" s="777"/>
      <c r="S157" s="777"/>
      <c r="T157" s="778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9">
        <v>4680115882584</v>
      </c>
      <c r="E158" s="780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11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7"/>
      <c r="R158" s="777"/>
      <c r="S158" s="777"/>
      <c r="T158" s="778"/>
      <c r="U158" s="34"/>
      <c r="V158" s="34"/>
      <c r="W158" s="35" t="s">
        <v>69</v>
      </c>
      <c r="X158" s="769">
        <v>33</v>
      </c>
      <c r="Y158" s="770">
        <f>IFERROR(IF(X158="",0,CEILING((X158/$H158),1)*$H158),"")</f>
        <v>34.32</v>
      </c>
      <c r="Z158" s="36">
        <f>IFERROR(IF(Y158=0,"",ROUNDUP(Y158/H158,0)*0.00651),"")</f>
        <v>8.4629999999999997E-2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36.349999999999994</v>
      </c>
      <c r="BN158" s="64">
        <f>IFERROR(Y158*I158/H158,"0")</f>
        <v>37.803999999999995</v>
      </c>
      <c r="BO158" s="64">
        <f>IFERROR(1/J158*(X158/H158),"0")</f>
        <v>6.8681318681318687E-2</v>
      </c>
      <c r="BP158" s="64">
        <f>IFERROR(1/J158*(Y158/H158),"0")</f>
        <v>7.1428571428571438E-2</v>
      </c>
    </row>
    <row r="159" spans="1:68" x14ac:dyDescent="0.2">
      <c r="A159" s="784"/>
      <c r="B159" s="785"/>
      <c r="C159" s="785"/>
      <c r="D159" s="785"/>
      <c r="E159" s="785"/>
      <c r="F159" s="785"/>
      <c r="G159" s="785"/>
      <c r="H159" s="785"/>
      <c r="I159" s="785"/>
      <c r="J159" s="785"/>
      <c r="K159" s="785"/>
      <c r="L159" s="785"/>
      <c r="M159" s="785"/>
      <c r="N159" s="785"/>
      <c r="O159" s="786"/>
      <c r="P159" s="781" t="s">
        <v>71</v>
      </c>
      <c r="Q159" s="774"/>
      <c r="R159" s="774"/>
      <c r="S159" s="774"/>
      <c r="T159" s="774"/>
      <c r="U159" s="774"/>
      <c r="V159" s="775"/>
      <c r="W159" s="37" t="s">
        <v>72</v>
      </c>
      <c r="X159" s="771">
        <f>IFERROR(X156/H156,"0")+IFERROR(X157/H157,"0")+IFERROR(X158/H158,"0")</f>
        <v>12.5</v>
      </c>
      <c r="Y159" s="771">
        <f>IFERROR(Y156/H156,"0")+IFERROR(Y157/H157,"0")+IFERROR(Y158/H158,"0")</f>
        <v>13</v>
      </c>
      <c r="Z159" s="771">
        <f>IFERROR(IF(Z156="",0,Z156),"0")+IFERROR(IF(Z157="",0,Z157),"0")+IFERROR(IF(Z158="",0,Z158),"0")</f>
        <v>8.4629999999999997E-2</v>
      </c>
      <c r="AA159" s="772"/>
      <c r="AB159" s="772"/>
      <c r="AC159" s="772"/>
    </row>
    <row r="160" spans="1:68" x14ac:dyDescent="0.2">
      <c r="A160" s="785"/>
      <c r="B160" s="785"/>
      <c r="C160" s="785"/>
      <c r="D160" s="785"/>
      <c r="E160" s="785"/>
      <c r="F160" s="785"/>
      <c r="G160" s="785"/>
      <c r="H160" s="785"/>
      <c r="I160" s="785"/>
      <c r="J160" s="785"/>
      <c r="K160" s="785"/>
      <c r="L160" s="785"/>
      <c r="M160" s="785"/>
      <c r="N160" s="785"/>
      <c r="O160" s="786"/>
      <c r="P160" s="781" t="s">
        <v>71</v>
      </c>
      <c r="Q160" s="774"/>
      <c r="R160" s="774"/>
      <c r="S160" s="774"/>
      <c r="T160" s="774"/>
      <c r="U160" s="774"/>
      <c r="V160" s="775"/>
      <c r="W160" s="37" t="s">
        <v>69</v>
      </c>
      <c r="X160" s="771">
        <f>IFERROR(SUM(X156:X158),"0")</f>
        <v>33</v>
      </c>
      <c r="Y160" s="771">
        <f>IFERROR(SUM(Y156:Y158),"0")</f>
        <v>34.32</v>
      </c>
      <c r="Z160" s="37"/>
      <c r="AA160" s="772"/>
      <c r="AB160" s="772"/>
      <c r="AC160" s="772"/>
    </row>
    <row r="161" spans="1:68" ht="16.5" hidden="1" customHeight="1" x14ac:dyDescent="0.25">
      <c r="A161" s="789" t="s">
        <v>105</v>
      </c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5"/>
      <c r="P161" s="785"/>
      <c r="Q161" s="785"/>
      <c r="R161" s="785"/>
      <c r="S161" s="785"/>
      <c r="T161" s="785"/>
      <c r="U161" s="785"/>
      <c r="V161" s="785"/>
      <c r="W161" s="785"/>
      <c r="X161" s="785"/>
      <c r="Y161" s="785"/>
      <c r="Z161" s="785"/>
      <c r="AA161" s="764"/>
      <c r="AB161" s="764"/>
      <c r="AC161" s="764"/>
    </row>
    <row r="162" spans="1:68" ht="14.25" hidden="1" customHeight="1" x14ac:dyDescent="0.25">
      <c r="A162" s="787" t="s">
        <v>107</v>
      </c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5"/>
      <c r="P162" s="785"/>
      <c r="Q162" s="785"/>
      <c r="R162" s="785"/>
      <c r="S162" s="785"/>
      <c r="T162" s="785"/>
      <c r="U162" s="785"/>
      <c r="V162" s="785"/>
      <c r="W162" s="785"/>
      <c r="X162" s="785"/>
      <c r="Y162" s="785"/>
      <c r="Z162" s="785"/>
      <c r="AA162" s="765"/>
      <c r="AB162" s="765"/>
      <c r="AC162" s="765"/>
    </row>
    <row r="163" spans="1:68" ht="27" hidden="1" customHeight="1" x14ac:dyDescent="0.25">
      <c r="A163" s="54" t="s">
        <v>286</v>
      </c>
      <c r="B163" s="54" t="s">
        <v>287</v>
      </c>
      <c r="C163" s="31">
        <v>4301011705</v>
      </c>
      <c r="D163" s="779">
        <v>4607091384604</v>
      </c>
      <c r="E163" s="780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10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7"/>
      <c r="R163" s="777"/>
      <c r="S163" s="777"/>
      <c r="T163" s="778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84"/>
      <c r="B164" s="785"/>
      <c r="C164" s="785"/>
      <c r="D164" s="785"/>
      <c r="E164" s="785"/>
      <c r="F164" s="785"/>
      <c r="G164" s="785"/>
      <c r="H164" s="785"/>
      <c r="I164" s="785"/>
      <c r="J164" s="785"/>
      <c r="K164" s="785"/>
      <c r="L164" s="785"/>
      <c r="M164" s="785"/>
      <c r="N164" s="785"/>
      <c r="O164" s="786"/>
      <c r="P164" s="781" t="s">
        <v>71</v>
      </c>
      <c r="Q164" s="774"/>
      <c r="R164" s="774"/>
      <c r="S164" s="774"/>
      <c r="T164" s="774"/>
      <c r="U164" s="774"/>
      <c r="V164" s="775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5"/>
      <c r="B165" s="785"/>
      <c r="C165" s="785"/>
      <c r="D165" s="785"/>
      <c r="E165" s="785"/>
      <c r="F165" s="785"/>
      <c r="G165" s="785"/>
      <c r="H165" s="785"/>
      <c r="I165" s="785"/>
      <c r="J165" s="785"/>
      <c r="K165" s="785"/>
      <c r="L165" s="785"/>
      <c r="M165" s="785"/>
      <c r="N165" s="785"/>
      <c r="O165" s="786"/>
      <c r="P165" s="781" t="s">
        <v>71</v>
      </c>
      <c r="Q165" s="774"/>
      <c r="R165" s="774"/>
      <c r="S165" s="774"/>
      <c r="T165" s="774"/>
      <c r="U165" s="774"/>
      <c r="V165" s="775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7" t="s">
        <v>64</v>
      </c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5"/>
      <c r="P166" s="785"/>
      <c r="Q166" s="785"/>
      <c r="R166" s="785"/>
      <c r="S166" s="785"/>
      <c r="T166" s="785"/>
      <c r="U166" s="785"/>
      <c r="V166" s="785"/>
      <c r="W166" s="785"/>
      <c r="X166" s="785"/>
      <c r="Y166" s="785"/>
      <c r="Z166" s="785"/>
      <c r="AA166" s="765"/>
      <c r="AB166" s="765"/>
      <c r="AC166" s="765"/>
    </row>
    <row r="167" spans="1:68" ht="16.5" hidden="1" customHeight="1" x14ac:dyDescent="0.25">
      <c r="A167" s="54" t="s">
        <v>289</v>
      </c>
      <c r="B167" s="54" t="s">
        <v>290</v>
      </c>
      <c r="C167" s="31">
        <v>4301030895</v>
      </c>
      <c r="D167" s="779">
        <v>4607091387667</v>
      </c>
      <c r="E167" s="780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10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7"/>
      <c r="R167" s="777"/>
      <c r="S167" s="777"/>
      <c r="T167" s="778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292</v>
      </c>
      <c r="B168" s="54" t="s">
        <v>293</v>
      </c>
      <c r="C168" s="31">
        <v>4301030961</v>
      </c>
      <c r="D168" s="779">
        <v>4607091387636</v>
      </c>
      <c r="E168" s="780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11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7"/>
      <c r="R168" s="777"/>
      <c r="S168" s="777"/>
      <c r="T168" s="778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295</v>
      </c>
      <c r="B169" s="54" t="s">
        <v>296</v>
      </c>
      <c r="C169" s="31">
        <v>4301030963</v>
      </c>
      <c r="D169" s="779">
        <v>4607091382426</v>
      </c>
      <c r="E169" s="780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11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7"/>
      <c r="R169" s="777"/>
      <c r="S169" s="777"/>
      <c r="T169" s="778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298</v>
      </c>
      <c r="B170" s="54" t="s">
        <v>299</v>
      </c>
      <c r="C170" s="31">
        <v>4301030962</v>
      </c>
      <c r="D170" s="779">
        <v>4607091386547</v>
      </c>
      <c r="E170" s="780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7"/>
      <c r="R170" s="777"/>
      <c r="S170" s="777"/>
      <c r="T170" s="778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300</v>
      </c>
      <c r="B171" s="54" t="s">
        <v>301</v>
      </c>
      <c r="C171" s="31">
        <v>4301030964</v>
      </c>
      <c r="D171" s="779">
        <v>4607091382464</v>
      </c>
      <c r="E171" s="780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11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7"/>
      <c r="R171" s="777"/>
      <c r="S171" s="777"/>
      <c r="T171" s="778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4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81" t="s">
        <v>71</v>
      </c>
      <c r="Q172" s="774"/>
      <c r="R172" s="774"/>
      <c r="S172" s="774"/>
      <c r="T172" s="774"/>
      <c r="U172" s="774"/>
      <c r="V172" s="775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5"/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6"/>
      <c r="P173" s="781" t="s">
        <v>71</v>
      </c>
      <c r="Q173" s="774"/>
      <c r="R173" s="774"/>
      <c r="S173" s="774"/>
      <c r="T173" s="774"/>
      <c r="U173" s="774"/>
      <c r="V173" s="775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7" t="s">
        <v>73</v>
      </c>
      <c r="B174" s="785"/>
      <c r="C174" s="785"/>
      <c r="D174" s="785"/>
      <c r="E174" s="785"/>
      <c r="F174" s="785"/>
      <c r="G174" s="785"/>
      <c r="H174" s="785"/>
      <c r="I174" s="785"/>
      <c r="J174" s="785"/>
      <c r="K174" s="785"/>
      <c r="L174" s="785"/>
      <c r="M174" s="785"/>
      <c r="N174" s="785"/>
      <c r="O174" s="785"/>
      <c r="P174" s="785"/>
      <c r="Q174" s="785"/>
      <c r="R174" s="785"/>
      <c r="S174" s="785"/>
      <c r="T174" s="785"/>
      <c r="U174" s="785"/>
      <c r="V174" s="785"/>
      <c r="W174" s="785"/>
      <c r="X174" s="785"/>
      <c r="Y174" s="785"/>
      <c r="Z174" s="785"/>
      <c r="AA174" s="765"/>
      <c r="AB174" s="765"/>
      <c r="AC174" s="765"/>
    </row>
    <row r="175" spans="1:68" ht="16.5" hidden="1" customHeight="1" x14ac:dyDescent="0.25">
      <c r="A175" s="54" t="s">
        <v>302</v>
      </c>
      <c r="B175" s="54" t="s">
        <v>303</v>
      </c>
      <c r="C175" s="31">
        <v>4301051653</v>
      </c>
      <c r="D175" s="779">
        <v>4607091386264</v>
      </c>
      <c r="E175" s="780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7"/>
      <c r="R175" s="777"/>
      <c r="S175" s="777"/>
      <c r="T175" s="778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305</v>
      </c>
      <c r="B176" s="54" t="s">
        <v>306</v>
      </c>
      <c r="C176" s="31">
        <v>4301051313</v>
      </c>
      <c r="D176" s="779">
        <v>4607091385427</v>
      </c>
      <c r="E176" s="780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7"/>
      <c r="R176" s="777"/>
      <c r="S176" s="777"/>
      <c r="T176" s="778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84"/>
      <c r="B177" s="785"/>
      <c r="C177" s="785"/>
      <c r="D177" s="785"/>
      <c r="E177" s="785"/>
      <c r="F177" s="785"/>
      <c r="G177" s="785"/>
      <c r="H177" s="785"/>
      <c r="I177" s="785"/>
      <c r="J177" s="785"/>
      <c r="K177" s="785"/>
      <c r="L177" s="785"/>
      <c r="M177" s="785"/>
      <c r="N177" s="785"/>
      <c r="O177" s="786"/>
      <c r="P177" s="781" t="s">
        <v>71</v>
      </c>
      <c r="Q177" s="774"/>
      <c r="R177" s="774"/>
      <c r="S177" s="774"/>
      <c r="T177" s="774"/>
      <c r="U177" s="774"/>
      <c r="V177" s="775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5"/>
      <c r="B178" s="785"/>
      <c r="C178" s="785"/>
      <c r="D178" s="785"/>
      <c r="E178" s="785"/>
      <c r="F178" s="785"/>
      <c r="G178" s="785"/>
      <c r="H178" s="785"/>
      <c r="I178" s="785"/>
      <c r="J178" s="785"/>
      <c r="K178" s="785"/>
      <c r="L178" s="785"/>
      <c r="M178" s="785"/>
      <c r="N178" s="785"/>
      <c r="O178" s="786"/>
      <c r="P178" s="781" t="s">
        <v>71</v>
      </c>
      <c r="Q178" s="774"/>
      <c r="R178" s="774"/>
      <c r="S178" s="774"/>
      <c r="T178" s="774"/>
      <c r="U178" s="774"/>
      <c r="V178" s="775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11" t="s">
        <v>308</v>
      </c>
      <c r="B179" s="812"/>
      <c r="C179" s="812"/>
      <c r="D179" s="812"/>
      <c r="E179" s="812"/>
      <c r="F179" s="812"/>
      <c r="G179" s="812"/>
      <c r="H179" s="812"/>
      <c r="I179" s="812"/>
      <c r="J179" s="812"/>
      <c r="K179" s="812"/>
      <c r="L179" s="812"/>
      <c r="M179" s="812"/>
      <c r="N179" s="812"/>
      <c r="O179" s="812"/>
      <c r="P179" s="812"/>
      <c r="Q179" s="812"/>
      <c r="R179" s="812"/>
      <c r="S179" s="812"/>
      <c r="T179" s="812"/>
      <c r="U179" s="812"/>
      <c r="V179" s="812"/>
      <c r="W179" s="812"/>
      <c r="X179" s="812"/>
      <c r="Y179" s="812"/>
      <c r="Z179" s="812"/>
      <c r="AA179" s="48"/>
      <c r="AB179" s="48"/>
      <c r="AC179" s="48"/>
    </row>
    <row r="180" spans="1:68" ht="16.5" hidden="1" customHeight="1" x14ac:dyDescent="0.25">
      <c r="A180" s="789" t="s">
        <v>309</v>
      </c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5"/>
      <c r="P180" s="785"/>
      <c r="Q180" s="785"/>
      <c r="R180" s="785"/>
      <c r="S180" s="785"/>
      <c r="T180" s="785"/>
      <c r="U180" s="785"/>
      <c r="V180" s="785"/>
      <c r="W180" s="785"/>
      <c r="X180" s="785"/>
      <c r="Y180" s="785"/>
      <c r="Z180" s="785"/>
      <c r="AA180" s="764"/>
      <c r="AB180" s="764"/>
      <c r="AC180" s="764"/>
    </row>
    <row r="181" spans="1:68" ht="14.25" hidden="1" customHeight="1" x14ac:dyDescent="0.25">
      <c r="A181" s="787" t="s">
        <v>155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9">
        <v>4680115886223</v>
      </c>
      <c r="E182" s="780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1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7"/>
      <c r="R182" s="777"/>
      <c r="S182" s="777"/>
      <c r="T182" s="778"/>
      <c r="U182" s="34"/>
      <c r="V182" s="34"/>
      <c r="W182" s="35" t="s">
        <v>69</v>
      </c>
      <c r="X182" s="769">
        <v>3.3</v>
      </c>
      <c r="Y182" s="770">
        <f>IFERROR(IF(X182="",0,CEILING((X182/$H182),1)*$H182),"")</f>
        <v>3.96</v>
      </c>
      <c r="Z182" s="36">
        <f>IFERROR(IF(Y182=0,"",ROUNDUP(Y182/H182,0)*0.00502),"")</f>
        <v>1.004E-2</v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3.4666666666666668</v>
      </c>
      <c r="BN182" s="64">
        <f>IFERROR(Y182*I182/H182,"0")</f>
        <v>4.16</v>
      </c>
      <c r="BO182" s="64">
        <f>IFERROR(1/J182*(X182/H182),"0")</f>
        <v>7.1225071225071226E-3</v>
      </c>
      <c r="BP182" s="64">
        <f>IFERROR(1/J182*(Y182/H182),"0")</f>
        <v>8.5470085470085479E-3</v>
      </c>
    </row>
    <row r="183" spans="1:68" x14ac:dyDescent="0.2">
      <c r="A183" s="784"/>
      <c r="B183" s="785"/>
      <c r="C183" s="785"/>
      <c r="D183" s="785"/>
      <c r="E183" s="785"/>
      <c r="F183" s="785"/>
      <c r="G183" s="785"/>
      <c r="H183" s="785"/>
      <c r="I183" s="785"/>
      <c r="J183" s="785"/>
      <c r="K183" s="785"/>
      <c r="L183" s="785"/>
      <c r="M183" s="785"/>
      <c r="N183" s="785"/>
      <c r="O183" s="786"/>
      <c r="P183" s="781" t="s">
        <v>71</v>
      </c>
      <c r="Q183" s="774"/>
      <c r="R183" s="774"/>
      <c r="S183" s="774"/>
      <c r="T183" s="774"/>
      <c r="U183" s="774"/>
      <c r="V183" s="775"/>
      <c r="W183" s="37" t="s">
        <v>72</v>
      </c>
      <c r="X183" s="771">
        <f>IFERROR(X182/H182,"0")</f>
        <v>1.6666666666666665</v>
      </c>
      <c r="Y183" s="771">
        <f>IFERROR(Y182/H182,"0")</f>
        <v>2</v>
      </c>
      <c r="Z183" s="771">
        <f>IFERROR(IF(Z182="",0,Z182),"0")</f>
        <v>1.004E-2</v>
      </c>
      <c r="AA183" s="772"/>
      <c r="AB183" s="772"/>
      <c r="AC183" s="772"/>
    </row>
    <row r="184" spans="1:68" x14ac:dyDescent="0.2">
      <c r="A184" s="785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81" t="s">
        <v>71</v>
      </c>
      <c r="Q184" s="774"/>
      <c r="R184" s="774"/>
      <c r="S184" s="774"/>
      <c r="T184" s="774"/>
      <c r="U184" s="774"/>
      <c r="V184" s="775"/>
      <c r="W184" s="37" t="s">
        <v>69</v>
      </c>
      <c r="X184" s="771">
        <f>IFERROR(SUM(X182:X182),"0")</f>
        <v>3.3</v>
      </c>
      <c r="Y184" s="771">
        <f>IFERROR(SUM(Y182:Y182),"0")</f>
        <v>3.96</v>
      </c>
      <c r="Z184" s="37"/>
      <c r="AA184" s="772"/>
      <c r="AB184" s="772"/>
      <c r="AC184" s="772"/>
    </row>
    <row r="185" spans="1:68" ht="14.25" hidden="1" customHeight="1" x14ac:dyDescent="0.25">
      <c r="A185" s="787" t="s">
        <v>64</v>
      </c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5"/>
      <c r="P185" s="785"/>
      <c r="Q185" s="785"/>
      <c r="R185" s="785"/>
      <c r="S185" s="785"/>
      <c r="T185" s="785"/>
      <c r="U185" s="785"/>
      <c r="V185" s="785"/>
      <c r="W185" s="785"/>
      <c r="X185" s="785"/>
      <c r="Y185" s="785"/>
      <c r="Z185" s="785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9">
        <v>4680115880993</v>
      </c>
      <c r="E186" s="780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8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7"/>
      <c r="R186" s="777"/>
      <c r="S186" s="777"/>
      <c r="T186" s="778"/>
      <c r="U186" s="34"/>
      <c r="V186" s="34"/>
      <c r="W186" s="35" t="s">
        <v>69</v>
      </c>
      <c r="X186" s="769">
        <v>150</v>
      </c>
      <c r="Y186" s="770">
        <f t="shared" ref="Y186:Y193" si="36">IFERROR(IF(X186="",0,CEILING((X186/$H186),1)*$H186),"")</f>
        <v>151.20000000000002</v>
      </c>
      <c r="Z186" s="36">
        <f>IFERROR(IF(Y186=0,"",ROUNDUP(Y186/H186,0)*0.00902),"")</f>
        <v>0.32472000000000001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159.64285714285714</v>
      </c>
      <c r="BN186" s="64">
        <f t="shared" ref="BN186:BN193" si="38">IFERROR(Y186*I186/H186,"0")</f>
        <v>160.91999999999999</v>
      </c>
      <c r="BO186" s="64">
        <f t="shared" ref="BO186:BO193" si="39">IFERROR(1/J186*(X186/H186),"0")</f>
        <v>0.27056277056277056</v>
      </c>
      <c r="BP186" s="64">
        <f t="shared" ref="BP186:BP193" si="40">IFERROR(1/J186*(Y186/H186),"0")</f>
        <v>0.27272727272727271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9">
        <v>4680115881761</v>
      </c>
      <c r="E187" s="780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10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7"/>
      <c r="R187" s="777"/>
      <c r="S187" s="777"/>
      <c r="T187" s="778"/>
      <c r="U187" s="34"/>
      <c r="V187" s="34"/>
      <c r="W187" s="35" t="s">
        <v>69</v>
      </c>
      <c r="X187" s="769">
        <v>70</v>
      </c>
      <c r="Y187" s="770">
        <f t="shared" si="36"/>
        <v>71.400000000000006</v>
      </c>
      <c r="Z187" s="36">
        <f>IFERROR(IF(Y187=0,"",ROUNDUP(Y187/H187,0)*0.00902),"")</f>
        <v>0.15334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74.499999999999986</v>
      </c>
      <c r="BN187" s="64">
        <f t="shared" si="38"/>
        <v>75.989999999999995</v>
      </c>
      <c r="BO187" s="64">
        <f t="shared" si="39"/>
        <v>0.12626262626262624</v>
      </c>
      <c r="BP187" s="64">
        <f t="shared" si="40"/>
        <v>0.12878787878787878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9">
        <v>4680115881563</v>
      </c>
      <c r="E188" s="780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9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7"/>
      <c r="R188" s="777"/>
      <c r="S188" s="777"/>
      <c r="T188" s="778"/>
      <c r="U188" s="34"/>
      <c r="V188" s="34"/>
      <c r="W188" s="35" t="s">
        <v>69</v>
      </c>
      <c r="X188" s="769">
        <v>120</v>
      </c>
      <c r="Y188" s="770">
        <f t="shared" si="36"/>
        <v>121.80000000000001</v>
      </c>
      <c r="Z188" s="36">
        <f>IFERROR(IF(Y188=0,"",ROUNDUP(Y188/H188,0)*0.00902),"")</f>
        <v>0.26158000000000003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126</v>
      </c>
      <c r="BN188" s="64">
        <f t="shared" si="38"/>
        <v>127.89</v>
      </c>
      <c r="BO188" s="64">
        <f t="shared" si="39"/>
        <v>0.21645021645021645</v>
      </c>
      <c r="BP188" s="64">
        <f t="shared" si="40"/>
        <v>0.2196969696969697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9">
        <v>4680115880986</v>
      </c>
      <c r="E189" s="780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7"/>
      <c r="R189" s="777"/>
      <c r="S189" s="777"/>
      <c r="T189" s="778"/>
      <c r="U189" s="34"/>
      <c r="V189" s="34"/>
      <c r="W189" s="35" t="s">
        <v>69</v>
      </c>
      <c r="X189" s="769">
        <v>105</v>
      </c>
      <c r="Y189" s="770">
        <f t="shared" si="36"/>
        <v>105</v>
      </c>
      <c r="Z189" s="36">
        <f>IFERROR(IF(Y189=0,"",ROUNDUP(Y189/H189,0)*0.00502),"")</f>
        <v>0.251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111.5</v>
      </c>
      <c r="BN189" s="64">
        <f t="shared" si="38"/>
        <v>111.5</v>
      </c>
      <c r="BO189" s="64">
        <f t="shared" si="39"/>
        <v>0.21367521367521369</v>
      </c>
      <c r="BP189" s="64">
        <f t="shared" si="40"/>
        <v>0.21367521367521369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9">
        <v>4680115881785</v>
      </c>
      <c r="E190" s="780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9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7"/>
      <c r="R190" s="777"/>
      <c r="S190" s="777"/>
      <c r="T190" s="778"/>
      <c r="U190" s="34"/>
      <c r="V190" s="34"/>
      <c r="W190" s="35" t="s">
        <v>69</v>
      </c>
      <c r="X190" s="769">
        <v>105</v>
      </c>
      <c r="Y190" s="770">
        <f t="shared" si="36"/>
        <v>105</v>
      </c>
      <c r="Z190" s="36">
        <f>IFERROR(IF(Y190=0,"",ROUNDUP(Y190/H190,0)*0.00502),"")</f>
        <v>0.251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111.5</v>
      </c>
      <c r="BN190" s="64">
        <f t="shared" si="38"/>
        <v>111.5</v>
      </c>
      <c r="BO190" s="64">
        <f t="shared" si="39"/>
        <v>0.21367521367521369</v>
      </c>
      <c r="BP190" s="64">
        <f t="shared" si="40"/>
        <v>0.21367521367521369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9">
        <v>4680115881679</v>
      </c>
      <c r="E191" s="780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8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7"/>
      <c r="R191" s="777"/>
      <c r="S191" s="777"/>
      <c r="T191" s="778"/>
      <c r="U191" s="34"/>
      <c r="V191" s="34"/>
      <c r="W191" s="35" t="s">
        <v>69</v>
      </c>
      <c r="X191" s="769">
        <v>140</v>
      </c>
      <c r="Y191" s="770">
        <f t="shared" si="36"/>
        <v>140.70000000000002</v>
      </c>
      <c r="Z191" s="36">
        <f>IFERROR(IF(Y191=0,"",ROUNDUP(Y191/H191,0)*0.00502),"")</f>
        <v>0.33634000000000003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146.66666666666666</v>
      </c>
      <c r="BN191" s="64">
        <f t="shared" si="38"/>
        <v>147.40000000000003</v>
      </c>
      <c r="BO191" s="64">
        <f t="shared" si="39"/>
        <v>0.28490028490028491</v>
      </c>
      <c r="BP191" s="64">
        <f t="shared" si="40"/>
        <v>0.28632478632478636</v>
      </c>
    </row>
    <row r="192" spans="1:68" ht="27" hidden="1" customHeight="1" x14ac:dyDescent="0.25">
      <c r="A192" s="54" t="s">
        <v>328</v>
      </c>
      <c r="B192" s="54" t="s">
        <v>329</v>
      </c>
      <c r="C192" s="31">
        <v>4301031158</v>
      </c>
      <c r="D192" s="779">
        <v>4680115880191</v>
      </c>
      <c r="E192" s="780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11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7"/>
      <c r="R192" s="777"/>
      <c r="S192" s="777"/>
      <c r="T192" s="778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4301031245</v>
      </c>
      <c r="D193" s="779">
        <v>4680115883963</v>
      </c>
      <c r="E193" s="780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7"/>
      <c r="R193" s="777"/>
      <c r="S193" s="777"/>
      <c r="T193" s="778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84"/>
      <c r="B194" s="785"/>
      <c r="C194" s="785"/>
      <c r="D194" s="785"/>
      <c r="E194" s="785"/>
      <c r="F194" s="785"/>
      <c r="G194" s="785"/>
      <c r="H194" s="785"/>
      <c r="I194" s="785"/>
      <c r="J194" s="785"/>
      <c r="K194" s="785"/>
      <c r="L194" s="785"/>
      <c r="M194" s="785"/>
      <c r="N194" s="785"/>
      <c r="O194" s="786"/>
      <c r="P194" s="781" t="s">
        <v>71</v>
      </c>
      <c r="Q194" s="774"/>
      <c r="R194" s="774"/>
      <c r="S194" s="774"/>
      <c r="T194" s="774"/>
      <c r="U194" s="774"/>
      <c r="V194" s="775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247.61904761904762</v>
      </c>
      <c r="Y194" s="771">
        <f>IFERROR(Y186/H186,"0")+IFERROR(Y187/H187,"0")+IFERROR(Y188/H188,"0")+IFERROR(Y189/H189,"0")+IFERROR(Y190/H190,"0")+IFERROR(Y191/H191,"0")+IFERROR(Y192/H192,"0")+IFERROR(Y193/H193,"0")</f>
        <v>249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1.5779800000000002</v>
      </c>
      <c r="AA194" s="772"/>
      <c r="AB194" s="772"/>
      <c r="AC194" s="772"/>
    </row>
    <row r="195" spans="1:68" x14ac:dyDescent="0.2">
      <c r="A195" s="785"/>
      <c r="B195" s="785"/>
      <c r="C195" s="785"/>
      <c r="D195" s="785"/>
      <c r="E195" s="785"/>
      <c r="F195" s="785"/>
      <c r="G195" s="785"/>
      <c r="H195" s="785"/>
      <c r="I195" s="785"/>
      <c r="J195" s="785"/>
      <c r="K195" s="785"/>
      <c r="L195" s="785"/>
      <c r="M195" s="785"/>
      <c r="N195" s="785"/>
      <c r="O195" s="786"/>
      <c r="P195" s="781" t="s">
        <v>71</v>
      </c>
      <c r="Q195" s="774"/>
      <c r="R195" s="774"/>
      <c r="S195" s="774"/>
      <c r="T195" s="774"/>
      <c r="U195" s="774"/>
      <c r="V195" s="775"/>
      <c r="W195" s="37" t="s">
        <v>69</v>
      </c>
      <c r="X195" s="771">
        <f>IFERROR(SUM(X186:X193),"0")</f>
        <v>690</v>
      </c>
      <c r="Y195" s="771">
        <f>IFERROR(SUM(Y186:Y193),"0")</f>
        <v>695.10000000000014</v>
      </c>
      <c r="Z195" s="37"/>
      <c r="AA195" s="772"/>
      <c r="AB195" s="772"/>
      <c r="AC195" s="772"/>
    </row>
    <row r="196" spans="1:68" ht="16.5" hidden="1" customHeight="1" x14ac:dyDescent="0.25">
      <c r="A196" s="789" t="s">
        <v>333</v>
      </c>
      <c r="B196" s="785"/>
      <c r="C196" s="785"/>
      <c r="D196" s="785"/>
      <c r="E196" s="785"/>
      <c r="F196" s="785"/>
      <c r="G196" s="785"/>
      <c r="H196" s="785"/>
      <c r="I196" s="785"/>
      <c r="J196" s="785"/>
      <c r="K196" s="785"/>
      <c r="L196" s="785"/>
      <c r="M196" s="785"/>
      <c r="N196" s="785"/>
      <c r="O196" s="785"/>
      <c r="P196" s="785"/>
      <c r="Q196" s="785"/>
      <c r="R196" s="785"/>
      <c r="S196" s="785"/>
      <c r="T196" s="785"/>
      <c r="U196" s="785"/>
      <c r="V196" s="785"/>
      <c r="W196" s="785"/>
      <c r="X196" s="785"/>
      <c r="Y196" s="785"/>
      <c r="Z196" s="785"/>
      <c r="AA196" s="764"/>
      <c r="AB196" s="764"/>
      <c r="AC196" s="764"/>
    </row>
    <row r="197" spans="1:68" ht="14.25" hidden="1" customHeight="1" x14ac:dyDescent="0.25">
      <c r="A197" s="787" t="s">
        <v>107</v>
      </c>
      <c r="B197" s="785"/>
      <c r="C197" s="785"/>
      <c r="D197" s="785"/>
      <c r="E197" s="785"/>
      <c r="F197" s="785"/>
      <c r="G197" s="785"/>
      <c r="H197" s="785"/>
      <c r="I197" s="785"/>
      <c r="J197" s="785"/>
      <c r="K197" s="785"/>
      <c r="L197" s="785"/>
      <c r="M197" s="785"/>
      <c r="N197" s="785"/>
      <c r="O197" s="785"/>
      <c r="P197" s="785"/>
      <c r="Q197" s="785"/>
      <c r="R197" s="785"/>
      <c r="S197" s="785"/>
      <c r="T197" s="785"/>
      <c r="U197" s="785"/>
      <c r="V197" s="785"/>
      <c r="W197" s="785"/>
      <c r="X197" s="785"/>
      <c r="Y197" s="785"/>
      <c r="Z197" s="785"/>
      <c r="AA197" s="765"/>
      <c r="AB197" s="765"/>
      <c r="AC197" s="765"/>
    </row>
    <row r="198" spans="1:68" ht="16.5" hidden="1" customHeight="1" x14ac:dyDescent="0.25">
      <c r="A198" s="54" t="s">
        <v>334</v>
      </c>
      <c r="B198" s="54" t="s">
        <v>335</v>
      </c>
      <c r="C198" s="31">
        <v>4301011450</v>
      </c>
      <c r="D198" s="779">
        <v>4680115881402</v>
      </c>
      <c r="E198" s="780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8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7"/>
      <c r="R198" s="777"/>
      <c r="S198" s="777"/>
      <c r="T198" s="778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337</v>
      </c>
      <c r="B199" s="54" t="s">
        <v>338</v>
      </c>
      <c r="C199" s="31">
        <v>4301011768</v>
      </c>
      <c r="D199" s="779">
        <v>4680115881396</v>
      </c>
      <c r="E199" s="780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8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7"/>
      <c r="R199" s="777"/>
      <c r="S199" s="777"/>
      <c r="T199" s="778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84"/>
      <c r="B200" s="785"/>
      <c r="C200" s="785"/>
      <c r="D200" s="785"/>
      <c r="E200" s="785"/>
      <c r="F200" s="785"/>
      <c r="G200" s="785"/>
      <c r="H200" s="785"/>
      <c r="I200" s="785"/>
      <c r="J200" s="785"/>
      <c r="K200" s="785"/>
      <c r="L200" s="785"/>
      <c r="M200" s="785"/>
      <c r="N200" s="785"/>
      <c r="O200" s="786"/>
      <c r="P200" s="781" t="s">
        <v>71</v>
      </c>
      <c r="Q200" s="774"/>
      <c r="R200" s="774"/>
      <c r="S200" s="774"/>
      <c r="T200" s="774"/>
      <c r="U200" s="774"/>
      <c r="V200" s="775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5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81" t="s">
        <v>71</v>
      </c>
      <c r="Q201" s="774"/>
      <c r="R201" s="774"/>
      <c r="S201" s="774"/>
      <c r="T201" s="774"/>
      <c r="U201" s="774"/>
      <c r="V201" s="775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7" t="s">
        <v>155</v>
      </c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5"/>
      <c r="P202" s="785"/>
      <c r="Q202" s="785"/>
      <c r="R202" s="785"/>
      <c r="S202" s="785"/>
      <c r="T202" s="785"/>
      <c r="U202" s="785"/>
      <c r="V202" s="785"/>
      <c r="W202" s="785"/>
      <c r="X202" s="785"/>
      <c r="Y202" s="785"/>
      <c r="Z202" s="785"/>
      <c r="AA202" s="765"/>
      <c r="AB202" s="765"/>
      <c r="AC202" s="765"/>
    </row>
    <row r="203" spans="1:68" ht="16.5" hidden="1" customHeight="1" x14ac:dyDescent="0.25">
      <c r="A203" s="54" t="s">
        <v>339</v>
      </c>
      <c r="B203" s="54" t="s">
        <v>340</v>
      </c>
      <c r="C203" s="31">
        <v>4301020262</v>
      </c>
      <c r="D203" s="779">
        <v>4680115882935</v>
      </c>
      <c r="E203" s="780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10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7"/>
      <c r="R203" s="777"/>
      <c r="S203" s="777"/>
      <c r="T203" s="778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342</v>
      </c>
      <c r="B204" s="54" t="s">
        <v>343</v>
      </c>
      <c r="C204" s="31">
        <v>4301020220</v>
      </c>
      <c r="D204" s="779">
        <v>4680115880764</v>
      </c>
      <c r="E204" s="780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7"/>
      <c r="R204" s="777"/>
      <c r="S204" s="777"/>
      <c r="T204" s="778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84"/>
      <c r="B205" s="785"/>
      <c r="C205" s="785"/>
      <c r="D205" s="785"/>
      <c r="E205" s="785"/>
      <c r="F205" s="785"/>
      <c r="G205" s="785"/>
      <c r="H205" s="785"/>
      <c r="I205" s="785"/>
      <c r="J205" s="785"/>
      <c r="K205" s="785"/>
      <c r="L205" s="785"/>
      <c r="M205" s="785"/>
      <c r="N205" s="785"/>
      <c r="O205" s="786"/>
      <c r="P205" s="781" t="s">
        <v>71</v>
      </c>
      <c r="Q205" s="774"/>
      <c r="R205" s="774"/>
      <c r="S205" s="774"/>
      <c r="T205" s="774"/>
      <c r="U205" s="774"/>
      <c r="V205" s="775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5"/>
      <c r="B206" s="785"/>
      <c r="C206" s="785"/>
      <c r="D206" s="785"/>
      <c r="E206" s="785"/>
      <c r="F206" s="785"/>
      <c r="G206" s="785"/>
      <c r="H206" s="785"/>
      <c r="I206" s="785"/>
      <c r="J206" s="785"/>
      <c r="K206" s="785"/>
      <c r="L206" s="785"/>
      <c r="M206" s="785"/>
      <c r="N206" s="785"/>
      <c r="O206" s="786"/>
      <c r="P206" s="781" t="s">
        <v>71</v>
      </c>
      <c r="Q206" s="774"/>
      <c r="R206" s="774"/>
      <c r="S206" s="774"/>
      <c r="T206" s="774"/>
      <c r="U206" s="774"/>
      <c r="V206" s="775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7" t="s">
        <v>64</v>
      </c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5"/>
      <c r="P207" s="785"/>
      <c r="Q207" s="785"/>
      <c r="R207" s="785"/>
      <c r="S207" s="785"/>
      <c r="T207" s="785"/>
      <c r="U207" s="785"/>
      <c r="V207" s="785"/>
      <c r="W207" s="785"/>
      <c r="X207" s="785"/>
      <c r="Y207" s="785"/>
      <c r="Z207" s="785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9">
        <v>4680115882683</v>
      </c>
      <c r="E208" s="780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10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7"/>
      <c r="R208" s="777"/>
      <c r="S208" s="777"/>
      <c r="T208" s="778"/>
      <c r="U208" s="34"/>
      <c r="V208" s="34"/>
      <c r="W208" s="35" t="s">
        <v>69</v>
      </c>
      <c r="X208" s="769">
        <v>150</v>
      </c>
      <c r="Y208" s="770">
        <f t="shared" ref="Y208:Y215" si="41">IFERROR(IF(X208="",0,CEILING((X208/$H208),1)*$H208),"")</f>
        <v>151.20000000000002</v>
      </c>
      <c r="Z208" s="36">
        <f>IFERROR(IF(Y208=0,"",ROUNDUP(Y208/H208,0)*0.00902),"")</f>
        <v>0.25256000000000001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155.83333333333331</v>
      </c>
      <c r="BN208" s="64">
        <f t="shared" ref="BN208:BN215" si="43">IFERROR(Y208*I208/H208,"0")</f>
        <v>157.08000000000001</v>
      </c>
      <c r="BO208" s="64">
        <f t="shared" ref="BO208:BO215" si="44">IFERROR(1/J208*(X208/H208),"0")</f>
        <v>0.21043771043771042</v>
      </c>
      <c r="BP208" s="64">
        <f t="shared" ref="BP208:BP215" si="45">IFERROR(1/J208*(Y208/H208),"0")</f>
        <v>0.21212121212121213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9">
        <v>4680115882690</v>
      </c>
      <c r="E209" s="780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11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7"/>
      <c r="R209" s="777"/>
      <c r="S209" s="777"/>
      <c r="T209" s="778"/>
      <c r="U209" s="34"/>
      <c r="V209" s="34"/>
      <c r="W209" s="35" t="s">
        <v>69</v>
      </c>
      <c r="X209" s="769">
        <v>120</v>
      </c>
      <c r="Y209" s="770">
        <f t="shared" si="41"/>
        <v>124.2</v>
      </c>
      <c r="Z209" s="36">
        <f>IFERROR(IF(Y209=0,"",ROUNDUP(Y209/H209,0)*0.00902),"")</f>
        <v>0.20746000000000001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124.66666666666667</v>
      </c>
      <c r="BN209" s="64">
        <f t="shared" si="43"/>
        <v>129.03</v>
      </c>
      <c r="BO209" s="64">
        <f t="shared" si="44"/>
        <v>0.16835016835016836</v>
      </c>
      <c r="BP209" s="64">
        <f t="shared" si="45"/>
        <v>0.17424242424242425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9">
        <v>4680115882669</v>
      </c>
      <c r="E210" s="780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11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7"/>
      <c r="R210" s="777"/>
      <c r="S210" s="777"/>
      <c r="T210" s="778"/>
      <c r="U210" s="34"/>
      <c r="V210" s="34"/>
      <c r="W210" s="35" t="s">
        <v>69</v>
      </c>
      <c r="X210" s="769">
        <v>400</v>
      </c>
      <c r="Y210" s="770">
        <f t="shared" si="41"/>
        <v>405</v>
      </c>
      <c r="Z210" s="36">
        <f>IFERROR(IF(Y210=0,"",ROUNDUP(Y210/H210,0)*0.00902),"")</f>
        <v>0.67649999999999999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415.55555555555554</v>
      </c>
      <c r="BN210" s="64">
        <f t="shared" si="43"/>
        <v>420.75</v>
      </c>
      <c r="BO210" s="64">
        <f t="shared" si="44"/>
        <v>0.5611672278338945</v>
      </c>
      <c r="BP210" s="64">
        <f t="shared" si="45"/>
        <v>0.56818181818181823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9">
        <v>4680115882676</v>
      </c>
      <c r="E211" s="780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7"/>
      <c r="R211" s="777"/>
      <c r="S211" s="777"/>
      <c r="T211" s="778"/>
      <c r="U211" s="34"/>
      <c r="V211" s="34"/>
      <c r="W211" s="35" t="s">
        <v>69</v>
      </c>
      <c r="X211" s="769">
        <v>160</v>
      </c>
      <c r="Y211" s="770">
        <f t="shared" si="41"/>
        <v>162</v>
      </c>
      <c r="Z211" s="36">
        <f>IFERROR(IF(Y211=0,"",ROUNDUP(Y211/H211,0)*0.00902),"")</f>
        <v>0.27060000000000001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166.22222222222223</v>
      </c>
      <c r="BN211" s="64">
        <f t="shared" si="43"/>
        <v>168.3</v>
      </c>
      <c r="BO211" s="64">
        <f t="shared" si="44"/>
        <v>0.22446689113355778</v>
      </c>
      <c r="BP211" s="64">
        <f t="shared" si="45"/>
        <v>0.22727272727272727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9">
        <v>4680115884014</v>
      </c>
      <c r="E212" s="780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7"/>
      <c r="R212" s="777"/>
      <c r="S212" s="777"/>
      <c r="T212" s="778"/>
      <c r="U212" s="34"/>
      <c r="V212" s="34"/>
      <c r="W212" s="35" t="s">
        <v>69</v>
      </c>
      <c r="X212" s="769">
        <v>45</v>
      </c>
      <c r="Y212" s="770">
        <f t="shared" si="41"/>
        <v>45</v>
      </c>
      <c r="Z212" s="36">
        <f>IFERROR(IF(Y212=0,"",ROUNDUP(Y212/H212,0)*0.00502),"")</f>
        <v>0.1255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48.249999999999993</v>
      </c>
      <c r="BN212" s="64">
        <f t="shared" si="43"/>
        <v>48.249999999999993</v>
      </c>
      <c r="BO212" s="64">
        <f t="shared" si="44"/>
        <v>0.10683760683760685</v>
      </c>
      <c r="BP212" s="64">
        <f t="shared" si="45"/>
        <v>0.10683760683760685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9">
        <v>4680115884007</v>
      </c>
      <c r="E213" s="780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11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7"/>
      <c r="R213" s="777"/>
      <c r="S213" s="777"/>
      <c r="T213" s="778"/>
      <c r="U213" s="34"/>
      <c r="V213" s="34"/>
      <c r="W213" s="35" t="s">
        <v>69</v>
      </c>
      <c r="X213" s="769">
        <v>15</v>
      </c>
      <c r="Y213" s="770">
        <f t="shared" si="41"/>
        <v>16.2</v>
      </c>
      <c r="Z213" s="36">
        <f>IFERROR(IF(Y213=0,"",ROUNDUP(Y213/H213,0)*0.00502),"")</f>
        <v>4.5179999999999998E-2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15.833333333333332</v>
      </c>
      <c r="BN213" s="64">
        <f t="shared" si="43"/>
        <v>17.099999999999998</v>
      </c>
      <c r="BO213" s="64">
        <f t="shared" si="44"/>
        <v>3.561253561253562E-2</v>
      </c>
      <c r="BP213" s="64">
        <f t="shared" si="45"/>
        <v>3.8461538461538464E-2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9">
        <v>4680115884038</v>
      </c>
      <c r="E214" s="780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7"/>
      <c r="R214" s="777"/>
      <c r="S214" s="777"/>
      <c r="T214" s="778"/>
      <c r="U214" s="34"/>
      <c r="V214" s="34"/>
      <c r="W214" s="35" t="s">
        <v>69</v>
      </c>
      <c r="X214" s="769">
        <v>45</v>
      </c>
      <c r="Y214" s="770">
        <f t="shared" si="41"/>
        <v>45</v>
      </c>
      <c r="Z214" s="36">
        <f>IFERROR(IF(Y214=0,"",ROUNDUP(Y214/H214,0)*0.00502),"")</f>
        <v>0.1255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47.5</v>
      </c>
      <c r="BN214" s="64">
        <f t="shared" si="43"/>
        <v>47.5</v>
      </c>
      <c r="BO214" s="64">
        <f t="shared" si="44"/>
        <v>0.10683760683760685</v>
      </c>
      <c r="BP214" s="64">
        <f t="shared" si="45"/>
        <v>0.10683760683760685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4301031225</v>
      </c>
      <c r="D215" s="779">
        <v>4680115884021</v>
      </c>
      <c r="E215" s="780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11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7"/>
      <c r="R215" s="777"/>
      <c r="S215" s="777"/>
      <c r="T215" s="778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84"/>
      <c r="B216" s="785"/>
      <c r="C216" s="785"/>
      <c r="D216" s="785"/>
      <c r="E216" s="785"/>
      <c r="F216" s="785"/>
      <c r="G216" s="785"/>
      <c r="H216" s="785"/>
      <c r="I216" s="785"/>
      <c r="J216" s="785"/>
      <c r="K216" s="785"/>
      <c r="L216" s="785"/>
      <c r="M216" s="785"/>
      <c r="N216" s="785"/>
      <c r="O216" s="786"/>
      <c r="P216" s="781" t="s">
        <v>71</v>
      </c>
      <c r="Q216" s="774"/>
      <c r="R216" s="774"/>
      <c r="S216" s="774"/>
      <c r="T216" s="774"/>
      <c r="U216" s="774"/>
      <c r="V216" s="775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212.03703703703704</v>
      </c>
      <c r="Y216" s="771">
        <f>IFERROR(Y208/H208,"0")+IFERROR(Y209/H209,"0")+IFERROR(Y210/H210,"0")+IFERROR(Y211/H211,"0")+IFERROR(Y212/H212,"0")+IFERROR(Y213/H213,"0")+IFERROR(Y214/H214,"0")+IFERROR(Y215/H215,"0")</f>
        <v>215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1.7032999999999998</v>
      </c>
      <c r="AA216" s="772"/>
      <c r="AB216" s="772"/>
      <c r="AC216" s="772"/>
    </row>
    <row r="217" spans="1:68" x14ac:dyDescent="0.2">
      <c r="A217" s="785"/>
      <c r="B217" s="785"/>
      <c r="C217" s="785"/>
      <c r="D217" s="785"/>
      <c r="E217" s="785"/>
      <c r="F217" s="785"/>
      <c r="G217" s="785"/>
      <c r="H217" s="785"/>
      <c r="I217" s="785"/>
      <c r="J217" s="785"/>
      <c r="K217" s="785"/>
      <c r="L217" s="785"/>
      <c r="M217" s="785"/>
      <c r="N217" s="785"/>
      <c r="O217" s="786"/>
      <c r="P217" s="781" t="s">
        <v>71</v>
      </c>
      <c r="Q217" s="774"/>
      <c r="R217" s="774"/>
      <c r="S217" s="774"/>
      <c r="T217" s="774"/>
      <c r="U217" s="774"/>
      <c r="V217" s="775"/>
      <c r="W217" s="37" t="s">
        <v>69</v>
      </c>
      <c r="X217" s="771">
        <f>IFERROR(SUM(X208:X215),"0")</f>
        <v>935</v>
      </c>
      <c r="Y217" s="771">
        <f>IFERROR(SUM(Y208:Y215),"0")</f>
        <v>948.60000000000014</v>
      </c>
      <c r="Z217" s="37"/>
      <c r="AA217" s="772"/>
      <c r="AB217" s="772"/>
      <c r="AC217" s="772"/>
    </row>
    <row r="218" spans="1:68" ht="14.25" hidden="1" customHeight="1" x14ac:dyDescent="0.25">
      <c r="A218" s="787" t="s">
        <v>73</v>
      </c>
      <c r="B218" s="785"/>
      <c r="C218" s="785"/>
      <c r="D218" s="785"/>
      <c r="E218" s="785"/>
      <c r="F218" s="785"/>
      <c r="G218" s="785"/>
      <c r="H218" s="785"/>
      <c r="I218" s="785"/>
      <c r="J218" s="785"/>
      <c r="K218" s="785"/>
      <c r="L218" s="785"/>
      <c r="M218" s="785"/>
      <c r="N218" s="785"/>
      <c r="O218" s="785"/>
      <c r="P218" s="785"/>
      <c r="Q218" s="785"/>
      <c r="R218" s="785"/>
      <c r="S218" s="785"/>
      <c r="T218" s="785"/>
      <c r="U218" s="785"/>
      <c r="V218" s="785"/>
      <c r="W218" s="785"/>
      <c r="X218" s="785"/>
      <c r="Y218" s="785"/>
      <c r="Z218" s="785"/>
      <c r="AA218" s="765"/>
      <c r="AB218" s="765"/>
      <c r="AC218" s="765"/>
    </row>
    <row r="219" spans="1:68" ht="37.5" hidden="1" customHeight="1" x14ac:dyDescent="0.25">
      <c r="A219" s="54" t="s">
        <v>364</v>
      </c>
      <c r="B219" s="54" t="s">
        <v>365</v>
      </c>
      <c r="C219" s="31">
        <v>4301051408</v>
      </c>
      <c r="D219" s="779">
        <v>4680115881594</v>
      </c>
      <c r="E219" s="780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10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7"/>
      <c r="R219" s="777"/>
      <c r="S219" s="777"/>
      <c r="T219" s="778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4301051754</v>
      </c>
      <c r="D220" s="779">
        <v>4680115880962</v>
      </c>
      <c r="E220" s="780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116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7"/>
      <c r="R220" s="777"/>
      <c r="S220" s="777"/>
      <c r="T220" s="778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370</v>
      </c>
      <c r="B221" s="54" t="s">
        <v>371</v>
      </c>
      <c r="C221" s="31">
        <v>4301051411</v>
      </c>
      <c r="D221" s="779">
        <v>4680115881617</v>
      </c>
      <c r="E221" s="780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11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7"/>
      <c r="R221" s="777"/>
      <c r="S221" s="777"/>
      <c r="T221" s="778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9">
        <v>4680115880573</v>
      </c>
      <c r="E222" s="780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9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7"/>
      <c r="R222" s="777"/>
      <c r="S222" s="777"/>
      <c r="T222" s="778"/>
      <c r="U222" s="34"/>
      <c r="V222" s="34"/>
      <c r="W222" s="35" t="s">
        <v>69</v>
      </c>
      <c r="X222" s="769">
        <v>220</v>
      </c>
      <c r="Y222" s="770">
        <f t="shared" si="46"/>
        <v>226.2</v>
      </c>
      <c r="Z222" s="36">
        <f>IFERROR(IF(Y222=0,"",ROUNDUP(Y222/H222,0)*0.01898),"")</f>
        <v>0.49348000000000003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233.12413793103448</v>
      </c>
      <c r="BN222" s="64">
        <f t="shared" si="48"/>
        <v>239.69399999999999</v>
      </c>
      <c r="BO222" s="64">
        <f t="shared" si="49"/>
        <v>0.39511494252873569</v>
      </c>
      <c r="BP222" s="64">
        <f t="shared" si="50"/>
        <v>0.40625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9">
        <v>4680115882195</v>
      </c>
      <c r="E223" s="780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11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7"/>
      <c r="R223" s="777"/>
      <c r="S223" s="777"/>
      <c r="T223" s="778"/>
      <c r="U223" s="34"/>
      <c r="V223" s="34"/>
      <c r="W223" s="35" t="s">
        <v>69</v>
      </c>
      <c r="X223" s="769">
        <v>280</v>
      </c>
      <c r="Y223" s="770">
        <f t="shared" si="46"/>
        <v>280.8</v>
      </c>
      <c r="Z223" s="36">
        <f t="shared" ref="Z223:Z229" si="51">IFERROR(IF(Y223=0,"",ROUNDUP(Y223/H223,0)*0.00651),"")</f>
        <v>0.76167000000000007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311.5</v>
      </c>
      <c r="BN223" s="64">
        <f t="shared" si="48"/>
        <v>312.39</v>
      </c>
      <c r="BO223" s="64">
        <f t="shared" si="49"/>
        <v>0.64102564102564108</v>
      </c>
      <c r="BP223" s="64">
        <f t="shared" si="50"/>
        <v>0.64285714285714302</v>
      </c>
    </row>
    <row r="224" spans="1:68" ht="37.5" hidden="1" customHeight="1" x14ac:dyDescent="0.25">
      <c r="A224" s="54" t="s">
        <v>378</v>
      </c>
      <c r="B224" s="54" t="s">
        <v>379</v>
      </c>
      <c r="C224" s="31">
        <v>4301051752</v>
      </c>
      <c r="D224" s="779">
        <v>4680115882607</v>
      </c>
      <c r="E224" s="780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7"/>
      <c r="R224" s="777"/>
      <c r="S224" s="777"/>
      <c r="T224" s="778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9">
        <v>4680115880092</v>
      </c>
      <c r="E225" s="780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9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7"/>
      <c r="R225" s="777"/>
      <c r="S225" s="777"/>
      <c r="T225" s="778"/>
      <c r="U225" s="34"/>
      <c r="V225" s="34"/>
      <c r="W225" s="35" t="s">
        <v>69</v>
      </c>
      <c r="X225" s="769">
        <v>280</v>
      </c>
      <c r="Y225" s="770">
        <f t="shared" si="46"/>
        <v>280.8</v>
      </c>
      <c r="Z225" s="36">
        <f t="shared" si="51"/>
        <v>0.76167000000000007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309.40000000000003</v>
      </c>
      <c r="BN225" s="64">
        <f t="shared" si="48"/>
        <v>310.28400000000005</v>
      </c>
      <c r="BO225" s="64">
        <f t="shared" si="49"/>
        <v>0.64102564102564108</v>
      </c>
      <c r="BP225" s="64">
        <f t="shared" si="50"/>
        <v>0.64285714285714302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4301051631</v>
      </c>
      <c r="D226" s="779">
        <v>4680115880221</v>
      </c>
      <c r="E226" s="780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9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7"/>
      <c r="R226" s="777"/>
      <c r="S226" s="777"/>
      <c r="T226" s="778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386</v>
      </c>
      <c r="B227" s="54" t="s">
        <v>387</v>
      </c>
      <c r="C227" s="31">
        <v>4301051749</v>
      </c>
      <c r="D227" s="779">
        <v>4680115882942</v>
      </c>
      <c r="E227" s="780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95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7"/>
      <c r="R227" s="777"/>
      <c r="S227" s="777"/>
      <c r="T227" s="778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9">
        <v>4680115880504</v>
      </c>
      <c r="E228" s="780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8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7"/>
      <c r="R228" s="777"/>
      <c r="S228" s="777"/>
      <c r="T228" s="778"/>
      <c r="U228" s="34"/>
      <c r="V228" s="34"/>
      <c r="W228" s="35" t="s">
        <v>69</v>
      </c>
      <c r="X228" s="769">
        <v>64</v>
      </c>
      <c r="Y228" s="770">
        <f t="shared" si="46"/>
        <v>64.8</v>
      </c>
      <c r="Z228" s="36">
        <f t="shared" si="51"/>
        <v>0.17577000000000001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70.720000000000013</v>
      </c>
      <c r="BN228" s="64">
        <f t="shared" si="48"/>
        <v>71.604000000000013</v>
      </c>
      <c r="BO228" s="64">
        <f t="shared" si="49"/>
        <v>0.14652014652014653</v>
      </c>
      <c r="BP228" s="64">
        <f t="shared" si="50"/>
        <v>0.14835164835164835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9">
        <v>4680115882164</v>
      </c>
      <c r="E229" s="780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7"/>
      <c r="R229" s="777"/>
      <c r="S229" s="777"/>
      <c r="T229" s="778"/>
      <c r="U229" s="34"/>
      <c r="V229" s="34"/>
      <c r="W229" s="35" t="s">
        <v>69</v>
      </c>
      <c r="X229" s="769">
        <v>240</v>
      </c>
      <c r="Y229" s="770">
        <f t="shared" si="46"/>
        <v>240</v>
      </c>
      <c r="Z229" s="36">
        <f t="shared" si="51"/>
        <v>0.65100000000000002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265.8</v>
      </c>
      <c r="BN229" s="64">
        <f t="shared" si="48"/>
        <v>265.8</v>
      </c>
      <c r="BO229" s="64">
        <f t="shared" si="49"/>
        <v>0.5494505494505495</v>
      </c>
      <c r="BP229" s="64">
        <f t="shared" si="50"/>
        <v>0.5494505494505495</v>
      </c>
    </row>
    <row r="230" spans="1:68" x14ac:dyDescent="0.2">
      <c r="A230" s="784"/>
      <c r="B230" s="785"/>
      <c r="C230" s="785"/>
      <c r="D230" s="785"/>
      <c r="E230" s="785"/>
      <c r="F230" s="785"/>
      <c r="G230" s="785"/>
      <c r="H230" s="785"/>
      <c r="I230" s="785"/>
      <c r="J230" s="785"/>
      <c r="K230" s="785"/>
      <c r="L230" s="785"/>
      <c r="M230" s="785"/>
      <c r="N230" s="785"/>
      <c r="O230" s="786"/>
      <c r="P230" s="781" t="s">
        <v>71</v>
      </c>
      <c r="Q230" s="774"/>
      <c r="R230" s="774"/>
      <c r="S230" s="774"/>
      <c r="T230" s="774"/>
      <c r="U230" s="774"/>
      <c r="V230" s="775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385.28735632183913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387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2.8435899999999998</v>
      </c>
      <c r="AA230" s="772"/>
      <c r="AB230" s="772"/>
      <c r="AC230" s="772"/>
    </row>
    <row r="231" spans="1:68" x14ac:dyDescent="0.2">
      <c r="A231" s="785"/>
      <c r="B231" s="785"/>
      <c r="C231" s="785"/>
      <c r="D231" s="785"/>
      <c r="E231" s="785"/>
      <c r="F231" s="785"/>
      <c r="G231" s="785"/>
      <c r="H231" s="785"/>
      <c r="I231" s="785"/>
      <c r="J231" s="785"/>
      <c r="K231" s="785"/>
      <c r="L231" s="785"/>
      <c r="M231" s="785"/>
      <c r="N231" s="785"/>
      <c r="O231" s="786"/>
      <c r="P231" s="781" t="s">
        <v>71</v>
      </c>
      <c r="Q231" s="774"/>
      <c r="R231" s="774"/>
      <c r="S231" s="774"/>
      <c r="T231" s="774"/>
      <c r="U231" s="774"/>
      <c r="V231" s="775"/>
      <c r="W231" s="37" t="s">
        <v>69</v>
      </c>
      <c r="X231" s="771">
        <f>IFERROR(SUM(X219:X229),"0")</f>
        <v>1084</v>
      </c>
      <c r="Y231" s="771">
        <f>IFERROR(SUM(Y219:Y229),"0")</f>
        <v>1092.5999999999999</v>
      </c>
      <c r="Z231" s="37"/>
      <c r="AA231" s="772"/>
      <c r="AB231" s="772"/>
      <c r="AC231" s="772"/>
    </row>
    <row r="232" spans="1:68" ht="14.25" hidden="1" customHeight="1" x14ac:dyDescent="0.25">
      <c r="A232" s="787" t="s">
        <v>196</v>
      </c>
      <c r="B232" s="785"/>
      <c r="C232" s="785"/>
      <c r="D232" s="785"/>
      <c r="E232" s="785"/>
      <c r="F232" s="785"/>
      <c r="G232" s="785"/>
      <c r="H232" s="785"/>
      <c r="I232" s="785"/>
      <c r="J232" s="785"/>
      <c r="K232" s="785"/>
      <c r="L232" s="785"/>
      <c r="M232" s="785"/>
      <c r="N232" s="785"/>
      <c r="O232" s="785"/>
      <c r="P232" s="785"/>
      <c r="Q232" s="785"/>
      <c r="R232" s="785"/>
      <c r="S232" s="785"/>
      <c r="T232" s="785"/>
      <c r="U232" s="785"/>
      <c r="V232" s="785"/>
      <c r="W232" s="785"/>
      <c r="X232" s="785"/>
      <c r="Y232" s="785"/>
      <c r="Z232" s="785"/>
      <c r="AA232" s="765"/>
      <c r="AB232" s="765"/>
      <c r="AC232" s="765"/>
    </row>
    <row r="233" spans="1:68" ht="16.5" hidden="1" customHeight="1" x14ac:dyDescent="0.25">
      <c r="A233" s="54" t="s">
        <v>393</v>
      </c>
      <c r="B233" s="54" t="s">
        <v>394</v>
      </c>
      <c r="C233" s="31">
        <v>4301060360</v>
      </c>
      <c r="D233" s="779">
        <v>4680115882874</v>
      </c>
      <c r="E233" s="780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9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7"/>
      <c r="R233" s="777"/>
      <c r="S233" s="777"/>
      <c r="T233" s="778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393</v>
      </c>
      <c r="B234" s="54" t="s">
        <v>396</v>
      </c>
      <c r="C234" s="31">
        <v>4301060460</v>
      </c>
      <c r="D234" s="779">
        <v>4680115882874</v>
      </c>
      <c r="E234" s="780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1165" t="s">
        <v>397</v>
      </c>
      <c r="Q234" s="777"/>
      <c r="R234" s="777"/>
      <c r="S234" s="777"/>
      <c r="T234" s="778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393</v>
      </c>
      <c r="B235" s="54" t="s">
        <v>399</v>
      </c>
      <c r="C235" s="31">
        <v>4301060404</v>
      </c>
      <c r="D235" s="779">
        <v>4680115882874</v>
      </c>
      <c r="E235" s="780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7"/>
      <c r="R235" s="777"/>
      <c r="S235" s="777"/>
      <c r="T235" s="778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401</v>
      </c>
      <c r="B236" s="54" t="s">
        <v>402</v>
      </c>
      <c r="C236" s="31">
        <v>4301060359</v>
      </c>
      <c r="D236" s="779">
        <v>4680115884434</v>
      </c>
      <c r="E236" s="780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11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7"/>
      <c r="R236" s="777"/>
      <c r="S236" s="777"/>
      <c r="T236" s="778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9">
        <v>4680115880818</v>
      </c>
      <c r="E237" s="780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11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7"/>
      <c r="R237" s="777"/>
      <c r="S237" s="777"/>
      <c r="T237" s="778"/>
      <c r="U237" s="34"/>
      <c r="V237" s="34"/>
      <c r="W237" s="35" t="s">
        <v>69</v>
      </c>
      <c r="X237" s="769">
        <v>12</v>
      </c>
      <c r="Y237" s="770">
        <f t="shared" si="52"/>
        <v>12</v>
      </c>
      <c r="Z237" s="36">
        <f>IFERROR(IF(Y237=0,"",ROUNDUP(Y237/H237,0)*0.00651),"")</f>
        <v>3.2550000000000003E-2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13.260000000000002</v>
      </c>
      <c r="BN237" s="64">
        <f t="shared" si="54"/>
        <v>13.260000000000002</v>
      </c>
      <c r="BO237" s="64">
        <f t="shared" si="55"/>
        <v>2.7472527472527476E-2</v>
      </c>
      <c r="BP237" s="64">
        <f t="shared" si="56"/>
        <v>2.7472527472527476E-2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9">
        <v>4680115880801</v>
      </c>
      <c r="E238" s="780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7"/>
      <c r="R238" s="777"/>
      <c r="S238" s="777"/>
      <c r="T238" s="778"/>
      <c r="U238" s="34"/>
      <c r="V238" s="34"/>
      <c r="W238" s="35" t="s">
        <v>69</v>
      </c>
      <c r="X238" s="769">
        <v>40</v>
      </c>
      <c r="Y238" s="770">
        <f t="shared" si="52"/>
        <v>40.799999999999997</v>
      </c>
      <c r="Z238" s="36">
        <f>IFERROR(IF(Y238=0,"",ROUNDUP(Y238/H238,0)*0.00651),"")</f>
        <v>0.11067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44.20000000000001</v>
      </c>
      <c r="BN238" s="64">
        <f t="shared" si="54"/>
        <v>45.084000000000003</v>
      </c>
      <c r="BO238" s="64">
        <f t="shared" si="55"/>
        <v>9.1575091575091583E-2</v>
      </c>
      <c r="BP238" s="64">
        <f t="shared" si="56"/>
        <v>9.3406593406593408E-2</v>
      </c>
    </row>
    <row r="239" spans="1:68" x14ac:dyDescent="0.2">
      <c r="A239" s="784"/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6"/>
      <c r="P239" s="781" t="s">
        <v>71</v>
      </c>
      <c r="Q239" s="774"/>
      <c r="R239" s="774"/>
      <c r="S239" s="774"/>
      <c r="T239" s="774"/>
      <c r="U239" s="774"/>
      <c r="V239" s="775"/>
      <c r="W239" s="37" t="s">
        <v>72</v>
      </c>
      <c r="X239" s="771">
        <f>IFERROR(X233/H233,"0")+IFERROR(X234/H234,"0")+IFERROR(X235/H235,"0")+IFERROR(X236/H236,"0")+IFERROR(X237/H237,"0")+IFERROR(X238/H238,"0")</f>
        <v>21.666666666666668</v>
      </c>
      <c r="Y239" s="771">
        <f>IFERROR(Y233/H233,"0")+IFERROR(Y234/H234,"0")+IFERROR(Y235/H235,"0")+IFERROR(Y236/H236,"0")+IFERROR(Y237/H237,"0")+IFERROR(Y238/H238,"0")</f>
        <v>22</v>
      </c>
      <c r="Z239" s="771">
        <f>IFERROR(IF(Z233="",0,Z233),"0")+IFERROR(IF(Z234="",0,Z234),"0")+IFERROR(IF(Z235="",0,Z235),"0")+IFERROR(IF(Z236="",0,Z236),"0")+IFERROR(IF(Z237="",0,Z237),"0")+IFERROR(IF(Z238="",0,Z238),"0")</f>
        <v>0.14322000000000001</v>
      </c>
      <c r="AA239" s="772"/>
      <c r="AB239" s="772"/>
      <c r="AC239" s="772"/>
    </row>
    <row r="240" spans="1:68" x14ac:dyDescent="0.2">
      <c r="A240" s="785"/>
      <c r="B240" s="785"/>
      <c r="C240" s="785"/>
      <c r="D240" s="785"/>
      <c r="E240" s="785"/>
      <c r="F240" s="785"/>
      <c r="G240" s="785"/>
      <c r="H240" s="785"/>
      <c r="I240" s="785"/>
      <c r="J240" s="785"/>
      <c r="K240" s="785"/>
      <c r="L240" s="785"/>
      <c r="M240" s="785"/>
      <c r="N240" s="785"/>
      <c r="O240" s="786"/>
      <c r="P240" s="781" t="s">
        <v>71</v>
      </c>
      <c r="Q240" s="774"/>
      <c r="R240" s="774"/>
      <c r="S240" s="774"/>
      <c r="T240" s="774"/>
      <c r="U240" s="774"/>
      <c r="V240" s="775"/>
      <c r="W240" s="37" t="s">
        <v>69</v>
      </c>
      <c r="X240" s="771">
        <f>IFERROR(SUM(X233:X238),"0")</f>
        <v>52</v>
      </c>
      <c r="Y240" s="771">
        <f>IFERROR(SUM(Y233:Y238),"0")</f>
        <v>52.8</v>
      </c>
      <c r="Z240" s="37"/>
      <c r="AA240" s="772"/>
      <c r="AB240" s="772"/>
      <c r="AC240" s="772"/>
    </row>
    <row r="241" spans="1:68" ht="16.5" hidden="1" customHeight="1" x14ac:dyDescent="0.25">
      <c r="A241" s="789" t="s">
        <v>410</v>
      </c>
      <c r="B241" s="785"/>
      <c r="C241" s="785"/>
      <c r="D241" s="785"/>
      <c r="E241" s="785"/>
      <c r="F241" s="785"/>
      <c r="G241" s="785"/>
      <c r="H241" s="785"/>
      <c r="I241" s="785"/>
      <c r="J241" s="785"/>
      <c r="K241" s="785"/>
      <c r="L241" s="785"/>
      <c r="M241" s="785"/>
      <c r="N241" s="785"/>
      <c r="O241" s="785"/>
      <c r="P241" s="785"/>
      <c r="Q241" s="785"/>
      <c r="R241" s="785"/>
      <c r="S241" s="785"/>
      <c r="T241" s="785"/>
      <c r="U241" s="785"/>
      <c r="V241" s="785"/>
      <c r="W241" s="785"/>
      <c r="X241" s="785"/>
      <c r="Y241" s="785"/>
      <c r="Z241" s="785"/>
      <c r="AA241" s="764"/>
      <c r="AB241" s="764"/>
      <c r="AC241" s="764"/>
    </row>
    <row r="242" spans="1:68" ht="14.25" hidden="1" customHeight="1" x14ac:dyDescent="0.25">
      <c r="A242" s="787" t="s">
        <v>107</v>
      </c>
      <c r="B242" s="785"/>
      <c r="C242" s="785"/>
      <c r="D242" s="785"/>
      <c r="E242" s="785"/>
      <c r="F242" s="785"/>
      <c r="G242" s="785"/>
      <c r="H242" s="785"/>
      <c r="I242" s="785"/>
      <c r="J242" s="785"/>
      <c r="K242" s="785"/>
      <c r="L242" s="785"/>
      <c r="M242" s="785"/>
      <c r="N242" s="785"/>
      <c r="O242" s="785"/>
      <c r="P242" s="785"/>
      <c r="Q242" s="785"/>
      <c r="R242" s="785"/>
      <c r="S242" s="785"/>
      <c r="T242" s="785"/>
      <c r="U242" s="785"/>
      <c r="V242" s="785"/>
      <c r="W242" s="785"/>
      <c r="X242" s="785"/>
      <c r="Y242" s="785"/>
      <c r="Z242" s="785"/>
      <c r="AA242" s="765"/>
      <c r="AB242" s="765"/>
      <c r="AC242" s="765"/>
    </row>
    <row r="243" spans="1:68" ht="27" hidden="1" customHeight="1" x14ac:dyDescent="0.25">
      <c r="A243" s="54" t="s">
        <v>411</v>
      </c>
      <c r="B243" s="54" t="s">
        <v>412</v>
      </c>
      <c r="C243" s="31">
        <v>4301011717</v>
      </c>
      <c r="D243" s="779">
        <v>4680115884274</v>
      </c>
      <c r="E243" s="780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8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7"/>
      <c r="R243" s="777"/>
      <c r="S243" s="777"/>
      <c r="T243" s="778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411</v>
      </c>
      <c r="B244" s="54" t="s">
        <v>414</v>
      </c>
      <c r="C244" s="31">
        <v>4301011945</v>
      </c>
      <c r="D244" s="779">
        <v>4680115884274</v>
      </c>
      <c r="E244" s="780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11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7"/>
      <c r="R244" s="777"/>
      <c r="S244" s="777"/>
      <c r="T244" s="778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417</v>
      </c>
      <c r="B245" s="54" t="s">
        <v>418</v>
      </c>
      <c r="C245" s="31">
        <v>4301011719</v>
      </c>
      <c r="D245" s="779">
        <v>4680115884298</v>
      </c>
      <c r="E245" s="780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10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7"/>
      <c r="R245" s="777"/>
      <c r="S245" s="777"/>
      <c r="T245" s="778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420</v>
      </c>
      <c r="B246" s="54" t="s">
        <v>421</v>
      </c>
      <c r="C246" s="31">
        <v>4301011733</v>
      </c>
      <c r="D246" s="779">
        <v>4680115884250</v>
      </c>
      <c r="E246" s="780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10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7"/>
      <c r="R246" s="777"/>
      <c r="S246" s="777"/>
      <c r="T246" s="778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420</v>
      </c>
      <c r="B247" s="54" t="s">
        <v>423</v>
      </c>
      <c r="C247" s="31">
        <v>4301011944</v>
      </c>
      <c r="D247" s="779">
        <v>4680115884250</v>
      </c>
      <c r="E247" s="780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7"/>
      <c r="R247" s="777"/>
      <c r="S247" s="777"/>
      <c r="T247" s="778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424</v>
      </c>
      <c r="B248" s="54" t="s">
        <v>425</v>
      </c>
      <c r="C248" s="31">
        <v>4301011718</v>
      </c>
      <c r="D248" s="779">
        <v>4680115884281</v>
      </c>
      <c r="E248" s="780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7"/>
      <c r="R248" s="777"/>
      <c r="S248" s="777"/>
      <c r="T248" s="778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426</v>
      </c>
      <c r="B249" s="54" t="s">
        <v>427</v>
      </c>
      <c r="C249" s="31">
        <v>4301011720</v>
      </c>
      <c r="D249" s="779">
        <v>4680115884199</v>
      </c>
      <c r="E249" s="780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12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7"/>
      <c r="R249" s="777"/>
      <c r="S249" s="777"/>
      <c r="T249" s="778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428</v>
      </c>
      <c r="B250" s="54" t="s">
        <v>429</v>
      </c>
      <c r="C250" s="31">
        <v>4301011716</v>
      </c>
      <c r="D250" s="779">
        <v>4680115884267</v>
      </c>
      <c r="E250" s="780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11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7"/>
      <c r="R250" s="777"/>
      <c r="S250" s="777"/>
      <c r="T250" s="778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84"/>
      <c r="B251" s="785"/>
      <c r="C251" s="785"/>
      <c r="D251" s="785"/>
      <c r="E251" s="785"/>
      <c r="F251" s="785"/>
      <c r="G251" s="785"/>
      <c r="H251" s="785"/>
      <c r="I251" s="785"/>
      <c r="J251" s="785"/>
      <c r="K251" s="785"/>
      <c r="L251" s="785"/>
      <c r="M251" s="785"/>
      <c r="N251" s="785"/>
      <c r="O251" s="786"/>
      <c r="P251" s="781" t="s">
        <v>71</v>
      </c>
      <c r="Q251" s="774"/>
      <c r="R251" s="774"/>
      <c r="S251" s="774"/>
      <c r="T251" s="774"/>
      <c r="U251" s="774"/>
      <c r="V251" s="775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5"/>
      <c r="B252" s="785"/>
      <c r="C252" s="785"/>
      <c r="D252" s="785"/>
      <c r="E252" s="785"/>
      <c r="F252" s="785"/>
      <c r="G252" s="785"/>
      <c r="H252" s="785"/>
      <c r="I252" s="785"/>
      <c r="J252" s="785"/>
      <c r="K252" s="785"/>
      <c r="L252" s="785"/>
      <c r="M252" s="785"/>
      <c r="N252" s="785"/>
      <c r="O252" s="786"/>
      <c r="P252" s="781" t="s">
        <v>71</v>
      </c>
      <c r="Q252" s="774"/>
      <c r="R252" s="774"/>
      <c r="S252" s="774"/>
      <c r="T252" s="774"/>
      <c r="U252" s="774"/>
      <c r="V252" s="775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9" t="s">
        <v>430</v>
      </c>
      <c r="B253" s="785"/>
      <c r="C253" s="785"/>
      <c r="D253" s="785"/>
      <c r="E253" s="785"/>
      <c r="F253" s="785"/>
      <c r="G253" s="785"/>
      <c r="H253" s="785"/>
      <c r="I253" s="785"/>
      <c r="J253" s="785"/>
      <c r="K253" s="785"/>
      <c r="L253" s="785"/>
      <c r="M253" s="785"/>
      <c r="N253" s="785"/>
      <c r="O253" s="785"/>
      <c r="P253" s="785"/>
      <c r="Q253" s="785"/>
      <c r="R253" s="785"/>
      <c r="S253" s="785"/>
      <c r="T253" s="785"/>
      <c r="U253" s="785"/>
      <c r="V253" s="785"/>
      <c r="W253" s="785"/>
      <c r="X253" s="785"/>
      <c r="Y253" s="785"/>
      <c r="Z253" s="785"/>
      <c r="AA253" s="764"/>
      <c r="AB253" s="764"/>
      <c r="AC253" s="764"/>
    </row>
    <row r="254" spans="1:68" ht="14.25" hidden="1" customHeight="1" x14ac:dyDescent="0.25">
      <c r="A254" s="787" t="s">
        <v>107</v>
      </c>
      <c r="B254" s="785"/>
      <c r="C254" s="785"/>
      <c r="D254" s="785"/>
      <c r="E254" s="785"/>
      <c r="F254" s="785"/>
      <c r="G254" s="785"/>
      <c r="H254" s="785"/>
      <c r="I254" s="785"/>
      <c r="J254" s="785"/>
      <c r="K254" s="785"/>
      <c r="L254" s="785"/>
      <c r="M254" s="785"/>
      <c r="N254" s="785"/>
      <c r="O254" s="785"/>
      <c r="P254" s="785"/>
      <c r="Q254" s="785"/>
      <c r="R254" s="785"/>
      <c r="S254" s="785"/>
      <c r="T254" s="785"/>
      <c r="U254" s="785"/>
      <c r="V254" s="785"/>
      <c r="W254" s="785"/>
      <c r="X254" s="785"/>
      <c r="Y254" s="785"/>
      <c r="Z254" s="785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9">
        <v>4680115884137</v>
      </c>
      <c r="E255" s="780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11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7"/>
      <c r="R255" s="777"/>
      <c r="S255" s="777"/>
      <c r="T255" s="778"/>
      <c r="U255" s="34"/>
      <c r="V255" s="34"/>
      <c r="W255" s="35" t="s">
        <v>69</v>
      </c>
      <c r="X255" s="769">
        <v>10</v>
      </c>
      <c r="Y255" s="770">
        <f t="shared" ref="Y255:Y263" si="62">IFERROR(IF(X255="",0,CEILING((X255/$H255),1)*$H255),"")</f>
        <v>11.6</v>
      </c>
      <c r="Z255" s="36">
        <f>IFERROR(IF(Y255=0,"",ROUNDUP(Y255/H255,0)*0.01898),"")</f>
        <v>1.898E-2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10.375</v>
      </c>
      <c r="BN255" s="64">
        <f t="shared" ref="BN255:BN263" si="64">IFERROR(Y255*I255/H255,"0")</f>
        <v>12.035</v>
      </c>
      <c r="BO255" s="64">
        <f t="shared" ref="BO255:BO263" si="65">IFERROR(1/J255*(X255/H255),"0")</f>
        <v>1.3469827586206897E-2</v>
      </c>
      <c r="BP255" s="64">
        <f t="shared" ref="BP255:BP263" si="66">IFERROR(1/J255*(Y255/H255),"0")</f>
        <v>1.5625E-2</v>
      </c>
    </row>
    <row r="256" spans="1:68" ht="27" hidden="1" customHeight="1" x14ac:dyDescent="0.25">
      <c r="A256" s="54" t="s">
        <v>431</v>
      </c>
      <c r="B256" s="54" t="s">
        <v>434</v>
      </c>
      <c r="C256" s="31">
        <v>4301011942</v>
      </c>
      <c r="D256" s="779">
        <v>4680115884137</v>
      </c>
      <c r="E256" s="780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9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7"/>
      <c r="R256" s="777"/>
      <c r="S256" s="777"/>
      <c r="T256" s="778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436</v>
      </c>
      <c r="B257" s="54" t="s">
        <v>437</v>
      </c>
      <c r="C257" s="31">
        <v>4301011724</v>
      </c>
      <c r="D257" s="779">
        <v>4680115884236</v>
      </c>
      <c r="E257" s="780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9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7"/>
      <c r="R257" s="777"/>
      <c r="S257" s="777"/>
      <c r="T257" s="778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439</v>
      </c>
      <c r="B258" s="54" t="s">
        <v>440</v>
      </c>
      <c r="C258" s="31">
        <v>4301011721</v>
      </c>
      <c r="D258" s="779">
        <v>4680115884175</v>
      </c>
      <c r="E258" s="780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11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7"/>
      <c r="R258" s="777"/>
      <c r="S258" s="777"/>
      <c r="T258" s="778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439</v>
      </c>
      <c r="B259" s="54" t="s">
        <v>442</v>
      </c>
      <c r="C259" s="31">
        <v>4301011941</v>
      </c>
      <c r="D259" s="779">
        <v>4680115884175</v>
      </c>
      <c r="E259" s="780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11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7"/>
      <c r="R259" s="777"/>
      <c r="S259" s="777"/>
      <c r="T259" s="778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9">
        <v>4680115884144</v>
      </c>
      <c r="E260" s="780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7"/>
      <c r="R260" s="777"/>
      <c r="S260" s="777"/>
      <c r="T260" s="778"/>
      <c r="U260" s="34"/>
      <c r="V260" s="34"/>
      <c r="W260" s="35" t="s">
        <v>69</v>
      </c>
      <c r="X260" s="769">
        <v>48</v>
      </c>
      <c r="Y260" s="770">
        <f t="shared" si="62"/>
        <v>48</v>
      </c>
      <c r="Z260" s="36">
        <f>IFERROR(IF(Y260=0,"",ROUNDUP(Y260/H260,0)*0.00902),"")</f>
        <v>0.10824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50.519999999999996</v>
      </c>
      <c r="BN260" s="64">
        <f t="shared" si="64"/>
        <v>50.519999999999996</v>
      </c>
      <c r="BO260" s="64">
        <f t="shared" si="65"/>
        <v>9.0909090909090912E-2</v>
      </c>
      <c r="BP260" s="64">
        <f t="shared" si="66"/>
        <v>9.0909090909090912E-2</v>
      </c>
    </row>
    <row r="261" spans="1:68" ht="27" hidden="1" customHeight="1" x14ac:dyDescent="0.25">
      <c r="A261" s="54" t="s">
        <v>445</v>
      </c>
      <c r="B261" s="54" t="s">
        <v>446</v>
      </c>
      <c r="C261" s="31">
        <v>4301011963</v>
      </c>
      <c r="D261" s="779">
        <v>4680115885288</v>
      </c>
      <c r="E261" s="780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7"/>
      <c r="R261" s="777"/>
      <c r="S261" s="777"/>
      <c r="T261" s="778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448</v>
      </c>
      <c r="B262" s="54" t="s">
        <v>449</v>
      </c>
      <c r="C262" s="31">
        <v>4301011726</v>
      </c>
      <c r="D262" s="779">
        <v>4680115884182</v>
      </c>
      <c r="E262" s="780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7"/>
      <c r="R262" s="777"/>
      <c r="S262" s="777"/>
      <c r="T262" s="778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4301011722</v>
      </c>
      <c r="D263" s="779">
        <v>4680115884205</v>
      </c>
      <c r="E263" s="780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7"/>
      <c r="R263" s="777"/>
      <c r="S263" s="777"/>
      <c r="T263" s="778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84"/>
      <c r="B264" s="785"/>
      <c r="C264" s="785"/>
      <c r="D264" s="785"/>
      <c r="E264" s="785"/>
      <c r="F264" s="785"/>
      <c r="G264" s="785"/>
      <c r="H264" s="785"/>
      <c r="I264" s="785"/>
      <c r="J264" s="785"/>
      <c r="K264" s="785"/>
      <c r="L264" s="785"/>
      <c r="M264" s="785"/>
      <c r="N264" s="785"/>
      <c r="O264" s="786"/>
      <c r="P264" s="781" t="s">
        <v>71</v>
      </c>
      <c r="Q264" s="774"/>
      <c r="R264" s="774"/>
      <c r="S264" s="774"/>
      <c r="T264" s="774"/>
      <c r="U264" s="774"/>
      <c r="V264" s="775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12.862068965517242</v>
      </c>
      <c r="Y264" s="771">
        <f>IFERROR(Y255/H255,"0")+IFERROR(Y256/H256,"0")+IFERROR(Y257/H257,"0")+IFERROR(Y258/H258,"0")+IFERROR(Y259/H259,"0")+IFERROR(Y260/H260,"0")+IFERROR(Y261/H261,"0")+IFERROR(Y262/H262,"0")+IFERROR(Y263/H263,"0")</f>
        <v>13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0.12722</v>
      </c>
      <c r="AA264" s="772"/>
      <c r="AB264" s="772"/>
      <c r="AC264" s="772"/>
    </row>
    <row r="265" spans="1:68" x14ac:dyDescent="0.2">
      <c r="A265" s="785"/>
      <c r="B265" s="785"/>
      <c r="C265" s="785"/>
      <c r="D265" s="785"/>
      <c r="E265" s="785"/>
      <c r="F265" s="785"/>
      <c r="G265" s="785"/>
      <c r="H265" s="785"/>
      <c r="I265" s="785"/>
      <c r="J265" s="785"/>
      <c r="K265" s="785"/>
      <c r="L265" s="785"/>
      <c r="M265" s="785"/>
      <c r="N265" s="785"/>
      <c r="O265" s="786"/>
      <c r="P265" s="781" t="s">
        <v>71</v>
      </c>
      <c r="Q265" s="774"/>
      <c r="R265" s="774"/>
      <c r="S265" s="774"/>
      <c r="T265" s="774"/>
      <c r="U265" s="774"/>
      <c r="V265" s="775"/>
      <c r="W265" s="37" t="s">
        <v>69</v>
      </c>
      <c r="X265" s="771">
        <f>IFERROR(SUM(X255:X263),"0")</f>
        <v>58</v>
      </c>
      <c r="Y265" s="771">
        <f>IFERROR(SUM(Y255:Y263),"0")</f>
        <v>59.6</v>
      </c>
      <c r="Z265" s="37"/>
      <c r="AA265" s="772"/>
      <c r="AB265" s="772"/>
      <c r="AC265" s="772"/>
    </row>
    <row r="266" spans="1:68" ht="14.25" hidden="1" customHeight="1" x14ac:dyDescent="0.25">
      <c r="A266" s="787" t="s">
        <v>155</v>
      </c>
      <c r="B266" s="785"/>
      <c r="C266" s="785"/>
      <c r="D266" s="785"/>
      <c r="E266" s="785"/>
      <c r="F266" s="785"/>
      <c r="G266" s="785"/>
      <c r="H266" s="785"/>
      <c r="I266" s="785"/>
      <c r="J266" s="785"/>
      <c r="K266" s="785"/>
      <c r="L266" s="785"/>
      <c r="M266" s="785"/>
      <c r="N266" s="785"/>
      <c r="O266" s="785"/>
      <c r="P266" s="785"/>
      <c r="Q266" s="785"/>
      <c r="R266" s="785"/>
      <c r="S266" s="785"/>
      <c r="T266" s="785"/>
      <c r="U266" s="785"/>
      <c r="V266" s="785"/>
      <c r="W266" s="785"/>
      <c r="X266" s="785"/>
      <c r="Y266" s="785"/>
      <c r="Z266" s="785"/>
      <c r="AA266" s="765"/>
      <c r="AB266" s="765"/>
      <c r="AC266" s="765"/>
    </row>
    <row r="267" spans="1:68" ht="27" hidden="1" customHeight="1" x14ac:dyDescent="0.25">
      <c r="A267" s="54" t="s">
        <v>452</v>
      </c>
      <c r="B267" s="54" t="s">
        <v>453</v>
      </c>
      <c r="C267" s="31">
        <v>4301020340</v>
      </c>
      <c r="D267" s="779">
        <v>4680115885721</v>
      </c>
      <c r="E267" s="780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10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7"/>
      <c r="R267" s="777"/>
      <c r="S267" s="777"/>
      <c r="T267" s="778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84"/>
      <c r="B268" s="785"/>
      <c r="C268" s="785"/>
      <c r="D268" s="785"/>
      <c r="E268" s="785"/>
      <c r="F268" s="785"/>
      <c r="G268" s="785"/>
      <c r="H268" s="785"/>
      <c r="I268" s="785"/>
      <c r="J268" s="785"/>
      <c r="K268" s="785"/>
      <c r="L268" s="785"/>
      <c r="M268" s="785"/>
      <c r="N268" s="785"/>
      <c r="O268" s="786"/>
      <c r="P268" s="781" t="s">
        <v>71</v>
      </c>
      <c r="Q268" s="774"/>
      <c r="R268" s="774"/>
      <c r="S268" s="774"/>
      <c r="T268" s="774"/>
      <c r="U268" s="774"/>
      <c r="V268" s="775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5"/>
      <c r="B269" s="785"/>
      <c r="C269" s="785"/>
      <c r="D269" s="785"/>
      <c r="E269" s="785"/>
      <c r="F269" s="785"/>
      <c r="G269" s="785"/>
      <c r="H269" s="785"/>
      <c r="I269" s="785"/>
      <c r="J269" s="785"/>
      <c r="K269" s="785"/>
      <c r="L269" s="785"/>
      <c r="M269" s="785"/>
      <c r="N269" s="785"/>
      <c r="O269" s="786"/>
      <c r="P269" s="781" t="s">
        <v>71</v>
      </c>
      <c r="Q269" s="774"/>
      <c r="R269" s="774"/>
      <c r="S269" s="774"/>
      <c r="T269" s="774"/>
      <c r="U269" s="774"/>
      <c r="V269" s="775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9" t="s">
        <v>455</v>
      </c>
      <c r="B270" s="785"/>
      <c r="C270" s="785"/>
      <c r="D270" s="785"/>
      <c r="E270" s="785"/>
      <c r="F270" s="785"/>
      <c r="G270" s="785"/>
      <c r="H270" s="785"/>
      <c r="I270" s="785"/>
      <c r="J270" s="785"/>
      <c r="K270" s="785"/>
      <c r="L270" s="785"/>
      <c r="M270" s="785"/>
      <c r="N270" s="785"/>
      <c r="O270" s="785"/>
      <c r="P270" s="785"/>
      <c r="Q270" s="785"/>
      <c r="R270" s="785"/>
      <c r="S270" s="785"/>
      <c r="T270" s="785"/>
      <c r="U270" s="785"/>
      <c r="V270" s="785"/>
      <c r="W270" s="785"/>
      <c r="X270" s="785"/>
      <c r="Y270" s="785"/>
      <c r="Z270" s="785"/>
      <c r="AA270" s="764"/>
      <c r="AB270" s="764"/>
      <c r="AC270" s="764"/>
    </row>
    <row r="271" spans="1:68" ht="14.25" hidden="1" customHeight="1" x14ac:dyDescent="0.25">
      <c r="A271" s="787" t="s">
        <v>107</v>
      </c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5"/>
      <c r="P271" s="785"/>
      <c r="Q271" s="785"/>
      <c r="R271" s="785"/>
      <c r="S271" s="785"/>
      <c r="T271" s="785"/>
      <c r="U271" s="785"/>
      <c r="V271" s="785"/>
      <c r="W271" s="785"/>
      <c r="X271" s="785"/>
      <c r="Y271" s="785"/>
      <c r="Z271" s="785"/>
      <c r="AA271" s="765"/>
      <c r="AB271" s="765"/>
      <c r="AC271" s="765"/>
    </row>
    <row r="272" spans="1:68" ht="27" hidden="1" customHeight="1" x14ac:dyDescent="0.25">
      <c r="A272" s="54" t="s">
        <v>456</v>
      </c>
      <c r="B272" s="54" t="s">
        <v>457</v>
      </c>
      <c r="C272" s="31">
        <v>4301011855</v>
      </c>
      <c r="D272" s="779">
        <v>4680115885837</v>
      </c>
      <c r="E272" s="780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10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7"/>
      <c r="R272" s="777"/>
      <c r="S272" s="777"/>
      <c r="T272" s="778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459</v>
      </c>
      <c r="B273" s="54" t="s">
        <v>460</v>
      </c>
      <c r="C273" s="31">
        <v>4301011850</v>
      </c>
      <c r="D273" s="779">
        <v>4680115885806</v>
      </c>
      <c r="E273" s="780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10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7"/>
      <c r="R273" s="777"/>
      <c r="S273" s="777"/>
      <c r="T273" s="778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459</v>
      </c>
      <c r="B274" s="54" t="s">
        <v>462</v>
      </c>
      <c r="C274" s="31">
        <v>4301011910</v>
      </c>
      <c r="D274" s="779">
        <v>4680115885806</v>
      </c>
      <c r="E274" s="780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9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7"/>
      <c r="R274" s="777"/>
      <c r="S274" s="777"/>
      <c r="T274" s="778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464</v>
      </c>
      <c r="B275" s="54" t="s">
        <v>465</v>
      </c>
      <c r="C275" s="31">
        <v>4301011313</v>
      </c>
      <c r="D275" s="779">
        <v>4607091385984</v>
      </c>
      <c r="E275" s="780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118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7"/>
      <c r="R275" s="777"/>
      <c r="S275" s="777"/>
      <c r="T275" s="778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467</v>
      </c>
      <c r="B276" s="54" t="s">
        <v>468</v>
      </c>
      <c r="C276" s="31">
        <v>4301011853</v>
      </c>
      <c r="D276" s="779">
        <v>4680115885851</v>
      </c>
      <c r="E276" s="780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8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7"/>
      <c r="R276" s="777"/>
      <c r="S276" s="777"/>
      <c r="T276" s="778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470</v>
      </c>
      <c r="B277" s="54" t="s">
        <v>471</v>
      </c>
      <c r="C277" s="31">
        <v>4301011319</v>
      </c>
      <c r="D277" s="779">
        <v>4607091387469</v>
      </c>
      <c r="E277" s="780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7"/>
      <c r="R277" s="777"/>
      <c r="S277" s="777"/>
      <c r="T277" s="778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473</v>
      </c>
      <c r="B278" s="54" t="s">
        <v>474</v>
      </c>
      <c r="C278" s="31">
        <v>4301011852</v>
      </c>
      <c r="D278" s="779">
        <v>4680115885844</v>
      </c>
      <c r="E278" s="780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8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7"/>
      <c r="R278" s="777"/>
      <c r="S278" s="777"/>
      <c r="T278" s="778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4301011316</v>
      </c>
      <c r="D279" s="779">
        <v>4607091387438</v>
      </c>
      <c r="E279" s="780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97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7"/>
      <c r="R279" s="777"/>
      <c r="S279" s="777"/>
      <c r="T279" s="778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79">
        <v>4680115885820</v>
      </c>
      <c r="E280" s="780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7"/>
      <c r="R280" s="777"/>
      <c r="S280" s="777"/>
      <c r="T280" s="778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84"/>
      <c r="B281" s="785"/>
      <c r="C281" s="785"/>
      <c r="D281" s="785"/>
      <c r="E281" s="785"/>
      <c r="F281" s="785"/>
      <c r="G281" s="785"/>
      <c r="H281" s="785"/>
      <c r="I281" s="785"/>
      <c r="J281" s="785"/>
      <c r="K281" s="785"/>
      <c r="L281" s="785"/>
      <c r="M281" s="785"/>
      <c r="N281" s="785"/>
      <c r="O281" s="786"/>
      <c r="P281" s="781" t="s">
        <v>71</v>
      </c>
      <c r="Q281" s="774"/>
      <c r="R281" s="774"/>
      <c r="S281" s="774"/>
      <c r="T281" s="774"/>
      <c r="U281" s="774"/>
      <c r="V281" s="775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5"/>
      <c r="B282" s="785"/>
      <c r="C282" s="785"/>
      <c r="D282" s="785"/>
      <c r="E282" s="785"/>
      <c r="F282" s="785"/>
      <c r="G282" s="785"/>
      <c r="H282" s="785"/>
      <c r="I282" s="785"/>
      <c r="J282" s="785"/>
      <c r="K282" s="785"/>
      <c r="L282" s="785"/>
      <c r="M282" s="785"/>
      <c r="N282" s="785"/>
      <c r="O282" s="786"/>
      <c r="P282" s="781" t="s">
        <v>71</v>
      </c>
      <c r="Q282" s="774"/>
      <c r="R282" s="774"/>
      <c r="S282" s="774"/>
      <c r="T282" s="774"/>
      <c r="U282" s="774"/>
      <c r="V282" s="775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9" t="s">
        <v>482</v>
      </c>
      <c r="B283" s="785"/>
      <c r="C283" s="785"/>
      <c r="D283" s="785"/>
      <c r="E283" s="785"/>
      <c r="F283" s="785"/>
      <c r="G283" s="785"/>
      <c r="H283" s="785"/>
      <c r="I283" s="785"/>
      <c r="J283" s="785"/>
      <c r="K283" s="785"/>
      <c r="L283" s="785"/>
      <c r="M283" s="785"/>
      <c r="N283" s="785"/>
      <c r="O283" s="785"/>
      <c r="P283" s="785"/>
      <c r="Q283" s="785"/>
      <c r="R283" s="785"/>
      <c r="S283" s="785"/>
      <c r="T283" s="785"/>
      <c r="U283" s="785"/>
      <c r="V283" s="785"/>
      <c r="W283" s="785"/>
      <c r="X283" s="785"/>
      <c r="Y283" s="785"/>
      <c r="Z283" s="785"/>
      <c r="AA283" s="764"/>
      <c r="AB283" s="764"/>
      <c r="AC283" s="764"/>
    </row>
    <row r="284" spans="1:68" ht="14.25" hidden="1" customHeight="1" x14ac:dyDescent="0.25">
      <c r="A284" s="787" t="s">
        <v>107</v>
      </c>
      <c r="B284" s="785"/>
      <c r="C284" s="785"/>
      <c r="D284" s="785"/>
      <c r="E284" s="785"/>
      <c r="F284" s="785"/>
      <c r="G284" s="785"/>
      <c r="H284" s="785"/>
      <c r="I284" s="785"/>
      <c r="J284" s="785"/>
      <c r="K284" s="785"/>
      <c r="L284" s="785"/>
      <c r="M284" s="785"/>
      <c r="N284" s="785"/>
      <c r="O284" s="785"/>
      <c r="P284" s="785"/>
      <c r="Q284" s="785"/>
      <c r="R284" s="785"/>
      <c r="S284" s="785"/>
      <c r="T284" s="785"/>
      <c r="U284" s="785"/>
      <c r="V284" s="785"/>
      <c r="W284" s="785"/>
      <c r="X284" s="785"/>
      <c r="Y284" s="785"/>
      <c r="Z284" s="785"/>
      <c r="AA284" s="765"/>
      <c r="AB284" s="765"/>
      <c r="AC284" s="765"/>
    </row>
    <row r="285" spans="1:68" ht="27" hidden="1" customHeight="1" x14ac:dyDescent="0.25">
      <c r="A285" s="54" t="s">
        <v>483</v>
      </c>
      <c r="B285" s="54" t="s">
        <v>484</v>
      </c>
      <c r="C285" s="31">
        <v>4301011876</v>
      </c>
      <c r="D285" s="779">
        <v>4680115885707</v>
      </c>
      <c r="E285" s="780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105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7"/>
      <c r="R285" s="777"/>
      <c r="S285" s="777"/>
      <c r="T285" s="778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84"/>
      <c r="B286" s="785"/>
      <c r="C286" s="785"/>
      <c r="D286" s="785"/>
      <c r="E286" s="785"/>
      <c r="F286" s="785"/>
      <c r="G286" s="785"/>
      <c r="H286" s="785"/>
      <c r="I286" s="785"/>
      <c r="J286" s="785"/>
      <c r="K286" s="785"/>
      <c r="L286" s="785"/>
      <c r="M286" s="785"/>
      <c r="N286" s="785"/>
      <c r="O286" s="786"/>
      <c r="P286" s="781" t="s">
        <v>71</v>
      </c>
      <c r="Q286" s="774"/>
      <c r="R286" s="774"/>
      <c r="S286" s="774"/>
      <c r="T286" s="774"/>
      <c r="U286" s="774"/>
      <c r="V286" s="775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5"/>
      <c r="B287" s="785"/>
      <c r="C287" s="785"/>
      <c r="D287" s="785"/>
      <c r="E287" s="785"/>
      <c r="F287" s="785"/>
      <c r="G287" s="785"/>
      <c r="H287" s="785"/>
      <c r="I287" s="785"/>
      <c r="J287" s="785"/>
      <c r="K287" s="785"/>
      <c r="L287" s="785"/>
      <c r="M287" s="785"/>
      <c r="N287" s="785"/>
      <c r="O287" s="786"/>
      <c r="P287" s="781" t="s">
        <v>71</v>
      </c>
      <c r="Q287" s="774"/>
      <c r="R287" s="774"/>
      <c r="S287" s="774"/>
      <c r="T287" s="774"/>
      <c r="U287" s="774"/>
      <c r="V287" s="775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9" t="s">
        <v>485</v>
      </c>
      <c r="B288" s="785"/>
      <c r="C288" s="785"/>
      <c r="D288" s="785"/>
      <c r="E288" s="785"/>
      <c r="F288" s="785"/>
      <c r="G288" s="785"/>
      <c r="H288" s="785"/>
      <c r="I288" s="785"/>
      <c r="J288" s="785"/>
      <c r="K288" s="785"/>
      <c r="L288" s="785"/>
      <c r="M288" s="785"/>
      <c r="N288" s="785"/>
      <c r="O288" s="785"/>
      <c r="P288" s="785"/>
      <c r="Q288" s="785"/>
      <c r="R288" s="785"/>
      <c r="S288" s="785"/>
      <c r="T288" s="785"/>
      <c r="U288" s="785"/>
      <c r="V288" s="785"/>
      <c r="W288" s="785"/>
      <c r="X288" s="785"/>
      <c r="Y288" s="785"/>
      <c r="Z288" s="785"/>
      <c r="AA288" s="764"/>
      <c r="AB288" s="764"/>
      <c r="AC288" s="764"/>
    </row>
    <row r="289" spans="1:68" ht="14.25" hidden="1" customHeight="1" x14ac:dyDescent="0.25">
      <c r="A289" s="787" t="s">
        <v>107</v>
      </c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5"/>
      <c r="P289" s="785"/>
      <c r="Q289" s="785"/>
      <c r="R289" s="785"/>
      <c r="S289" s="785"/>
      <c r="T289" s="785"/>
      <c r="U289" s="785"/>
      <c r="V289" s="785"/>
      <c r="W289" s="785"/>
      <c r="X289" s="785"/>
      <c r="Y289" s="785"/>
      <c r="Z289" s="785"/>
      <c r="AA289" s="765"/>
      <c r="AB289" s="765"/>
      <c r="AC289" s="765"/>
    </row>
    <row r="290" spans="1:68" ht="27" hidden="1" customHeight="1" x14ac:dyDescent="0.25">
      <c r="A290" s="54" t="s">
        <v>486</v>
      </c>
      <c r="B290" s="54" t="s">
        <v>487</v>
      </c>
      <c r="C290" s="31">
        <v>4301011223</v>
      </c>
      <c r="D290" s="779">
        <v>4607091383423</v>
      </c>
      <c r="E290" s="780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11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7"/>
      <c r="R290" s="777"/>
      <c r="S290" s="777"/>
      <c r="T290" s="778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4301012099</v>
      </c>
      <c r="D291" s="779">
        <v>4680115885691</v>
      </c>
      <c r="E291" s="780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8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7"/>
      <c r="R291" s="777"/>
      <c r="S291" s="777"/>
      <c r="T291" s="778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491</v>
      </c>
      <c r="B292" s="54" t="s">
        <v>492</v>
      </c>
      <c r="C292" s="31">
        <v>4301012098</v>
      </c>
      <c r="D292" s="779">
        <v>4680115885660</v>
      </c>
      <c r="E292" s="780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8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7"/>
      <c r="R292" s="777"/>
      <c r="S292" s="777"/>
      <c r="T292" s="778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4"/>
      <c r="B293" s="785"/>
      <c r="C293" s="785"/>
      <c r="D293" s="785"/>
      <c r="E293" s="785"/>
      <c r="F293" s="785"/>
      <c r="G293" s="785"/>
      <c r="H293" s="785"/>
      <c r="I293" s="785"/>
      <c r="J293" s="785"/>
      <c r="K293" s="785"/>
      <c r="L293" s="785"/>
      <c r="M293" s="785"/>
      <c r="N293" s="785"/>
      <c r="O293" s="786"/>
      <c r="P293" s="781" t="s">
        <v>71</v>
      </c>
      <c r="Q293" s="774"/>
      <c r="R293" s="774"/>
      <c r="S293" s="774"/>
      <c r="T293" s="774"/>
      <c r="U293" s="774"/>
      <c r="V293" s="775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5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81" t="s">
        <v>71</v>
      </c>
      <c r="Q294" s="774"/>
      <c r="R294" s="774"/>
      <c r="S294" s="774"/>
      <c r="T294" s="774"/>
      <c r="U294" s="774"/>
      <c r="V294" s="775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9" t="s">
        <v>494</v>
      </c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5"/>
      <c r="P295" s="785"/>
      <c r="Q295" s="785"/>
      <c r="R295" s="785"/>
      <c r="S295" s="785"/>
      <c r="T295" s="785"/>
      <c r="U295" s="785"/>
      <c r="V295" s="785"/>
      <c r="W295" s="785"/>
      <c r="X295" s="785"/>
      <c r="Y295" s="785"/>
      <c r="Z295" s="785"/>
      <c r="AA295" s="764"/>
      <c r="AB295" s="764"/>
      <c r="AC295" s="764"/>
    </row>
    <row r="296" spans="1:68" ht="14.25" hidden="1" customHeight="1" x14ac:dyDescent="0.25">
      <c r="A296" s="787" t="s">
        <v>73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65"/>
      <c r="AB296" s="765"/>
      <c r="AC296" s="765"/>
    </row>
    <row r="297" spans="1:68" ht="37.5" hidden="1" customHeight="1" x14ac:dyDescent="0.25">
      <c r="A297" s="54" t="s">
        <v>495</v>
      </c>
      <c r="B297" s="54" t="s">
        <v>496</v>
      </c>
      <c r="C297" s="31">
        <v>4301051409</v>
      </c>
      <c r="D297" s="779">
        <v>4680115881556</v>
      </c>
      <c r="E297" s="780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8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7"/>
      <c r="R297" s="777"/>
      <c r="S297" s="777"/>
      <c r="T297" s="778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498</v>
      </c>
      <c r="B298" s="54" t="s">
        <v>499</v>
      </c>
      <c r="C298" s="31">
        <v>4301051506</v>
      </c>
      <c r="D298" s="779">
        <v>4680115881037</v>
      </c>
      <c r="E298" s="780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8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7"/>
      <c r="R298" s="777"/>
      <c r="S298" s="777"/>
      <c r="T298" s="778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501</v>
      </c>
      <c r="B299" s="54" t="s">
        <v>502</v>
      </c>
      <c r="C299" s="31">
        <v>4301051893</v>
      </c>
      <c r="D299" s="779">
        <v>4680115886186</v>
      </c>
      <c r="E299" s="780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7"/>
      <c r="R299" s="777"/>
      <c r="S299" s="777"/>
      <c r="T299" s="778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9">
        <v>4680115881228</v>
      </c>
      <c r="E300" s="780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10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7"/>
      <c r="R300" s="777"/>
      <c r="S300" s="777"/>
      <c r="T300" s="778"/>
      <c r="U300" s="34"/>
      <c r="V300" s="34"/>
      <c r="W300" s="35" t="s">
        <v>69</v>
      </c>
      <c r="X300" s="769">
        <v>120</v>
      </c>
      <c r="Y300" s="770">
        <f t="shared" si="72"/>
        <v>120</v>
      </c>
      <c r="Z300" s="36">
        <f>IFERROR(IF(Y300=0,"",ROUNDUP(Y300/H300,0)*0.00651),"")</f>
        <v>0.32550000000000001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132.60000000000002</v>
      </c>
      <c r="BN300" s="64">
        <f t="shared" si="74"/>
        <v>132.60000000000002</v>
      </c>
      <c r="BO300" s="64">
        <f t="shared" si="75"/>
        <v>0.27472527472527475</v>
      </c>
      <c r="BP300" s="64">
        <f t="shared" si="76"/>
        <v>0.27472527472527475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9">
        <v>4680115881211</v>
      </c>
      <c r="E301" s="780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8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7"/>
      <c r="R301" s="777"/>
      <c r="S301" s="777"/>
      <c r="T301" s="778"/>
      <c r="U301" s="34"/>
      <c r="V301" s="34"/>
      <c r="W301" s="35" t="s">
        <v>69</v>
      </c>
      <c r="X301" s="769">
        <v>200</v>
      </c>
      <c r="Y301" s="770">
        <f t="shared" si="72"/>
        <v>201.6</v>
      </c>
      <c r="Z301" s="36">
        <f>IFERROR(IF(Y301=0,"",ROUNDUP(Y301/H301,0)*0.00651),"")</f>
        <v>0.54683999999999999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215</v>
      </c>
      <c r="BN301" s="64">
        <f t="shared" si="74"/>
        <v>216.72000000000003</v>
      </c>
      <c r="BO301" s="64">
        <f t="shared" si="75"/>
        <v>0.45787545787545797</v>
      </c>
      <c r="BP301" s="64">
        <f t="shared" si="76"/>
        <v>0.46153846153846156</v>
      </c>
    </row>
    <row r="302" spans="1:68" ht="37.5" hidden="1" customHeight="1" x14ac:dyDescent="0.25">
      <c r="A302" s="54" t="s">
        <v>507</v>
      </c>
      <c r="B302" s="54" t="s">
        <v>508</v>
      </c>
      <c r="C302" s="31">
        <v>4301051378</v>
      </c>
      <c r="D302" s="779">
        <v>4680115881020</v>
      </c>
      <c r="E302" s="780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11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7"/>
      <c r="R302" s="777"/>
      <c r="S302" s="777"/>
      <c r="T302" s="778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84"/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6"/>
      <c r="P303" s="781" t="s">
        <v>71</v>
      </c>
      <c r="Q303" s="774"/>
      <c r="R303" s="774"/>
      <c r="S303" s="774"/>
      <c r="T303" s="774"/>
      <c r="U303" s="774"/>
      <c r="V303" s="775"/>
      <c r="W303" s="37" t="s">
        <v>72</v>
      </c>
      <c r="X303" s="771">
        <f>IFERROR(X297/H297,"0")+IFERROR(X298/H298,"0")+IFERROR(X299/H299,"0")+IFERROR(X300/H300,"0")+IFERROR(X301/H301,"0")+IFERROR(X302/H302,"0")</f>
        <v>133.33333333333334</v>
      </c>
      <c r="Y303" s="771">
        <f>IFERROR(Y297/H297,"0")+IFERROR(Y298/H298,"0")+IFERROR(Y299/H299,"0")+IFERROR(Y300/H300,"0")+IFERROR(Y301/H301,"0")+IFERROR(Y302/H302,"0")</f>
        <v>134</v>
      </c>
      <c r="Z303" s="771">
        <f>IFERROR(IF(Z297="",0,Z297),"0")+IFERROR(IF(Z298="",0,Z298),"0")+IFERROR(IF(Z299="",0,Z299),"0")+IFERROR(IF(Z300="",0,Z300),"0")+IFERROR(IF(Z301="",0,Z301),"0")+IFERROR(IF(Z302="",0,Z302),"0")</f>
        <v>0.87234</v>
      </c>
      <c r="AA303" s="772"/>
      <c r="AB303" s="772"/>
      <c r="AC303" s="772"/>
    </row>
    <row r="304" spans="1:68" x14ac:dyDescent="0.2">
      <c r="A304" s="785"/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6"/>
      <c r="P304" s="781" t="s">
        <v>71</v>
      </c>
      <c r="Q304" s="774"/>
      <c r="R304" s="774"/>
      <c r="S304" s="774"/>
      <c r="T304" s="774"/>
      <c r="U304" s="774"/>
      <c r="V304" s="775"/>
      <c r="W304" s="37" t="s">
        <v>69</v>
      </c>
      <c r="X304" s="771">
        <f>IFERROR(SUM(X297:X302),"0")</f>
        <v>320</v>
      </c>
      <c r="Y304" s="771">
        <f>IFERROR(SUM(Y297:Y302),"0")</f>
        <v>321.60000000000002</v>
      </c>
      <c r="Z304" s="37"/>
      <c r="AA304" s="772"/>
      <c r="AB304" s="772"/>
      <c r="AC304" s="772"/>
    </row>
    <row r="305" spans="1:68" ht="16.5" hidden="1" customHeight="1" x14ac:dyDescent="0.25">
      <c r="A305" s="789" t="s">
        <v>510</v>
      </c>
      <c r="B305" s="785"/>
      <c r="C305" s="785"/>
      <c r="D305" s="785"/>
      <c r="E305" s="785"/>
      <c r="F305" s="785"/>
      <c r="G305" s="785"/>
      <c r="H305" s="785"/>
      <c r="I305" s="785"/>
      <c r="J305" s="785"/>
      <c r="K305" s="785"/>
      <c r="L305" s="785"/>
      <c r="M305" s="785"/>
      <c r="N305" s="785"/>
      <c r="O305" s="785"/>
      <c r="P305" s="785"/>
      <c r="Q305" s="785"/>
      <c r="R305" s="785"/>
      <c r="S305" s="785"/>
      <c r="T305" s="785"/>
      <c r="U305" s="785"/>
      <c r="V305" s="785"/>
      <c r="W305" s="785"/>
      <c r="X305" s="785"/>
      <c r="Y305" s="785"/>
      <c r="Z305" s="785"/>
      <c r="AA305" s="764"/>
      <c r="AB305" s="764"/>
      <c r="AC305" s="764"/>
    </row>
    <row r="306" spans="1:68" ht="14.25" hidden="1" customHeight="1" x14ac:dyDescent="0.25">
      <c r="A306" s="787" t="s">
        <v>107</v>
      </c>
      <c r="B306" s="785"/>
      <c r="C306" s="785"/>
      <c r="D306" s="785"/>
      <c r="E306" s="785"/>
      <c r="F306" s="785"/>
      <c r="G306" s="785"/>
      <c r="H306" s="785"/>
      <c r="I306" s="785"/>
      <c r="J306" s="785"/>
      <c r="K306" s="785"/>
      <c r="L306" s="785"/>
      <c r="M306" s="785"/>
      <c r="N306" s="785"/>
      <c r="O306" s="785"/>
      <c r="P306" s="785"/>
      <c r="Q306" s="785"/>
      <c r="R306" s="785"/>
      <c r="S306" s="785"/>
      <c r="T306" s="785"/>
      <c r="U306" s="785"/>
      <c r="V306" s="785"/>
      <c r="W306" s="785"/>
      <c r="X306" s="785"/>
      <c r="Y306" s="785"/>
      <c r="Z306" s="785"/>
      <c r="AA306" s="765"/>
      <c r="AB306" s="765"/>
      <c r="AC306" s="765"/>
    </row>
    <row r="307" spans="1:68" ht="27" hidden="1" customHeight="1" x14ac:dyDescent="0.25">
      <c r="A307" s="54" t="s">
        <v>511</v>
      </c>
      <c r="B307" s="54" t="s">
        <v>512</v>
      </c>
      <c r="C307" s="31">
        <v>4301011306</v>
      </c>
      <c r="D307" s="779">
        <v>4607091389296</v>
      </c>
      <c r="E307" s="780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7"/>
      <c r="R307" s="777"/>
      <c r="S307" s="777"/>
      <c r="T307" s="778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84"/>
      <c r="B308" s="785"/>
      <c r="C308" s="785"/>
      <c r="D308" s="785"/>
      <c r="E308" s="785"/>
      <c r="F308" s="785"/>
      <c r="G308" s="785"/>
      <c r="H308" s="785"/>
      <c r="I308" s="785"/>
      <c r="J308" s="785"/>
      <c r="K308" s="785"/>
      <c r="L308" s="785"/>
      <c r="M308" s="785"/>
      <c r="N308" s="785"/>
      <c r="O308" s="786"/>
      <c r="P308" s="781" t="s">
        <v>71</v>
      </c>
      <c r="Q308" s="774"/>
      <c r="R308" s="774"/>
      <c r="S308" s="774"/>
      <c r="T308" s="774"/>
      <c r="U308" s="774"/>
      <c r="V308" s="775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5"/>
      <c r="B309" s="785"/>
      <c r="C309" s="785"/>
      <c r="D309" s="785"/>
      <c r="E309" s="785"/>
      <c r="F309" s="785"/>
      <c r="G309" s="785"/>
      <c r="H309" s="785"/>
      <c r="I309" s="785"/>
      <c r="J309" s="785"/>
      <c r="K309" s="785"/>
      <c r="L309" s="785"/>
      <c r="M309" s="785"/>
      <c r="N309" s="785"/>
      <c r="O309" s="786"/>
      <c r="P309" s="781" t="s">
        <v>71</v>
      </c>
      <c r="Q309" s="774"/>
      <c r="R309" s="774"/>
      <c r="S309" s="774"/>
      <c r="T309" s="774"/>
      <c r="U309" s="774"/>
      <c r="V309" s="775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7" t="s">
        <v>64</v>
      </c>
      <c r="B310" s="785"/>
      <c r="C310" s="785"/>
      <c r="D310" s="785"/>
      <c r="E310" s="785"/>
      <c r="F310" s="785"/>
      <c r="G310" s="785"/>
      <c r="H310" s="785"/>
      <c r="I310" s="785"/>
      <c r="J310" s="785"/>
      <c r="K310" s="785"/>
      <c r="L310" s="785"/>
      <c r="M310" s="785"/>
      <c r="N310" s="785"/>
      <c r="O310" s="785"/>
      <c r="P310" s="785"/>
      <c r="Q310" s="785"/>
      <c r="R310" s="785"/>
      <c r="S310" s="785"/>
      <c r="T310" s="785"/>
      <c r="U310" s="785"/>
      <c r="V310" s="785"/>
      <c r="W310" s="785"/>
      <c r="X310" s="785"/>
      <c r="Y310" s="785"/>
      <c r="Z310" s="785"/>
      <c r="AA310" s="765"/>
      <c r="AB310" s="765"/>
      <c r="AC310" s="765"/>
    </row>
    <row r="311" spans="1:68" ht="27" hidden="1" customHeight="1" x14ac:dyDescent="0.25">
      <c r="A311" s="54" t="s">
        <v>514</v>
      </c>
      <c r="B311" s="54" t="s">
        <v>515</v>
      </c>
      <c r="C311" s="31">
        <v>4301031307</v>
      </c>
      <c r="D311" s="779">
        <v>4680115880344</v>
      </c>
      <c r="E311" s="780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10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7"/>
      <c r="R311" s="777"/>
      <c r="S311" s="777"/>
      <c r="T311" s="778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84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81" t="s">
        <v>71</v>
      </c>
      <c r="Q312" s="774"/>
      <c r="R312" s="774"/>
      <c r="S312" s="774"/>
      <c r="T312" s="774"/>
      <c r="U312" s="774"/>
      <c r="V312" s="775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5"/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6"/>
      <c r="P313" s="781" t="s">
        <v>71</v>
      </c>
      <c r="Q313" s="774"/>
      <c r="R313" s="774"/>
      <c r="S313" s="774"/>
      <c r="T313" s="774"/>
      <c r="U313" s="774"/>
      <c r="V313" s="775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7" t="s">
        <v>73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65"/>
      <c r="AB314" s="765"/>
      <c r="AC314" s="765"/>
    </row>
    <row r="315" spans="1:68" ht="27" hidden="1" customHeight="1" x14ac:dyDescent="0.25">
      <c r="A315" s="54" t="s">
        <v>517</v>
      </c>
      <c r="B315" s="54" t="s">
        <v>518</v>
      </c>
      <c r="C315" s="31">
        <v>4301051524</v>
      </c>
      <c r="D315" s="779">
        <v>4680115883062</v>
      </c>
      <c r="E315" s="780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118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7"/>
      <c r="R315" s="777"/>
      <c r="S315" s="777"/>
      <c r="T315" s="778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520</v>
      </c>
      <c r="B316" s="54" t="s">
        <v>521</v>
      </c>
      <c r="C316" s="31">
        <v>4301051731</v>
      </c>
      <c r="D316" s="779">
        <v>4680115884618</v>
      </c>
      <c r="E316" s="780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12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7"/>
      <c r="R316" s="777"/>
      <c r="S316" s="777"/>
      <c r="T316" s="778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84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81" t="s">
        <v>71</v>
      </c>
      <c r="Q317" s="774"/>
      <c r="R317" s="774"/>
      <c r="S317" s="774"/>
      <c r="T317" s="774"/>
      <c r="U317" s="774"/>
      <c r="V317" s="775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5"/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6"/>
      <c r="P318" s="781" t="s">
        <v>71</v>
      </c>
      <c r="Q318" s="774"/>
      <c r="R318" s="774"/>
      <c r="S318" s="774"/>
      <c r="T318" s="774"/>
      <c r="U318" s="774"/>
      <c r="V318" s="775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9" t="s">
        <v>523</v>
      </c>
      <c r="B319" s="785"/>
      <c r="C319" s="785"/>
      <c r="D319" s="785"/>
      <c r="E319" s="785"/>
      <c r="F319" s="785"/>
      <c r="G319" s="785"/>
      <c r="H319" s="785"/>
      <c r="I319" s="785"/>
      <c r="J319" s="785"/>
      <c r="K319" s="785"/>
      <c r="L319" s="785"/>
      <c r="M319" s="785"/>
      <c r="N319" s="785"/>
      <c r="O319" s="785"/>
      <c r="P319" s="785"/>
      <c r="Q319" s="785"/>
      <c r="R319" s="785"/>
      <c r="S319" s="785"/>
      <c r="T319" s="785"/>
      <c r="U319" s="785"/>
      <c r="V319" s="785"/>
      <c r="W319" s="785"/>
      <c r="X319" s="785"/>
      <c r="Y319" s="785"/>
      <c r="Z319" s="785"/>
      <c r="AA319" s="764"/>
      <c r="AB319" s="764"/>
      <c r="AC319" s="764"/>
    </row>
    <row r="320" spans="1:68" ht="14.25" hidden="1" customHeight="1" x14ac:dyDescent="0.25">
      <c r="A320" s="787" t="s">
        <v>107</v>
      </c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5"/>
      <c r="P320" s="785"/>
      <c r="Q320" s="785"/>
      <c r="R320" s="785"/>
      <c r="S320" s="785"/>
      <c r="T320" s="785"/>
      <c r="U320" s="785"/>
      <c r="V320" s="785"/>
      <c r="W320" s="785"/>
      <c r="X320" s="785"/>
      <c r="Y320" s="785"/>
      <c r="Z320" s="785"/>
      <c r="AA320" s="765"/>
      <c r="AB320" s="765"/>
      <c r="AC320" s="765"/>
    </row>
    <row r="321" spans="1:68" ht="27" hidden="1" customHeight="1" x14ac:dyDescent="0.25">
      <c r="A321" s="54" t="s">
        <v>524</v>
      </c>
      <c r="B321" s="54" t="s">
        <v>525</v>
      </c>
      <c r="C321" s="31">
        <v>4301011353</v>
      </c>
      <c r="D321" s="779">
        <v>4607091389807</v>
      </c>
      <c r="E321" s="780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90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7"/>
      <c r="R321" s="777"/>
      <c r="S321" s="777"/>
      <c r="T321" s="778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84"/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6"/>
      <c r="P322" s="781" t="s">
        <v>71</v>
      </c>
      <c r="Q322" s="774"/>
      <c r="R322" s="774"/>
      <c r="S322" s="774"/>
      <c r="T322" s="774"/>
      <c r="U322" s="774"/>
      <c r="V322" s="775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5"/>
      <c r="B323" s="785"/>
      <c r="C323" s="785"/>
      <c r="D323" s="785"/>
      <c r="E323" s="785"/>
      <c r="F323" s="785"/>
      <c r="G323" s="785"/>
      <c r="H323" s="785"/>
      <c r="I323" s="785"/>
      <c r="J323" s="785"/>
      <c r="K323" s="785"/>
      <c r="L323" s="785"/>
      <c r="M323" s="785"/>
      <c r="N323" s="785"/>
      <c r="O323" s="786"/>
      <c r="P323" s="781" t="s">
        <v>71</v>
      </c>
      <c r="Q323" s="774"/>
      <c r="R323" s="774"/>
      <c r="S323" s="774"/>
      <c r="T323" s="774"/>
      <c r="U323" s="774"/>
      <c r="V323" s="775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7" t="s">
        <v>64</v>
      </c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5"/>
      <c r="P324" s="785"/>
      <c r="Q324" s="785"/>
      <c r="R324" s="785"/>
      <c r="S324" s="785"/>
      <c r="T324" s="785"/>
      <c r="U324" s="785"/>
      <c r="V324" s="785"/>
      <c r="W324" s="785"/>
      <c r="X324" s="785"/>
      <c r="Y324" s="785"/>
      <c r="Z324" s="785"/>
      <c r="AA324" s="765"/>
      <c r="AB324" s="765"/>
      <c r="AC324" s="765"/>
    </row>
    <row r="325" spans="1:68" ht="27" hidden="1" customHeight="1" x14ac:dyDescent="0.25">
      <c r="A325" s="54" t="s">
        <v>527</v>
      </c>
      <c r="B325" s="54" t="s">
        <v>528</v>
      </c>
      <c r="C325" s="31">
        <v>4301031164</v>
      </c>
      <c r="D325" s="779">
        <v>4680115880481</v>
      </c>
      <c r="E325" s="780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98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7"/>
      <c r="R325" s="777"/>
      <c r="S325" s="777"/>
      <c r="T325" s="778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84"/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6"/>
      <c r="P326" s="781" t="s">
        <v>71</v>
      </c>
      <c r="Q326" s="774"/>
      <c r="R326" s="774"/>
      <c r="S326" s="774"/>
      <c r="T326" s="774"/>
      <c r="U326" s="774"/>
      <c r="V326" s="775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5"/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6"/>
      <c r="P327" s="781" t="s">
        <v>71</v>
      </c>
      <c r="Q327" s="774"/>
      <c r="R327" s="774"/>
      <c r="S327" s="774"/>
      <c r="T327" s="774"/>
      <c r="U327" s="774"/>
      <c r="V327" s="775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7" t="s">
        <v>73</v>
      </c>
      <c r="B328" s="785"/>
      <c r="C328" s="785"/>
      <c r="D328" s="785"/>
      <c r="E328" s="785"/>
      <c r="F328" s="785"/>
      <c r="G328" s="785"/>
      <c r="H328" s="785"/>
      <c r="I328" s="785"/>
      <c r="J328" s="785"/>
      <c r="K328" s="785"/>
      <c r="L328" s="785"/>
      <c r="M328" s="785"/>
      <c r="N328" s="785"/>
      <c r="O328" s="785"/>
      <c r="P328" s="785"/>
      <c r="Q328" s="785"/>
      <c r="R328" s="785"/>
      <c r="S328" s="785"/>
      <c r="T328" s="785"/>
      <c r="U328" s="785"/>
      <c r="V328" s="785"/>
      <c r="W328" s="785"/>
      <c r="X328" s="785"/>
      <c r="Y328" s="785"/>
      <c r="Z328" s="785"/>
      <c r="AA328" s="765"/>
      <c r="AB328" s="765"/>
      <c r="AC328" s="765"/>
    </row>
    <row r="329" spans="1:68" ht="27" hidden="1" customHeight="1" x14ac:dyDescent="0.25">
      <c r="A329" s="54" t="s">
        <v>530</v>
      </c>
      <c r="B329" s="54" t="s">
        <v>531</v>
      </c>
      <c r="C329" s="31">
        <v>4301051344</v>
      </c>
      <c r="D329" s="779">
        <v>4680115880412</v>
      </c>
      <c r="E329" s="780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11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7"/>
      <c r="R329" s="777"/>
      <c r="S329" s="777"/>
      <c r="T329" s="778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4301051277</v>
      </c>
      <c r="D330" s="779">
        <v>4680115880511</v>
      </c>
      <c r="E330" s="780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9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7"/>
      <c r="R330" s="777"/>
      <c r="S330" s="777"/>
      <c r="T330" s="778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84"/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6"/>
      <c r="P331" s="781" t="s">
        <v>71</v>
      </c>
      <c r="Q331" s="774"/>
      <c r="R331" s="774"/>
      <c r="S331" s="774"/>
      <c r="T331" s="774"/>
      <c r="U331" s="774"/>
      <c r="V331" s="775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5"/>
      <c r="B332" s="785"/>
      <c r="C332" s="785"/>
      <c r="D332" s="785"/>
      <c r="E332" s="785"/>
      <c r="F332" s="785"/>
      <c r="G332" s="785"/>
      <c r="H332" s="785"/>
      <c r="I332" s="785"/>
      <c r="J332" s="785"/>
      <c r="K332" s="785"/>
      <c r="L332" s="785"/>
      <c r="M332" s="785"/>
      <c r="N332" s="785"/>
      <c r="O332" s="786"/>
      <c r="P332" s="781" t="s">
        <v>71</v>
      </c>
      <c r="Q332" s="774"/>
      <c r="R332" s="774"/>
      <c r="S332" s="774"/>
      <c r="T332" s="774"/>
      <c r="U332" s="774"/>
      <c r="V332" s="775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9" t="s">
        <v>536</v>
      </c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5"/>
      <c r="P333" s="785"/>
      <c r="Q333" s="785"/>
      <c r="R333" s="785"/>
      <c r="S333" s="785"/>
      <c r="T333" s="785"/>
      <c r="U333" s="785"/>
      <c r="V333" s="785"/>
      <c r="W333" s="785"/>
      <c r="X333" s="785"/>
      <c r="Y333" s="785"/>
      <c r="Z333" s="785"/>
      <c r="AA333" s="764"/>
      <c r="AB333" s="764"/>
      <c r="AC333" s="764"/>
    </row>
    <row r="334" spans="1:68" ht="14.25" hidden="1" customHeight="1" x14ac:dyDescent="0.25">
      <c r="A334" s="787" t="s">
        <v>107</v>
      </c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5"/>
      <c r="P334" s="785"/>
      <c r="Q334" s="785"/>
      <c r="R334" s="785"/>
      <c r="S334" s="785"/>
      <c r="T334" s="785"/>
      <c r="U334" s="785"/>
      <c r="V334" s="785"/>
      <c r="W334" s="785"/>
      <c r="X334" s="785"/>
      <c r="Y334" s="785"/>
      <c r="Z334" s="785"/>
      <c r="AA334" s="765"/>
      <c r="AB334" s="765"/>
      <c r="AC334" s="765"/>
    </row>
    <row r="335" spans="1:68" ht="27" hidden="1" customHeight="1" x14ac:dyDescent="0.25">
      <c r="A335" s="54" t="s">
        <v>537</v>
      </c>
      <c r="B335" s="54" t="s">
        <v>538</v>
      </c>
      <c r="C335" s="31">
        <v>4301011593</v>
      </c>
      <c r="D335" s="779">
        <v>4680115882973</v>
      </c>
      <c r="E335" s="780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93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7"/>
      <c r="R335" s="777"/>
      <c r="S335" s="777"/>
      <c r="T335" s="778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539</v>
      </c>
      <c r="B336" s="54" t="s">
        <v>540</v>
      </c>
      <c r="C336" s="31">
        <v>4301011594</v>
      </c>
      <c r="D336" s="779">
        <v>4680115883413</v>
      </c>
      <c r="E336" s="780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86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7"/>
      <c r="R336" s="777"/>
      <c r="S336" s="777"/>
      <c r="T336" s="778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4"/>
      <c r="B337" s="785"/>
      <c r="C337" s="785"/>
      <c r="D337" s="785"/>
      <c r="E337" s="785"/>
      <c r="F337" s="785"/>
      <c r="G337" s="785"/>
      <c r="H337" s="785"/>
      <c r="I337" s="785"/>
      <c r="J337" s="785"/>
      <c r="K337" s="785"/>
      <c r="L337" s="785"/>
      <c r="M337" s="785"/>
      <c r="N337" s="785"/>
      <c r="O337" s="786"/>
      <c r="P337" s="781" t="s">
        <v>71</v>
      </c>
      <c r="Q337" s="774"/>
      <c r="R337" s="774"/>
      <c r="S337" s="774"/>
      <c r="T337" s="774"/>
      <c r="U337" s="774"/>
      <c r="V337" s="775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5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81" t="s">
        <v>71</v>
      </c>
      <c r="Q338" s="774"/>
      <c r="R338" s="774"/>
      <c r="S338" s="774"/>
      <c r="T338" s="774"/>
      <c r="U338" s="774"/>
      <c r="V338" s="775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7" t="s">
        <v>64</v>
      </c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5"/>
      <c r="P339" s="785"/>
      <c r="Q339" s="785"/>
      <c r="R339" s="785"/>
      <c r="S339" s="785"/>
      <c r="T339" s="785"/>
      <c r="U339" s="785"/>
      <c r="V339" s="785"/>
      <c r="W339" s="785"/>
      <c r="X339" s="785"/>
      <c r="Y339" s="785"/>
      <c r="Z339" s="785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9">
        <v>4607091389845</v>
      </c>
      <c r="E340" s="780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11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7"/>
      <c r="R340" s="777"/>
      <c r="S340" s="777"/>
      <c r="T340" s="778"/>
      <c r="U340" s="34"/>
      <c r="V340" s="34"/>
      <c r="W340" s="35" t="s">
        <v>69</v>
      </c>
      <c r="X340" s="769">
        <v>105</v>
      </c>
      <c r="Y340" s="770">
        <f>IFERROR(IF(X340="",0,CEILING((X340/$H340),1)*$H340),"")</f>
        <v>105</v>
      </c>
      <c r="Z340" s="36">
        <f>IFERROR(IF(Y340=0,"",ROUNDUP(Y340/H340,0)*0.00502),"")</f>
        <v>0.251</v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110.00000000000001</v>
      </c>
      <c r="BN340" s="64">
        <f>IFERROR(Y340*I340/H340,"0")</f>
        <v>110.00000000000001</v>
      </c>
      <c r="BO340" s="64">
        <f>IFERROR(1/J340*(X340/H340),"0")</f>
        <v>0.21367521367521369</v>
      </c>
      <c r="BP340" s="64">
        <f>IFERROR(1/J340*(Y340/H340),"0")</f>
        <v>0.21367521367521369</v>
      </c>
    </row>
    <row r="341" spans="1:68" ht="27" hidden="1" customHeight="1" x14ac:dyDescent="0.25">
      <c r="A341" s="54" t="s">
        <v>544</v>
      </c>
      <c r="B341" s="54" t="s">
        <v>545</v>
      </c>
      <c r="C341" s="31">
        <v>4301031306</v>
      </c>
      <c r="D341" s="779">
        <v>4680115882881</v>
      </c>
      <c r="E341" s="780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8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7"/>
      <c r="R341" s="777"/>
      <c r="S341" s="777"/>
      <c r="T341" s="778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84"/>
      <c r="B342" s="785"/>
      <c r="C342" s="785"/>
      <c r="D342" s="785"/>
      <c r="E342" s="785"/>
      <c r="F342" s="785"/>
      <c r="G342" s="785"/>
      <c r="H342" s="785"/>
      <c r="I342" s="785"/>
      <c r="J342" s="785"/>
      <c r="K342" s="785"/>
      <c r="L342" s="785"/>
      <c r="M342" s="785"/>
      <c r="N342" s="785"/>
      <c r="O342" s="786"/>
      <c r="P342" s="781" t="s">
        <v>71</v>
      </c>
      <c r="Q342" s="774"/>
      <c r="R342" s="774"/>
      <c r="S342" s="774"/>
      <c r="T342" s="774"/>
      <c r="U342" s="774"/>
      <c r="V342" s="775"/>
      <c r="W342" s="37" t="s">
        <v>72</v>
      </c>
      <c r="X342" s="771">
        <f>IFERROR(X340/H340,"0")+IFERROR(X341/H341,"0")</f>
        <v>50</v>
      </c>
      <c r="Y342" s="771">
        <f>IFERROR(Y340/H340,"0")+IFERROR(Y341/H341,"0")</f>
        <v>50</v>
      </c>
      <c r="Z342" s="771">
        <f>IFERROR(IF(Z340="",0,Z340),"0")+IFERROR(IF(Z341="",0,Z341),"0")</f>
        <v>0.251</v>
      </c>
      <c r="AA342" s="772"/>
      <c r="AB342" s="772"/>
      <c r="AC342" s="772"/>
    </row>
    <row r="343" spans="1:68" x14ac:dyDescent="0.2">
      <c r="A343" s="785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81" t="s">
        <v>71</v>
      </c>
      <c r="Q343" s="774"/>
      <c r="R343" s="774"/>
      <c r="S343" s="774"/>
      <c r="T343" s="774"/>
      <c r="U343" s="774"/>
      <c r="V343" s="775"/>
      <c r="W343" s="37" t="s">
        <v>69</v>
      </c>
      <c r="X343" s="771">
        <f>IFERROR(SUM(X340:X341),"0")</f>
        <v>105</v>
      </c>
      <c r="Y343" s="771">
        <f>IFERROR(SUM(Y340:Y341),"0")</f>
        <v>105</v>
      </c>
      <c r="Z343" s="37"/>
      <c r="AA343" s="772"/>
      <c r="AB343" s="772"/>
      <c r="AC343" s="772"/>
    </row>
    <row r="344" spans="1:68" ht="14.25" hidden="1" customHeight="1" x14ac:dyDescent="0.25">
      <c r="A344" s="787" t="s">
        <v>73</v>
      </c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5"/>
      <c r="P344" s="785"/>
      <c r="Q344" s="785"/>
      <c r="R344" s="785"/>
      <c r="S344" s="785"/>
      <c r="T344" s="785"/>
      <c r="U344" s="785"/>
      <c r="V344" s="785"/>
      <c r="W344" s="785"/>
      <c r="X344" s="785"/>
      <c r="Y344" s="785"/>
      <c r="Z344" s="785"/>
      <c r="AA344" s="765"/>
      <c r="AB344" s="765"/>
      <c r="AC344" s="765"/>
    </row>
    <row r="345" spans="1:68" ht="37.5" hidden="1" customHeight="1" x14ac:dyDescent="0.25">
      <c r="A345" s="54" t="s">
        <v>546</v>
      </c>
      <c r="B345" s="54" t="s">
        <v>547</v>
      </c>
      <c r="C345" s="31">
        <v>4301051517</v>
      </c>
      <c r="D345" s="779">
        <v>4680115883390</v>
      </c>
      <c r="E345" s="780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92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7"/>
      <c r="R345" s="777"/>
      <c r="S345" s="777"/>
      <c r="T345" s="778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84"/>
      <c r="B346" s="785"/>
      <c r="C346" s="785"/>
      <c r="D346" s="785"/>
      <c r="E346" s="785"/>
      <c r="F346" s="785"/>
      <c r="G346" s="785"/>
      <c r="H346" s="785"/>
      <c r="I346" s="785"/>
      <c r="J346" s="785"/>
      <c r="K346" s="785"/>
      <c r="L346" s="785"/>
      <c r="M346" s="785"/>
      <c r="N346" s="785"/>
      <c r="O346" s="786"/>
      <c r="P346" s="781" t="s">
        <v>71</v>
      </c>
      <c r="Q346" s="774"/>
      <c r="R346" s="774"/>
      <c r="S346" s="774"/>
      <c r="T346" s="774"/>
      <c r="U346" s="774"/>
      <c r="V346" s="775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5"/>
      <c r="B347" s="785"/>
      <c r="C347" s="785"/>
      <c r="D347" s="785"/>
      <c r="E347" s="785"/>
      <c r="F347" s="785"/>
      <c r="G347" s="785"/>
      <c r="H347" s="785"/>
      <c r="I347" s="785"/>
      <c r="J347" s="785"/>
      <c r="K347" s="785"/>
      <c r="L347" s="785"/>
      <c r="M347" s="785"/>
      <c r="N347" s="785"/>
      <c r="O347" s="786"/>
      <c r="P347" s="781" t="s">
        <v>71</v>
      </c>
      <c r="Q347" s="774"/>
      <c r="R347" s="774"/>
      <c r="S347" s="774"/>
      <c r="T347" s="774"/>
      <c r="U347" s="774"/>
      <c r="V347" s="775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9" t="s">
        <v>549</v>
      </c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5"/>
      <c r="P348" s="785"/>
      <c r="Q348" s="785"/>
      <c r="R348" s="785"/>
      <c r="S348" s="785"/>
      <c r="T348" s="785"/>
      <c r="U348" s="785"/>
      <c r="V348" s="785"/>
      <c r="W348" s="785"/>
      <c r="X348" s="785"/>
      <c r="Y348" s="785"/>
      <c r="Z348" s="785"/>
      <c r="AA348" s="764"/>
      <c r="AB348" s="764"/>
      <c r="AC348" s="764"/>
    </row>
    <row r="349" spans="1:68" ht="14.25" hidden="1" customHeight="1" x14ac:dyDescent="0.25">
      <c r="A349" s="787" t="s">
        <v>107</v>
      </c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5"/>
      <c r="P349" s="785"/>
      <c r="Q349" s="785"/>
      <c r="R349" s="785"/>
      <c r="S349" s="785"/>
      <c r="T349" s="785"/>
      <c r="U349" s="785"/>
      <c r="V349" s="785"/>
      <c r="W349" s="785"/>
      <c r="X349" s="785"/>
      <c r="Y349" s="785"/>
      <c r="Z349" s="785"/>
      <c r="AA349" s="765"/>
      <c r="AB349" s="765"/>
      <c r="AC349" s="765"/>
    </row>
    <row r="350" spans="1:68" ht="16.5" hidden="1" customHeight="1" x14ac:dyDescent="0.25">
      <c r="A350" s="54" t="s">
        <v>550</v>
      </c>
      <c r="B350" s="54" t="s">
        <v>551</v>
      </c>
      <c r="C350" s="31">
        <v>4301011728</v>
      </c>
      <c r="D350" s="779">
        <v>4680115885141</v>
      </c>
      <c r="E350" s="780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110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7"/>
      <c r="R350" s="777"/>
      <c r="S350" s="777"/>
      <c r="T350" s="778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84"/>
      <c r="B351" s="785"/>
      <c r="C351" s="785"/>
      <c r="D351" s="785"/>
      <c r="E351" s="785"/>
      <c r="F351" s="785"/>
      <c r="G351" s="785"/>
      <c r="H351" s="785"/>
      <c r="I351" s="785"/>
      <c r="J351" s="785"/>
      <c r="K351" s="785"/>
      <c r="L351" s="785"/>
      <c r="M351" s="785"/>
      <c r="N351" s="785"/>
      <c r="O351" s="786"/>
      <c r="P351" s="781" t="s">
        <v>71</v>
      </c>
      <c r="Q351" s="774"/>
      <c r="R351" s="774"/>
      <c r="S351" s="774"/>
      <c r="T351" s="774"/>
      <c r="U351" s="774"/>
      <c r="V351" s="775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5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81" t="s">
        <v>71</v>
      </c>
      <c r="Q352" s="774"/>
      <c r="R352" s="774"/>
      <c r="S352" s="774"/>
      <c r="T352" s="774"/>
      <c r="U352" s="774"/>
      <c r="V352" s="775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9" t="s">
        <v>553</v>
      </c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5"/>
      <c r="P353" s="785"/>
      <c r="Q353" s="785"/>
      <c r="R353" s="785"/>
      <c r="S353" s="785"/>
      <c r="T353" s="785"/>
      <c r="U353" s="785"/>
      <c r="V353" s="785"/>
      <c r="W353" s="785"/>
      <c r="X353" s="785"/>
      <c r="Y353" s="785"/>
      <c r="Z353" s="785"/>
      <c r="AA353" s="764"/>
      <c r="AB353" s="764"/>
      <c r="AC353" s="764"/>
    </row>
    <row r="354" spans="1:68" ht="14.25" hidden="1" customHeight="1" x14ac:dyDescent="0.25">
      <c r="A354" s="787" t="s">
        <v>107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65"/>
      <c r="AB354" s="765"/>
      <c r="AC354" s="765"/>
    </row>
    <row r="355" spans="1:68" ht="27" hidden="1" customHeight="1" x14ac:dyDescent="0.25">
      <c r="A355" s="54" t="s">
        <v>554</v>
      </c>
      <c r="B355" s="54" t="s">
        <v>555</v>
      </c>
      <c r="C355" s="31">
        <v>4301012024</v>
      </c>
      <c r="D355" s="779">
        <v>4680115885615</v>
      </c>
      <c r="E355" s="780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8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7"/>
      <c r="R355" s="777"/>
      <c r="S355" s="777"/>
      <c r="T355" s="778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557</v>
      </c>
      <c r="B356" s="54" t="s">
        <v>558</v>
      </c>
      <c r="C356" s="31">
        <v>4301012016</v>
      </c>
      <c r="D356" s="779">
        <v>4680115885554</v>
      </c>
      <c r="E356" s="780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10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7"/>
      <c r="R356" s="777"/>
      <c r="S356" s="777"/>
      <c r="T356" s="778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557</v>
      </c>
      <c r="B357" s="54" t="s">
        <v>562</v>
      </c>
      <c r="C357" s="31">
        <v>4301011911</v>
      </c>
      <c r="D357" s="779">
        <v>4680115885554</v>
      </c>
      <c r="E357" s="780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7"/>
      <c r="R357" s="777"/>
      <c r="S357" s="777"/>
      <c r="T357" s="778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9">
        <v>4680115885646</v>
      </c>
      <c r="E358" s="780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10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7"/>
      <c r="R358" s="777"/>
      <c r="S358" s="777"/>
      <c r="T358" s="778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9">
        <v>4680115885622</v>
      </c>
      <c r="E359" s="780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9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7"/>
      <c r="R359" s="777"/>
      <c r="S359" s="777"/>
      <c r="T359" s="778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9">
        <v>4680115881938</v>
      </c>
      <c r="E360" s="780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7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7"/>
      <c r="R360" s="777"/>
      <c r="S360" s="777"/>
      <c r="T360" s="778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9">
        <v>4607091386011</v>
      </c>
      <c r="E361" s="780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10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7"/>
      <c r="R361" s="777"/>
      <c r="S361" s="777"/>
      <c r="T361" s="778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9">
        <v>4680115885608</v>
      </c>
      <c r="E362" s="780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8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7"/>
      <c r="R362" s="777"/>
      <c r="S362" s="777"/>
      <c r="T362" s="778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84"/>
      <c r="B363" s="785"/>
      <c r="C363" s="785"/>
      <c r="D363" s="785"/>
      <c r="E363" s="785"/>
      <c r="F363" s="785"/>
      <c r="G363" s="785"/>
      <c r="H363" s="785"/>
      <c r="I363" s="785"/>
      <c r="J363" s="785"/>
      <c r="K363" s="785"/>
      <c r="L363" s="785"/>
      <c r="M363" s="785"/>
      <c r="N363" s="785"/>
      <c r="O363" s="786"/>
      <c r="P363" s="781" t="s">
        <v>71</v>
      </c>
      <c r="Q363" s="774"/>
      <c r="R363" s="774"/>
      <c r="S363" s="774"/>
      <c r="T363" s="774"/>
      <c r="U363" s="774"/>
      <c r="V363" s="775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5"/>
      <c r="B364" s="785"/>
      <c r="C364" s="785"/>
      <c r="D364" s="785"/>
      <c r="E364" s="785"/>
      <c r="F364" s="785"/>
      <c r="G364" s="785"/>
      <c r="H364" s="785"/>
      <c r="I364" s="785"/>
      <c r="J364" s="785"/>
      <c r="K364" s="785"/>
      <c r="L364" s="785"/>
      <c r="M364" s="785"/>
      <c r="N364" s="785"/>
      <c r="O364" s="786"/>
      <c r="P364" s="781" t="s">
        <v>71</v>
      </c>
      <c r="Q364" s="774"/>
      <c r="R364" s="774"/>
      <c r="S364" s="774"/>
      <c r="T364" s="774"/>
      <c r="U364" s="774"/>
      <c r="V364" s="775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7" t="s">
        <v>64</v>
      </c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5"/>
      <c r="P365" s="785"/>
      <c r="Q365" s="785"/>
      <c r="R365" s="785"/>
      <c r="S365" s="785"/>
      <c r="T365" s="785"/>
      <c r="U365" s="785"/>
      <c r="V365" s="785"/>
      <c r="W365" s="785"/>
      <c r="X365" s="785"/>
      <c r="Y365" s="785"/>
      <c r="Z365" s="785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9">
        <v>4607091387193</v>
      </c>
      <c r="E366" s="780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12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7"/>
      <c r="R366" s="777"/>
      <c r="S366" s="777"/>
      <c r="T366" s="778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9">
        <v>4607091387230</v>
      </c>
      <c r="E367" s="780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8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7"/>
      <c r="R367" s="777"/>
      <c r="S367" s="777"/>
      <c r="T367" s="778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9">
        <v>4607091387292</v>
      </c>
      <c r="E368" s="780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7"/>
      <c r="R368" s="777"/>
      <c r="S368" s="777"/>
      <c r="T368" s="778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9">
        <v>4607091387285</v>
      </c>
      <c r="E369" s="780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8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7"/>
      <c r="R369" s="777"/>
      <c r="S369" s="777"/>
      <c r="T369" s="778"/>
      <c r="U369" s="34"/>
      <c r="V369" s="34"/>
      <c r="W369" s="35" t="s">
        <v>69</v>
      </c>
      <c r="X369" s="769">
        <v>70</v>
      </c>
      <c r="Y369" s="770">
        <f>IFERROR(IF(X369="",0,CEILING((X369/$H369),1)*$H369),"")</f>
        <v>71.400000000000006</v>
      </c>
      <c r="Z369" s="36">
        <f>IFERROR(IF(Y369=0,"",ROUNDUP(Y369/H369,0)*0.00502),"")</f>
        <v>0.17068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74.333333333333329</v>
      </c>
      <c r="BN369" s="64">
        <f>IFERROR(Y369*I369/H369,"0")</f>
        <v>75.820000000000007</v>
      </c>
      <c r="BO369" s="64">
        <f>IFERROR(1/J369*(X369/H369),"0")</f>
        <v>0.14245014245014245</v>
      </c>
      <c r="BP369" s="64">
        <f>IFERROR(1/J369*(Y369/H369),"0")</f>
        <v>0.14529914529914531</v>
      </c>
    </row>
    <row r="370" spans="1:68" x14ac:dyDescent="0.2">
      <c r="A370" s="784"/>
      <c r="B370" s="785"/>
      <c r="C370" s="785"/>
      <c r="D370" s="785"/>
      <c r="E370" s="785"/>
      <c r="F370" s="785"/>
      <c r="G370" s="785"/>
      <c r="H370" s="785"/>
      <c r="I370" s="785"/>
      <c r="J370" s="785"/>
      <c r="K370" s="785"/>
      <c r="L370" s="785"/>
      <c r="M370" s="785"/>
      <c r="N370" s="785"/>
      <c r="O370" s="786"/>
      <c r="P370" s="781" t="s">
        <v>71</v>
      </c>
      <c r="Q370" s="774"/>
      <c r="R370" s="774"/>
      <c r="S370" s="774"/>
      <c r="T370" s="774"/>
      <c r="U370" s="774"/>
      <c r="V370" s="775"/>
      <c r="W370" s="37" t="s">
        <v>72</v>
      </c>
      <c r="X370" s="771">
        <f>IFERROR(X366/H366,"0")+IFERROR(X367/H367,"0")+IFERROR(X368/H368,"0")+IFERROR(X369/H369,"0")</f>
        <v>33.333333333333329</v>
      </c>
      <c r="Y370" s="771">
        <f>IFERROR(Y366/H366,"0")+IFERROR(Y367/H367,"0")+IFERROR(Y368/H368,"0")+IFERROR(Y369/H369,"0")</f>
        <v>34</v>
      </c>
      <c r="Z370" s="771">
        <f>IFERROR(IF(Z366="",0,Z366),"0")+IFERROR(IF(Z367="",0,Z367),"0")+IFERROR(IF(Z368="",0,Z368),"0")+IFERROR(IF(Z369="",0,Z369),"0")</f>
        <v>0.17068</v>
      </c>
      <c r="AA370" s="772"/>
      <c r="AB370" s="772"/>
      <c r="AC370" s="772"/>
    </row>
    <row r="371" spans="1:68" x14ac:dyDescent="0.2">
      <c r="A371" s="785"/>
      <c r="B371" s="785"/>
      <c r="C371" s="785"/>
      <c r="D371" s="785"/>
      <c r="E371" s="785"/>
      <c r="F371" s="785"/>
      <c r="G371" s="785"/>
      <c r="H371" s="785"/>
      <c r="I371" s="785"/>
      <c r="J371" s="785"/>
      <c r="K371" s="785"/>
      <c r="L371" s="785"/>
      <c r="M371" s="785"/>
      <c r="N371" s="785"/>
      <c r="O371" s="786"/>
      <c r="P371" s="781" t="s">
        <v>71</v>
      </c>
      <c r="Q371" s="774"/>
      <c r="R371" s="774"/>
      <c r="S371" s="774"/>
      <c r="T371" s="774"/>
      <c r="U371" s="774"/>
      <c r="V371" s="775"/>
      <c r="W371" s="37" t="s">
        <v>69</v>
      </c>
      <c r="X371" s="771">
        <f>IFERROR(SUM(X366:X369),"0")</f>
        <v>70</v>
      </c>
      <c r="Y371" s="771">
        <f>IFERROR(SUM(Y366:Y369),"0")</f>
        <v>71.400000000000006</v>
      </c>
      <c r="Z371" s="37"/>
      <c r="AA371" s="772"/>
      <c r="AB371" s="772"/>
      <c r="AC371" s="772"/>
    </row>
    <row r="372" spans="1:68" ht="14.25" hidden="1" customHeight="1" x14ac:dyDescent="0.25">
      <c r="A372" s="787" t="s">
        <v>73</v>
      </c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5"/>
      <c r="P372" s="785"/>
      <c r="Q372" s="785"/>
      <c r="R372" s="785"/>
      <c r="S372" s="785"/>
      <c r="T372" s="785"/>
      <c r="U372" s="785"/>
      <c r="V372" s="785"/>
      <c r="W372" s="785"/>
      <c r="X372" s="785"/>
      <c r="Y372" s="785"/>
      <c r="Z372" s="785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9">
        <v>4607091387766</v>
      </c>
      <c r="E373" s="780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7"/>
      <c r="R373" s="777"/>
      <c r="S373" s="777"/>
      <c r="T373" s="778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9">
        <v>4607091387957</v>
      </c>
      <c r="E374" s="780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10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7"/>
      <c r="R374" s="777"/>
      <c r="S374" s="777"/>
      <c r="T374" s="778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9">
        <v>4607091387964</v>
      </c>
      <c r="E375" s="780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7"/>
      <c r="R375" s="777"/>
      <c r="S375" s="777"/>
      <c r="T375" s="778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9">
        <v>4680115884588</v>
      </c>
      <c r="E376" s="780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10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7"/>
      <c r="R376" s="777"/>
      <c r="S376" s="777"/>
      <c r="T376" s="778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9">
        <v>4607091387537</v>
      </c>
      <c r="E377" s="780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9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7"/>
      <c r="R377" s="777"/>
      <c r="S377" s="777"/>
      <c r="T377" s="778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9">
        <v>4607091387513</v>
      </c>
      <c r="E378" s="780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0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7"/>
      <c r="R378" s="777"/>
      <c r="S378" s="777"/>
      <c r="T378" s="778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84"/>
      <c r="B379" s="785"/>
      <c r="C379" s="785"/>
      <c r="D379" s="785"/>
      <c r="E379" s="785"/>
      <c r="F379" s="785"/>
      <c r="G379" s="785"/>
      <c r="H379" s="785"/>
      <c r="I379" s="785"/>
      <c r="J379" s="785"/>
      <c r="K379" s="785"/>
      <c r="L379" s="785"/>
      <c r="M379" s="785"/>
      <c r="N379" s="785"/>
      <c r="O379" s="786"/>
      <c r="P379" s="781" t="s">
        <v>71</v>
      </c>
      <c r="Q379" s="774"/>
      <c r="R379" s="774"/>
      <c r="S379" s="774"/>
      <c r="T379" s="774"/>
      <c r="U379" s="774"/>
      <c r="V379" s="775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5"/>
      <c r="B380" s="785"/>
      <c r="C380" s="785"/>
      <c r="D380" s="785"/>
      <c r="E380" s="785"/>
      <c r="F380" s="785"/>
      <c r="G380" s="785"/>
      <c r="H380" s="785"/>
      <c r="I380" s="785"/>
      <c r="J380" s="785"/>
      <c r="K380" s="785"/>
      <c r="L380" s="785"/>
      <c r="M380" s="785"/>
      <c r="N380" s="785"/>
      <c r="O380" s="786"/>
      <c r="P380" s="781" t="s">
        <v>71</v>
      </c>
      <c r="Q380" s="774"/>
      <c r="R380" s="774"/>
      <c r="S380" s="774"/>
      <c r="T380" s="774"/>
      <c r="U380" s="774"/>
      <c r="V380" s="775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7" t="s">
        <v>196</v>
      </c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5"/>
      <c r="P381" s="785"/>
      <c r="Q381" s="785"/>
      <c r="R381" s="785"/>
      <c r="S381" s="785"/>
      <c r="T381" s="785"/>
      <c r="U381" s="785"/>
      <c r="V381" s="785"/>
      <c r="W381" s="785"/>
      <c r="X381" s="785"/>
      <c r="Y381" s="785"/>
      <c r="Z381" s="785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9">
        <v>4607091380880</v>
      </c>
      <c r="E382" s="780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11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7"/>
      <c r="R382" s="777"/>
      <c r="S382" s="777"/>
      <c r="T382" s="778"/>
      <c r="U382" s="34"/>
      <c r="V382" s="34"/>
      <c r="W382" s="35" t="s">
        <v>69</v>
      </c>
      <c r="X382" s="769">
        <v>30</v>
      </c>
      <c r="Y382" s="770">
        <f>IFERROR(IF(X382="",0,CEILING((X382/$H382),1)*$H382),"")</f>
        <v>33.6</v>
      </c>
      <c r="Z382" s="36">
        <f>IFERROR(IF(Y382=0,"",ROUNDUP(Y382/H382,0)*0.01898),"")</f>
        <v>7.5920000000000001E-2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31.853571428571428</v>
      </c>
      <c r="BN382" s="64">
        <f>IFERROR(Y382*I382/H382,"0")</f>
        <v>35.676000000000002</v>
      </c>
      <c r="BO382" s="64">
        <f>IFERROR(1/J382*(X382/H382),"0")</f>
        <v>5.5803571428571425E-2</v>
      </c>
      <c r="BP382" s="64">
        <f>IFERROR(1/J382*(Y382/H382),"0")</f>
        <v>6.25E-2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9">
        <v>4607091384482</v>
      </c>
      <c r="E383" s="780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7"/>
      <c r="R383" s="777"/>
      <c r="S383" s="777"/>
      <c r="T383" s="778"/>
      <c r="U383" s="34"/>
      <c r="V383" s="34"/>
      <c r="W383" s="35" t="s">
        <v>69</v>
      </c>
      <c r="X383" s="769">
        <v>300</v>
      </c>
      <c r="Y383" s="770">
        <f>IFERROR(IF(X383="",0,CEILING((X383/$H383),1)*$H383),"")</f>
        <v>304.2</v>
      </c>
      <c r="Z383" s="36">
        <f>IFERROR(IF(Y383=0,"",ROUNDUP(Y383/H383,0)*0.01898),"")</f>
        <v>0.74021999999999999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319.96153846153851</v>
      </c>
      <c r="BN383" s="64">
        <f>IFERROR(Y383*I383/H383,"0")</f>
        <v>324.44100000000003</v>
      </c>
      <c r="BO383" s="64">
        <f>IFERROR(1/J383*(X383/H383),"0")</f>
        <v>0.60096153846153844</v>
      </c>
      <c r="BP383" s="64">
        <f>IFERROR(1/J383*(Y383/H383),"0")</f>
        <v>0.609375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4301060325</v>
      </c>
      <c r="D384" s="779">
        <v>4607091380897</v>
      </c>
      <c r="E384" s="780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11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7"/>
      <c r="R384" s="777"/>
      <c r="S384" s="777"/>
      <c r="T384" s="778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9">
        <v>4607091380897</v>
      </c>
      <c r="E385" s="780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840" t="s">
        <v>617</v>
      </c>
      <c r="Q385" s="777"/>
      <c r="R385" s="777"/>
      <c r="S385" s="777"/>
      <c r="T385" s="778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84"/>
      <c r="B386" s="785"/>
      <c r="C386" s="785"/>
      <c r="D386" s="785"/>
      <c r="E386" s="785"/>
      <c r="F386" s="785"/>
      <c r="G386" s="785"/>
      <c r="H386" s="785"/>
      <c r="I386" s="785"/>
      <c r="J386" s="785"/>
      <c r="K386" s="785"/>
      <c r="L386" s="785"/>
      <c r="M386" s="785"/>
      <c r="N386" s="785"/>
      <c r="O386" s="786"/>
      <c r="P386" s="781" t="s">
        <v>71</v>
      </c>
      <c r="Q386" s="774"/>
      <c r="R386" s="774"/>
      <c r="S386" s="774"/>
      <c r="T386" s="774"/>
      <c r="U386" s="774"/>
      <c r="V386" s="775"/>
      <c r="W386" s="37" t="s">
        <v>72</v>
      </c>
      <c r="X386" s="771">
        <f>IFERROR(X382/H382,"0")+IFERROR(X383/H383,"0")+IFERROR(X384/H384,"0")+IFERROR(X385/H385,"0")</f>
        <v>42.032967032967029</v>
      </c>
      <c r="Y386" s="771">
        <f>IFERROR(Y382/H382,"0")+IFERROR(Y383/H383,"0")+IFERROR(Y384/H384,"0")+IFERROR(Y385/H385,"0")</f>
        <v>43</v>
      </c>
      <c r="Z386" s="771">
        <f>IFERROR(IF(Z382="",0,Z382),"0")+IFERROR(IF(Z383="",0,Z383),"0")+IFERROR(IF(Z384="",0,Z384),"0")+IFERROR(IF(Z385="",0,Z385),"0")</f>
        <v>0.81613999999999998</v>
      </c>
      <c r="AA386" s="772"/>
      <c r="AB386" s="772"/>
      <c r="AC386" s="772"/>
    </row>
    <row r="387" spans="1:68" x14ac:dyDescent="0.2">
      <c r="A387" s="785"/>
      <c r="B387" s="785"/>
      <c r="C387" s="785"/>
      <c r="D387" s="785"/>
      <c r="E387" s="785"/>
      <c r="F387" s="785"/>
      <c r="G387" s="785"/>
      <c r="H387" s="785"/>
      <c r="I387" s="785"/>
      <c r="J387" s="785"/>
      <c r="K387" s="785"/>
      <c r="L387" s="785"/>
      <c r="M387" s="785"/>
      <c r="N387" s="785"/>
      <c r="O387" s="786"/>
      <c r="P387" s="781" t="s">
        <v>71</v>
      </c>
      <c r="Q387" s="774"/>
      <c r="R387" s="774"/>
      <c r="S387" s="774"/>
      <c r="T387" s="774"/>
      <c r="U387" s="774"/>
      <c r="V387" s="775"/>
      <c r="W387" s="37" t="s">
        <v>69</v>
      </c>
      <c r="X387" s="771">
        <f>IFERROR(SUM(X382:X385),"0")</f>
        <v>330</v>
      </c>
      <c r="Y387" s="771">
        <f>IFERROR(SUM(Y382:Y385),"0")</f>
        <v>337.8</v>
      </c>
      <c r="Z387" s="37"/>
      <c r="AA387" s="772"/>
      <c r="AB387" s="772"/>
      <c r="AC387" s="772"/>
    </row>
    <row r="388" spans="1:68" ht="14.25" hidden="1" customHeight="1" x14ac:dyDescent="0.25">
      <c r="A388" s="787" t="s">
        <v>99</v>
      </c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5"/>
      <c r="P388" s="785"/>
      <c r="Q388" s="785"/>
      <c r="R388" s="785"/>
      <c r="S388" s="785"/>
      <c r="T388" s="785"/>
      <c r="U388" s="785"/>
      <c r="V388" s="785"/>
      <c r="W388" s="785"/>
      <c r="X388" s="785"/>
      <c r="Y388" s="785"/>
      <c r="Z388" s="785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9">
        <v>4607091388374</v>
      </c>
      <c r="E389" s="780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1169" t="s">
        <v>621</v>
      </c>
      <c r="Q389" s="777"/>
      <c r="R389" s="777"/>
      <c r="S389" s="777"/>
      <c r="T389" s="778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9">
        <v>4607091388381</v>
      </c>
      <c r="E390" s="780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989" t="s">
        <v>625</v>
      </c>
      <c r="Q390" s="777"/>
      <c r="R390" s="777"/>
      <c r="S390" s="777"/>
      <c r="T390" s="778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9">
        <v>4607091383102</v>
      </c>
      <c r="E391" s="780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116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7"/>
      <c r="R391" s="777"/>
      <c r="S391" s="777"/>
      <c r="T391" s="778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9">
        <v>4607091388404</v>
      </c>
      <c r="E392" s="780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11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7"/>
      <c r="R392" s="777"/>
      <c r="S392" s="777"/>
      <c r="T392" s="778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84"/>
      <c r="B393" s="785"/>
      <c r="C393" s="785"/>
      <c r="D393" s="785"/>
      <c r="E393" s="785"/>
      <c r="F393" s="785"/>
      <c r="G393" s="785"/>
      <c r="H393" s="785"/>
      <c r="I393" s="785"/>
      <c r="J393" s="785"/>
      <c r="K393" s="785"/>
      <c r="L393" s="785"/>
      <c r="M393" s="785"/>
      <c r="N393" s="785"/>
      <c r="O393" s="786"/>
      <c r="P393" s="781" t="s">
        <v>71</v>
      </c>
      <c r="Q393" s="774"/>
      <c r="R393" s="774"/>
      <c r="S393" s="774"/>
      <c r="T393" s="774"/>
      <c r="U393" s="774"/>
      <c r="V393" s="775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5"/>
      <c r="B394" s="785"/>
      <c r="C394" s="785"/>
      <c r="D394" s="785"/>
      <c r="E394" s="785"/>
      <c r="F394" s="785"/>
      <c r="G394" s="785"/>
      <c r="H394" s="785"/>
      <c r="I394" s="785"/>
      <c r="J394" s="785"/>
      <c r="K394" s="785"/>
      <c r="L394" s="785"/>
      <c r="M394" s="785"/>
      <c r="N394" s="785"/>
      <c r="O394" s="786"/>
      <c r="P394" s="781" t="s">
        <v>71</v>
      </c>
      <c r="Q394" s="774"/>
      <c r="R394" s="774"/>
      <c r="S394" s="774"/>
      <c r="T394" s="774"/>
      <c r="U394" s="774"/>
      <c r="V394" s="775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7" t="s">
        <v>631</v>
      </c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5"/>
      <c r="P395" s="785"/>
      <c r="Q395" s="785"/>
      <c r="R395" s="785"/>
      <c r="S395" s="785"/>
      <c r="T395" s="785"/>
      <c r="U395" s="785"/>
      <c r="V395" s="785"/>
      <c r="W395" s="785"/>
      <c r="X395" s="785"/>
      <c r="Y395" s="785"/>
      <c r="Z395" s="785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9">
        <v>4680115881808</v>
      </c>
      <c r="E396" s="780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7"/>
      <c r="R396" s="777"/>
      <c r="S396" s="777"/>
      <c r="T396" s="778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9">
        <v>4680115881822</v>
      </c>
      <c r="E397" s="780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10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7"/>
      <c r="R397" s="777"/>
      <c r="S397" s="777"/>
      <c r="T397" s="778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9">
        <v>4680115880016</v>
      </c>
      <c r="E398" s="780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9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7"/>
      <c r="R398" s="777"/>
      <c r="S398" s="777"/>
      <c r="T398" s="778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4"/>
      <c r="B399" s="785"/>
      <c r="C399" s="785"/>
      <c r="D399" s="785"/>
      <c r="E399" s="785"/>
      <c r="F399" s="785"/>
      <c r="G399" s="785"/>
      <c r="H399" s="785"/>
      <c r="I399" s="785"/>
      <c r="J399" s="785"/>
      <c r="K399" s="785"/>
      <c r="L399" s="785"/>
      <c r="M399" s="785"/>
      <c r="N399" s="785"/>
      <c r="O399" s="786"/>
      <c r="P399" s="781" t="s">
        <v>71</v>
      </c>
      <c r="Q399" s="774"/>
      <c r="R399" s="774"/>
      <c r="S399" s="774"/>
      <c r="T399" s="774"/>
      <c r="U399" s="774"/>
      <c r="V399" s="775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5"/>
      <c r="B400" s="785"/>
      <c r="C400" s="785"/>
      <c r="D400" s="785"/>
      <c r="E400" s="785"/>
      <c r="F400" s="785"/>
      <c r="G400" s="785"/>
      <c r="H400" s="785"/>
      <c r="I400" s="785"/>
      <c r="J400" s="785"/>
      <c r="K400" s="785"/>
      <c r="L400" s="785"/>
      <c r="M400" s="785"/>
      <c r="N400" s="785"/>
      <c r="O400" s="786"/>
      <c r="P400" s="781" t="s">
        <v>71</v>
      </c>
      <c r="Q400" s="774"/>
      <c r="R400" s="774"/>
      <c r="S400" s="774"/>
      <c r="T400" s="774"/>
      <c r="U400" s="774"/>
      <c r="V400" s="775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9" t="s">
        <v>640</v>
      </c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5"/>
      <c r="P401" s="785"/>
      <c r="Q401" s="785"/>
      <c r="R401" s="785"/>
      <c r="S401" s="785"/>
      <c r="T401" s="785"/>
      <c r="U401" s="785"/>
      <c r="V401" s="785"/>
      <c r="W401" s="785"/>
      <c r="X401" s="785"/>
      <c r="Y401" s="785"/>
      <c r="Z401" s="785"/>
      <c r="AA401" s="764"/>
      <c r="AB401" s="764"/>
      <c r="AC401" s="764"/>
    </row>
    <row r="402" spans="1:68" ht="14.25" hidden="1" customHeight="1" x14ac:dyDescent="0.25">
      <c r="A402" s="787" t="s">
        <v>64</v>
      </c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5"/>
      <c r="P402" s="785"/>
      <c r="Q402" s="785"/>
      <c r="R402" s="785"/>
      <c r="S402" s="785"/>
      <c r="T402" s="785"/>
      <c r="U402" s="785"/>
      <c r="V402" s="785"/>
      <c r="W402" s="785"/>
      <c r="X402" s="785"/>
      <c r="Y402" s="785"/>
      <c r="Z402" s="785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9">
        <v>4607091383836</v>
      </c>
      <c r="E403" s="780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10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7"/>
      <c r="R403" s="777"/>
      <c r="S403" s="777"/>
      <c r="T403" s="778"/>
      <c r="U403" s="34"/>
      <c r="V403" s="34"/>
      <c r="W403" s="35" t="s">
        <v>69</v>
      </c>
      <c r="X403" s="769">
        <v>15</v>
      </c>
      <c r="Y403" s="770">
        <f>IFERROR(IF(X403="",0,CEILING((X403/$H403),1)*$H403),"")</f>
        <v>16.2</v>
      </c>
      <c r="Z403" s="36">
        <f>IFERROR(IF(Y403=0,"",ROUNDUP(Y403/H403,0)*0.00651),"")</f>
        <v>5.8590000000000003E-2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16.900000000000002</v>
      </c>
      <c r="BN403" s="64">
        <f>IFERROR(Y403*I403/H403,"0")</f>
        <v>18.251999999999999</v>
      </c>
      <c r="BO403" s="64">
        <f>IFERROR(1/J403*(X403/H403),"0")</f>
        <v>4.5787545787545791E-2</v>
      </c>
      <c r="BP403" s="64">
        <f>IFERROR(1/J403*(Y403/H403),"0")</f>
        <v>4.9450549450549455E-2</v>
      </c>
    </row>
    <row r="404" spans="1:68" x14ac:dyDescent="0.2">
      <c r="A404" s="784"/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6"/>
      <c r="P404" s="781" t="s">
        <v>71</v>
      </c>
      <c r="Q404" s="774"/>
      <c r="R404" s="774"/>
      <c r="S404" s="774"/>
      <c r="T404" s="774"/>
      <c r="U404" s="774"/>
      <c r="V404" s="775"/>
      <c r="W404" s="37" t="s">
        <v>72</v>
      </c>
      <c r="X404" s="771">
        <f>IFERROR(X403/H403,"0")</f>
        <v>8.3333333333333339</v>
      </c>
      <c r="Y404" s="771">
        <f>IFERROR(Y403/H403,"0")</f>
        <v>9</v>
      </c>
      <c r="Z404" s="771">
        <f>IFERROR(IF(Z403="",0,Z403),"0")</f>
        <v>5.8590000000000003E-2</v>
      </c>
      <c r="AA404" s="772"/>
      <c r="AB404" s="772"/>
      <c r="AC404" s="772"/>
    </row>
    <row r="405" spans="1:68" x14ac:dyDescent="0.2">
      <c r="A405" s="785"/>
      <c r="B405" s="785"/>
      <c r="C405" s="785"/>
      <c r="D405" s="785"/>
      <c r="E405" s="785"/>
      <c r="F405" s="785"/>
      <c r="G405" s="785"/>
      <c r="H405" s="785"/>
      <c r="I405" s="785"/>
      <c r="J405" s="785"/>
      <c r="K405" s="785"/>
      <c r="L405" s="785"/>
      <c r="M405" s="785"/>
      <c r="N405" s="785"/>
      <c r="O405" s="786"/>
      <c r="P405" s="781" t="s">
        <v>71</v>
      </c>
      <c r="Q405" s="774"/>
      <c r="R405" s="774"/>
      <c r="S405" s="774"/>
      <c r="T405" s="774"/>
      <c r="U405" s="774"/>
      <c r="V405" s="775"/>
      <c r="W405" s="37" t="s">
        <v>69</v>
      </c>
      <c r="X405" s="771">
        <f>IFERROR(SUM(X403:X403),"0")</f>
        <v>15</v>
      </c>
      <c r="Y405" s="771">
        <f>IFERROR(SUM(Y403:Y403),"0")</f>
        <v>16.2</v>
      </c>
      <c r="Z405" s="37"/>
      <c r="AA405" s="772"/>
      <c r="AB405" s="772"/>
      <c r="AC405" s="772"/>
    </row>
    <row r="406" spans="1:68" ht="14.25" hidden="1" customHeight="1" x14ac:dyDescent="0.25">
      <c r="A406" s="787" t="s">
        <v>73</v>
      </c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5"/>
      <c r="P406" s="785"/>
      <c r="Q406" s="785"/>
      <c r="R406" s="785"/>
      <c r="S406" s="785"/>
      <c r="T406" s="785"/>
      <c r="U406" s="785"/>
      <c r="V406" s="785"/>
      <c r="W406" s="785"/>
      <c r="X406" s="785"/>
      <c r="Y406" s="785"/>
      <c r="Z406" s="785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9">
        <v>4607091387919</v>
      </c>
      <c r="E407" s="780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11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7"/>
      <c r="R407" s="777"/>
      <c r="S407" s="777"/>
      <c r="T407" s="778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9">
        <v>4680115883604</v>
      </c>
      <c r="E408" s="780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8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7"/>
      <c r="R408" s="777"/>
      <c r="S408" s="777"/>
      <c r="T408" s="778"/>
      <c r="U408" s="34"/>
      <c r="V408" s="34"/>
      <c r="W408" s="35" t="s">
        <v>69</v>
      </c>
      <c r="X408" s="769">
        <v>770</v>
      </c>
      <c r="Y408" s="770">
        <f>IFERROR(IF(X408="",0,CEILING((X408/$H408),1)*$H408),"")</f>
        <v>770.7</v>
      </c>
      <c r="Z408" s="36">
        <f>IFERROR(IF(Y408=0,"",ROUNDUP(Y408/H408,0)*0.00651),"")</f>
        <v>2.38917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862.4</v>
      </c>
      <c r="BN408" s="64">
        <f>IFERROR(Y408*I408/H408,"0")</f>
        <v>863.18399999999997</v>
      </c>
      <c r="BO408" s="64">
        <f>IFERROR(1/J408*(X408/H408),"0")</f>
        <v>2.0146520146520146</v>
      </c>
      <c r="BP408" s="64">
        <f>IFERROR(1/J408*(Y408/H408),"0")</f>
        <v>2.0164835164835164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9">
        <v>4680115883567</v>
      </c>
      <c r="E409" s="780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8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7"/>
      <c r="R409" s="777"/>
      <c r="S409" s="777"/>
      <c r="T409" s="778"/>
      <c r="U409" s="34"/>
      <c r="V409" s="34"/>
      <c r="W409" s="35" t="s">
        <v>69</v>
      </c>
      <c r="X409" s="769">
        <v>350</v>
      </c>
      <c r="Y409" s="770">
        <f>IFERROR(IF(X409="",0,CEILING((X409/$H409),1)*$H409),"")</f>
        <v>350.7</v>
      </c>
      <c r="Z409" s="36">
        <f>IFERROR(IF(Y409=0,"",ROUNDUP(Y409/H409,0)*0.00651),"")</f>
        <v>1.08717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390</v>
      </c>
      <c r="BN409" s="64">
        <f>IFERROR(Y409*I409/H409,"0")</f>
        <v>390.78</v>
      </c>
      <c r="BO409" s="64">
        <f>IFERROR(1/J409*(X409/H409),"0")</f>
        <v>0.91575091575091572</v>
      </c>
      <c r="BP409" s="64">
        <f>IFERROR(1/J409*(Y409/H409),"0")</f>
        <v>0.91758241758241765</v>
      </c>
    </row>
    <row r="410" spans="1:68" x14ac:dyDescent="0.2">
      <c r="A410" s="784"/>
      <c r="B410" s="785"/>
      <c r="C410" s="785"/>
      <c r="D410" s="785"/>
      <c r="E410" s="785"/>
      <c r="F410" s="785"/>
      <c r="G410" s="785"/>
      <c r="H410" s="785"/>
      <c r="I410" s="785"/>
      <c r="J410" s="785"/>
      <c r="K410" s="785"/>
      <c r="L410" s="785"/>
      <c r="M410" s="785"/>
      <c r="N410" s="785"/>
      <c r="O410" s="786"/>
      <c r="P410" s="781" t="s">
        <v>71</v>
      </c>
      <c r="Q410" s="774"/>
      <c r="R410" s="774"/>
      <c r="S410" s="774"/>
      <c r="T410" s="774"/>
      <c r="U410" s="774"/>
      <c r="V410" s="775"/>
      <c r="W410" s="37" t="s">
        <v>72</v>
      </c>
      <c r="X410" s="771">
        <f>IFERROR(X407/H407,"0")+IFERROR(X408/H408,"0")+IFERROR(X409/H409,"0")</f>
        <v>533.33333333333326</v>
      </c>
      <c r="Y410" s="771">
        <f>IFERROR(Y407/H407,"0")+IFERROR(Y408/H408,"0")+IFERROR(Y409/H409,"0")</f>
        <v>534</v>
      </c>
      <c r="Z410" s="771">
        <f>IFERROR(IF(Z407="",0,Z407),"0")+IFERROR(IF(Z408="",0,Z408),"0")+IFERROR(IF(Z409="",0,Z409),"0")</f>
        <v>3.47634</v>
      </c>
      <c r="AA410" s="772"/>
      <c r="AB410" s="772"/>
      <c r="AC410" s="772"/>
    </row>
    <row r="411" spans="1:68" x14ac:dyDescent="0.2">
      <c r="A411" s="785"/>
      <c r="B411" s="785"/>
      <c r="C411" s="785"/>
      <c r="D411" s="785"/>
      <c r="E411" s="785"/>
      <c r="F411" s="785"/>
      <c r="G411" s="785"/>
      <c r="H411" s="785"/>
      <c r="I411" s="785"/>
      <c r="J411" s="785"/>
      <c r="K411" s="785"/>
      <c r="L411" s="785"/>
      <c r="M411" s="785"/>
      <c r="N411" s="785"/>
      <c r="O411" s="786"/>
      <c r="P411" s="781" t="s">
        <v>71</v>
      </c>
      <c r="Q411" s="774"/>
      <c r="R411" s="774"/>
      <c r="S411" s="774"/>
      <c r="T411" s="774"/>
      <c r="U411" s="774"/>
      <c r="V411" s="775"/>
      <c r="W411" s="37" t="s">
        <v>69</v>
      </c>
      <c r="X411" s="771">
        <f>IFERROR(SUM(X407:X409),"0")</f>
        <v>1120</v>
      </c>
      <c r="Y411" s="771">
        <f>IFERROR(SUM(Y407:Y409),"0")</f>
        <v>1121.4000000000001</v>
      </c>
      <c r="Z411" s="37"/>
      <c r="AA411" s="772"/>
      <c r="AB411" s="772"/>
      <c r="AC411" s="772"/>
    </row>
    <row r="412" spans="1:68" ht="27.75" hidden="1" customHeight="1" x14ac:dyDescent="0.2">
      <c r="A412" s="811" t="s">
        <v>653</v>
      </c>
      <c r="B412" s="812"/>
      <c r="C412" s="812"/>
      <c r="D412" s="812"/>
      <c r="E412" s="812"/>
      <c r="F412" s="812"/>
      <c r="G412" s="812"/>
      <c r="H412" s="812"/>
      <c r="I412" s="812"/>
      <c r="J412" s="812"/>
      <c r="K412" s="812"/>
      <c r="L412" s="812"/>
      <c r="M412" s="812"/>
      <c r="N412" s="812"/>
      <c r="O412" s="812"/>
      <c r="P412" s="812"/>
      <c r="Q412" s="812"/>
      <c r="R412" s="812"/>
      <c r="S412" s="812"/>
      <c r="T412" s="812"/>
      <c r="U412" s="812"/>
      <c r="V412" s="812"/>
      <c r="W412" s="812"/>
      <c r="X412" s="812"/>
      <c r="Y412" s="812"/>
      <c r="Z412" s="812"/>
      <c r="AA412" s="48"/>
      <c r="AB412" s="48"/>
      <c r="AC412" s="48"/>
    </row>
    <row r="413" spans="1:68" ht="16.5" hidden="1" customHeight="1" x14ac:dyDescent="0.25">
      <c r="A413" s="789" t="s">
        <v>654</v>
      </c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5"/>
      <c r="P413" s="785"/>
      <c r="Q413" s="785"/>
      <c r="R413" s="785"/>
      <c r="S413" s="785"/>
      <c r="T413" s="785"/>
      <c r="U413" s="785"/>
      <c r="V413" s="785"/>
      <c r="W413" s="785"/>
      <c r="X413" s="785"/>
      <c r="Y413" s="785"/>
      <c r="Z413" s="785"/>
      <c r="AA413" s="764"/>
      <c r="AB413" s="764"/>
      <c r="AC413" s="764"/>
    </row>
    <row r="414" spans="1:68" ht="14.25" hidden="1" customHeight="1" x14ac:dyDescent="0.25">
      <c r="A414" s="787" t="s">
        <v>107</v>
      </c>
      <c r="B414" s="785"/>
      <c r="C414" s="785"/>
      <c r="D414" s="785"/>
      <c r="E414" s="785"/>
      <c r="F414" s="785"/>
      <c r="G414" s="785"/>
      <c r="H414" s="785"/>
      <c r="I414" s="785"/>
      <c r="J414" s="785"/>
      <c r="K414" s="785"/>
      <c r="L414" s="785"/>
      <c r="M414" s="785"/>
      <c r="N414" s="785"/>
      <c r="O414" s="785"/>
      <c r="P414" s="785"/>
      <c r="Q414" s="785"/>
      <c r="R414" s="785"/>
      <c r="S414" s="785"/>
      <c r="T414" s="785"/>
      <c r="U414" s="785"/>
      <c r="V414" s="785"/>
      <c r="W414" s="785"/>
      <c r="X414" s="785"/>
      <c r="Y414" s="785"/>
      <c r="Z414" s="785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9">
        <v>4680115884847</v>
      </c>
      <c r="E415" s="780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7"/>
      <c r="R415" s="777"/>
      <c r="S415" s="777"/>
      <c r="T415" s="778"/>
      <c r="U415" s="34"/>
      <c r="V415" s="34"/>
      <c r="W415" s="35" t="s">
        <v>69</v>
      </c>
      <c r="X415" s="769">
        <v>1000</v>
      </c>
      <c r="Y415" s="770">
        <f t="shared" ref="Y415:Y424" si="87">IFERROR(IF(X415="",0,CEILING((X415/$H415),1)*$H415),"")</f>
        <v>1005</v>
      </c>
      <c r="Z415" s="36">
        <f>IFERROR(IF(Y415=0,"",ROUNDUP(Y415/H415,0)*0.02175),"")</f>
        <v>1.4572499999999999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1032</v>
      </c>
      <c r="BN415" s="64">
        <f t="shared" ref="BN415:BN424" si="89">IFERROR(Y415*I415/H415,"0")</f>
        <v>1037.1600000000001</v>
      </c>
      <c r="BO415" s="64">
        <f t="shared" ref="BO415:BO424" si="90">IFERROR(1/J415*(X415/H415),"0")</f>
        <v>1.3888888888888888</v>
      </c>
      <c r="BP415" s="64">
        <f t="shared" ref="BP415:BP424" si="91">IFERROR(1/J415*(Y415/H415),"0")</f>
        <v>1.3958333333333333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9">
        <v>4680115884847</v>
      </c>
      <c r="E416" s="780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109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7"/>
      <c r="R416" s="777"/>
      <c r="S416" s="777"/>
      <c r="T416" s="778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9">
        <v>4680115884854</v>
      </c>
      <c r="E417" s="780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8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7"/>
      <c r="R417" s="777"/>
      <c r="S417" s="777"/>
      <c r="T417" s="778"/>
      <c r="U417" s="34"/>
      <c r="V417" s="34"/>
      <c r="W417" s="35" t="s">
        <v>69</v>
      </c>
      <c r="X417" s="769">
        <v>600</v>
      </c>
      <c r="Y417" s="770">
        <f t="shared" si="87"/>
        <v>600</v>
      </c>
      <c r="Z417" s="36">
        <f>IFERROR(IF(Y417=0,"",ROUNDUP(Y417/H417,0)*0.02175),"")</f>
        <v>0.86999999999999988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619.20000000000005</v>
      </c>
      <c r="BN417" s="64">
        <f t="shared" si="89"/>
        <v>619.20000000000005</v>
      </c>
      <c r="BO417" s="64">
        <f t="shared" si="90"/>
        <v>0.83333333333333326</v>
      </c>
      <c r="BP417" s="64">
        <f t="shared" si="91"/>
        <v>0.83333333333333326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9">
        <v>4680115884854</v>
      </c>
      <c r="E418" s="780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8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7"/>
      <c r="R418" s="777"/>
      <c r="S418" s="777"/>
      <c r="T418" s="778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9">
        <v>4607091383997</v>
      </c>
      <c r="E419" s="780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7"/>
      <c r="R419" s="777"/>
      <c r="S419" s="777"/>
      <c r="T419" s="778"/>
      <c r="U419" s="34"/>
      <c r="V419" s="34"/>
      <c r="W419" s="35" t="s">
        <v>69</v>
      </c>
      <c r="X419" s="769">
        <v>100</v>
      </c>
      <c r="Y419" s="770">
        <f t="shared" si="87"/>
        <v>105</v>
      </c>
      <c r="Z419" s="36">
        <f>IFERROR(IF(Y419=0,"",ROUNDUP(Y419/H419,0)*0.02175),"")</f>
        <v>0.15225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103.2</v>
      </c>
      <c r="BN419" s="64">
        <f t="shared" si="89"/>
        <v>108.36</v>
      </c>
      <c r="BO419" s="64">
        <f t="shared" si="90"/>
        <v>0.1388888888888889</v>
      </c>
      <c r="BP419" s="64">
        <f t="shared" si="91"/>
        <v>0.14583333333333331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9">
        <v>4680115884830</v>
      </c>
      <c r="E420" s="780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8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7"/>
      <c r="R420" s="777"/>
      <c r="S420" s="777"/>
      <c r="T420" s="778"/>
      <c r="U420" s="34"/>
      <c r="V420" s="34"/>
      <c r="W420" s="35" t="s">
        <v>69</v>
      </c>
      <c r="X420" s="769">
        <v>1100</v>
      </c>
      <c r="Y420" s="770">
        <f t="shared" si="87"/>
        <v>1110</v>
      </c>
      <c r="Z420" s="36">
        <f>IFERROR(IF(Y420=0,"",ROUNDUP(Y420/H420,0)*0.02175),"")</f>
        <v>1.6094999999999999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1135.2</v>
      </c>
      <c r="BN420" s="64">
        <f t="shared" si="89"/>
        <v>1145.52</v>
      </c>
      <c r="BO420" s="64">
        <f t="shared" si="90"/>
        <v>1.5277777777777777</v>
      </c>
      <c r="BP420" s="64">
        <f t="shared" si="91"/>
        <v>1.5416666666666665</v>
      </c>
    </row>
    <row r="421" spans="1:68" ht="27" hidden="1" customHeight="1" x14ac:dyDescent="0.25">
      <c r="A421" s="54" t="s">
        <v>667</v>
      </c>
      <c r="B421" s="54" t="s">
        <v>670</v>
      </c>
      <c r="C421" s="31">
        <v>4301011943</v>
      </c>
      <c r="D421" s="779">
        <v>4680115884830</v>
      </c>
      <c r="E421" s="780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8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7"/>
      <c r="R421" s="777"/>
      <c r="S421" s="777"/>
      <c r="T421" s="778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9">
        <v>4680115882638</v>
      </c>
      <c r="E422" s="780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105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7"/>
      <c r="R422" s="777"/>
      <c r="S422" s="777"/>
      <c r="T422" s="778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9">
        <v>4680115884922</v>
      </c>
      <c r="E423" s="780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11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7"/>
      <c r="R423" s="777"/>
      <c r="S423" s="777"/>
      <c r="T423" s="778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9">
        <v>4680115884861</v>
      </c>
      <c r="E424" s="780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10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7"/>
      <c r="R424" s="777"/>
      <c r="S424" s="777"/>
      <c r="T424" s="778"/>
      <c r="U424" s="34"/>
      <c r="V424" s="34"/>
      <c r="W424" s="35" t="s">
        <v>69</v>
      </c>
      <c r="X424" s="769">
        <v>15</v>
      </c>
      <c r="Y424" s="770">
        <f t="shared" si="87"/>
        <v>15</v>
      </c>
      <c r="Z424" s="36">
        <f>IFERROR(IF(Y424=0,"",ROUNDUP(Y424/H424,0)*0.00902),"")</f>
        <v>2.7060000000000001E-2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15.63</v>
      </c>
      <c r="BN424" s="64">
        <f t="shared" si="89"/>
        <v>15.63</v>
      </c>
      <c r="BO424" s="64">
        <f t="shared" si="90"/>
        <v>2.2727272727272728E-2</v>
      </c>
      <c r="BP424" s="64">
        <f t="shared" si="91"/>
        <v>2.2727272727272728E-2</v>
      </c>
    </row>
    <row r="425" spans="1:68" x14ac:dyDescent="0.2">
      <c r="A425" s="784"/>
      <c r="B425" s="785"/>
      <c r="C425" s="785"/>
      <c r="D425" s="785"/>
      <c r="E425" s="785"/>
      <c r="F425" s="785"/>
      <c r="G425" s="785"/>
      <c r="H425" s="785"/>
      <c r="I425" s="785"/>
      <c r="J425" s="785"/>
      <c r="K425" s="785"/>
      <c r="L425" s="785"/>
      <c r="M425" s="785"/>
      <c r="N425" s="785"/>
      <c r="O425" s="786"/>
      <c r="P425" s="781" t="s">
        <v>71</v>
      </c>
      <c r="Q425" s="774"/>
      <c r="R425" s="774"/>
      <c r="S425" s="774"/>
      <c r="T425" s="774"/>
      <c r="U425" s="774"/>
      <c r="V425" s="775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189.66666666666669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191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4.1160599999999992</v>
      </c>
      <c r="AA425" s="772"/>
      <c r="AB425" s="772"/>
      <c r="AC425" s="772"/>
    </row>
    <row r="426" spans="1:68" x14ac:dyDescent="0.2">
      <c r="A426" s="785"/>
      <c r="B426" s="785"/>
      <c r="C426" s="785"/>
      <c r="D426" s="785"/>
      <c r="E426" s="785"/>
      <c r="F426" s="785"/>
      <c r="G426" s="785"/>
      <c r="H426" s="785"/>
      <c r="I426" s="785"/>
      <c r="J426" s="785"/>
      <c r="K426" s="785"/>
      <c r="L426" s="785"/>
      <c r="M426" s="785"/>
      <c r="N426" s="785"/>
      <c r="O426" s="786"/>
      <c r="P426" s="781" t="s">
        <v>71</v>
      </c>
      <c r="Q426" s="774"/>
      <c r="R426" s="774"/>
      <c r="S426" s="774"/>
      <c r="T426" s="774"/>
      <c r="U426" s="774"/>
      <c r="V426" s="775"/>
      <c r="W426" s="37" t="s">
        <v>69</v>
      </c>
      <c r="X426" s="771">
        <f>IFERROR(SUM(X415:X424),"0")</f>
        <v>2815</v>
      </c>
      <c r="Y426" s="771">
        <f>IFERROR(SUM(Y415:Y424),"0")</f>
        <v>2835</v>
      </c>
      <c r="Z426" s="37"/>
      <c r="AA426" s="772"/>
      <c r="AB426" s="772"/>
      <c r="AC426" s="772"/>
    </row>
    <row r="427" spans="1:68" ht="14.25" hidden="1" customHeight="1" x14ac:dyDescent="0.25">
      <c r="A427" s="787" t="s">
        <v>155</v>
      </c>
      <c r="B427" s="785"/>
      <c r="C427" s="785"/>
      <c r="D427" s="785"/>
      <c r="E427" s="785"/>
      <c r="F427" s="785"/>
      <c r="G427" s="785"/>
      <c r="H427" s="785"/>
      <c r="I427" s="785"/>
      <c r="J427" s="785"/>
      <c r="K427" s="785"/>
      <c r="L427" s="785"/>
      <c r="M427" s="785"/>
      <c r="N427" s="785"/>
      <c r="O427" s="785"/>
      <c r="P427" s="785"/>
      <c r="Q427" s="785"/>
      <c r="R427" s="785"/>
      <c r="S427" s="785"/>
      <c r="T427" s="785"/>
      <c r="U427" s="785"/>
      <c r="V427" s="785"/>
      <c r="W427" s="785"/>
      <c r="X427" s="785"/>
      <c r="Y427" s="785"/>
      <c r="Z427" s="785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9">
        <v>4607091383980</v>
      </c>
      <c r="E428" s="780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11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7"/>
      <c r="R428" s="777"/>
      <c r="S428" s="777"/>
      <c r="T428" s="778"/>
      <c r="U428" s="34"/>
      <c r="V428" s="34"/>
      <c r="W428" s="35" t="s">
        <v>69</v>
      </c>
      <c r="X428" s="769">
        <v>2000</v>
      </c>
      <c r="Y428" s="770">
        <f>IFERROR(IF(X428="",0,CEILING((X428/$H428),1)*$H428),"")</f>
        <v>2010</v>
      </c>
      <c r="Z428" s="36">
        <f>IFERROR(IF(Y428=0,"",ROUNDUP(Y428/H428,0)*0.02175),"")</f>
        <v>2.9144999999999999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2064</v>
      </c>
      <c r="BN428" s="64">
        <f>IFERROR(Y428*I428/H428,"0")</f>
        <v>2074.3200000000002</v>
      </c>
      <c r="BO428" s="64">
        <f>IFERROR(1/J428*(X428/H428),"0")</f>
        <v>2.7777777777777777</v>
      </c>
      <c r="BP428" s="64">
        <f>IFERROR(1/J428*(Y428/H428),"0")</f>
        <v>2.7916666666666665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9">
        <v>4607091384178</v>
      </c>
      <c r="E429" s="780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7"/>
      <c r="R429" s="777"/>
      <c r="S429" s="777"/>
      <c r="T429" s="778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84"/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6"/>
      <c r="P430" s="781" t="s">
        <v>71</v>
      </c>
      <c r="Q430" s="774"/>
      <c r="R430" s="774"/>
      <c r="S430" s="774"/>
      <c r="T430" s="774"/>
      <c r="U430" s="774"/>
      <c r="V430" s="775"/>
      <c r="W430" s="37" t="s">
        <v>72</v>
      </c>
      <c r="X430" s="771">
        <f>IFERROR(X428/H428,"0")+IFERROR(X429/H429,"0")</f>
        <v>133.33333333333334</v>
      </c>
      <c r="Y430" s="771">
        <f>IFERROR(Y428/H428,"0")+IFERROR(Y429/H429,"0")</f>
        <v>134</v>
      </c>
      <c r="Z430" s="771">
        <f>IFERROR(IF(Z428="",0,Z428),"0")+IFERROR(IF(Z429="",0,Z429),"0")</f>
        <v>2.9144999999999999</v>
      </c>
      <c r="AA430" s="772"/>
      <c r="AB430" s="772"/>
      <c r="AC430" s="772"/>
    </row>
    <row r="431" spans="1:68" x14ac:dyDescent="0.2">
      <c r="A431" s="785"/>
      <c r="B431" s="785"/>
      <c r="C431" s="785"/>
      <c r="D431" s="785"/>
      <c r="E431" s="785"/>
      <c r="F431" s="785"/>
      <c r="G431" s="785"/>
      <c r="H431" s="785"/>
      <c r="I431" s="785"/>
      <c r="J431" s="785"/>
      <c r="K431" s="785"/>
      <c r="L431" s="785"/>
      <c r="M431" s="785"/>
      <c r="N431" s="785"/>
      <c r="O431" s="786"/>
      <c r="P431" s="781" t="s">
        <v>71</v>
      </c>
      <c r="Q431" s="774"/>
      <c r="R431" s="774"/>
      <c r="S431" s="774"/>
      <c r="T431" s="774"/>
      <c r="U431" s="774"/>
      <c r="V431" s="775"/>
      <c r="W431" s="37" t="s">
        <v>69</v>
      </c>
      <c r="X431" s="771">
        <f>IFERROR(SUM(X428:X429),"0")</f>
        <v>2000</v>
      </c>
      <c r="Y431" s="771">
        <f>IFERROR(SUM(Y428:Y429),"0")</f>
        <v>2010</v>
      </c>
      <c r="Z431" s="37"/>
      <c r="AA431" s="772"/>
      <c r="AB431" s="772"/>
      <c r="AC431" s="772"/>
    </row>
    <row r="432" spans="1:68" ht="14.25" hidden="1" customHeight="1" x14ac:dyDescent="0.25">
      <c r="A432" s="787" t="s">
        <v>73</v>
      </c>
      <c r="B432" s="785"/>
      <c r="C432" s="785"/>
      <c r="D432" s="785"/>
      <c r="E432" s="785"/>
      <c r="F432" s="785"/>
      <c r="G432" s="785"/>
      <c r="H432" s="785"/>
      <c r="I432" s="785"/>
      <c r="J432" s="785"/>
      <c r="K432" s="785"/>
      <c r="L432" s="785"/>
      <c r="M432" s="785"/>
      <c r="N432" s="785"/>
      <c r="O432" s="785"/>
      <c r="P432" s="785"/>
      <c r="Q432" s="785"/>
      <c r="R432" s="785"/>
      <c r="S432" s="785"/>
      <c r="T432" s="785"/>
      <c r="U432" s="785"/>
      <c r="V432" s="785"/>
      <c r="W432" s="785"/>
      <c r="X432" s="785"/>
      <c r="Y432" s="785"/>
      <c r="Z432" s="785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9">
        <v>4607091383928</v>
      </c>
      <c r="E433" s="780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931" t="s">
        <v>685</v>
      </c>
      <c r="Q433" s="777"/>
      <c r="R433" s="777"/>
      <c r="S433" s="777"/>
      <c r="T433" s="778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9">
        <v>4607091384260</v>
      </c>
      <c r="E434" s="780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824" t="s">
        <v>689</v>
      </c>
      <c r="Q434" s="777"/>
      <c r="R434" s="777"/>
      <c r="S434" s="777"/>
      <c r="T434" s="778"/>
      <c r="U434" s="34"/>
      <c r="V434" s="34"/>
      <c r="W434" s="35" t="s">
        <v>69</v>
      </c>
      <c r="X434" s="769">
        <v>80</v>
      </c>
      <c r="Y434" s="770">
        <f>IFERROR(IF(X434="",0,CEILING((X434/$H434),1)*$H434),"")</f>
        <v>81</v>
      </c>
      <c r="Z434" s="36">
        <f>IFERROR(IF(Y434=0,"",ROUNDUP(Y434/H434,0)*0.01898),"")</f>
        <v>0.17082</v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84.61333333333333</v>
      </c>
      <c r="BN434" s="64">
        <f>IFERROR(Y434*I434/H434,"0")</f>
        <v>85.670999999999992</v>
      </c>
      <c r="BO434" s="64">
        <f>IFERROR(1/J434*(X434/H434),"0")</f>
        <v>0.1388888888888889</v>
      </c>
      <c r="BP434" s="64">
        <f>IFERROR(1/J434*(Y434/H434),"0")</f>
        <v>0.140625</v>
      </c>
    </row>
    <row r="435" spans="1:68" x14ac:dyDescent="0.2">
      <c r="A435" s="784"/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6"/>
      <c r="P435" s="781" t="s">
        <v>71</v>
      </c>
      <c r="Q435" s="774"/>
      <c r="R435" s="774"/>
      <c r="S435" s="774"/>
      <c r="T435" s="774"/>
      <c r="U435" s="774"/>
      <c r="V435" s="775"/>
      <c r="W435" s="37" t="s">
        <v>72</v>
      </c>
      <c r="X435" s="771">
        <f>IFERROR(X433/H433,"0")+IFERROR(X434/H434,"0")</f>
        <v>8.8888888888888893</v>
      </c>
      <c r="Y435" s="771">
        <f>IFERROR(Y433/H433,"0")+IFERROR(Y434/H434,"0")</f>
        <v>9</v>
      </c>
      <c r="Z435" s="771">
        <f>IFERROR(IF(Z433="",0,Z433),"0")+IFERROR(IF(Z434="",0,Z434),"0")</f>
        <v>0.17082</v>
      </c>
      <c r="AA435" s="772"/>
      <c r="AB435" s="772"/>
      <c r="AC435" s="772"/>
    </row>
    <row r="436" spans="1:68" x14ac:dyDescent="0.2">
      <c r="A436" s="785"/>
      <c r="B436" s="785"/>
      <c r="C436" s="785"/>
      <c r="D436" s="785"/>
      <c r="E436" s="785"/>
      <c r="F436" s="785"/>
      <c r="G436" s="785"/>
      <c r="H436" s="785"/>
      <c r="I436" s="785"/>
      <c r="J436" s="785"/>
      <c r="K436" s="785"/>
      <c r="L436" s="785"/>
      <c r="M436" s="785"/>
      <c r="N436" s="785"/>
      <c r="O436" s="786"/>
      <c r="P436" s="781" t="s">
        <v>71</v>
      </c>
      <c r="Q436" s="774"/>
      <c r="R436" s="774"/>
      <c r="S436" s="774"/>
      <c r="T436" s="774"/>
      <c r="U436" s="774"/>
      <c r="V436" s="775"/>
      <c r="W436" s="37" t="s">
        <v>69</v>
      </c>
      <c r="X436" s="771">
        <f>IFERROR(SUM(X433:X434),"0")</f>
        <v>80</v>
      </c>
      <c r="Y436" s="771">
        <f>IFERROR(SUM(Y433:Y434),"0")</f>
        <v>81</v>
      </c>
      <c r="Z436" s="37"/>
      <c r="AA436" s="772"/>
      <c r="AB436" s="772"/>
      <c r="AC436" s="772"/>
    </row>
    <row r="437" spans="1:68" ht="14.25" hidden="1" customHeight="1" x14ac:dyDescent="0.25">
      <c r="A437" s="787" t="s">
        <v>196</v>
      </c>
      <c r="B437" s="785"/>
      <c r="C437" s="785"/>
      <c r="D437" s="785"/>
      <c r="E437" s="785"/>
      <c r="F437" s="785"/>
      <c r="G437" s="785"/>
      <c r="H437" s="785"/>
      <c r="I437" s="785"/>
      <c r="J437" s="785"/>
      <c r="K437" s="785"/>
      <c r="L437" s="785"/>
      <c r="M437" s="785"/>
      <c r="N437" s="785"/>
      <c r="O437" s="785"/>
      <c r="P437" s="785"/>
      <c r="Q437" s="785"/>
      <c r="R437" s="785"/>
      <c r="S437" s="785"/>
      <c r="T437" s="785"/>
      <c r="U437" s="785"/>
      <c r="V437" s="785"/>
      <c r="W437" s="785"/>
      <c r="X437" s="785"/>
      <c r="Y437" s="785"/>
      <c r="Z437" s="785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9">
        <v>4607091384673</v>
      </c>
      <c r="E438" s="780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1038" t="s">
        <v>693</v>
      </c>
      <c r="Q438" s="777"/>
      <c r="R438" s="777"/>
      <c r="S438" s="777"/>
      <c r="T438" s="778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84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81" t="s">
        <v>71</v>
      </c>
      <c r="Q439" s="774"/>
      <c r="R439" s="774"/>
      <c r="S439" s="774"/>
      <c r="T439" s="774"/>
      <c r="U439" s="774"/>
      <c r="V439" s="775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5"/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6"/>
      <c r="P440" s="781" t="s">
        <v>71</v>
      </c>
      <c r="Q440" s="774"/>
      <c r="R440" s="774"/>
      <c r="S440" s="774"/>
      <c r="T440" s="774"/>
      <c r="U440" s="774"/>
      <c r="V440" s="775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hidden="1" customHeight="1" x14ac:dyDescent="0.25">
      <c r="A441" s="789" t="s">
        <v>695</v>
      </c>
      <c r="B441" s="785"/>
      <c r="C441" s="785"/>
      <c r="D441" s="785"/>
      <c r="E441" s="785"/>
      <c r="F441" s="785"/>
      <c r="G441" s="785"/>
      <c r="H441" s="785"/>
      <c r="I441" s="785"/>
      <c r="J441" s="785"/>
      <c r="K441" s="785"/>
      <c r="L441" s="785"/>
      <c r="M441" s="785"/>
      <c r="N441" s="785"/>
      <c r="O441" s="785"/>
      <c r="P441" s="785"/>
      <c r="Q441" s="785"/>
      <c r="R441" s="785"/>
      <c r="S441" s="785"/>
      <c r="T441" s="785"/>
      <c r="U441" s="785"/>
      <c r="V441" s="785"/>
      <c r="W441" s="785"/>
      <c r="X441" s="785"/>
      <c r="Y441" s="785"/>
      <c r="Z441" s="785"/>
      <c r="AA441" s="764"/>
      <c r="AB441" s="764"/>
      <c r="AC441" s="764"/>
    </row>
    <row r="442" spans="1:68" ht="14.25" hidden="1" customHeight="1" x14ac:dyDescent="0.25">
      <c r="A442" s="787" t="s">
        <v>107</v>
      </c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5"/>
      <c r="P442" s="785"/>
      <c r="Q442" s="785"/>
      <c r="R442" s="785"/>
      <c r="S442" s="785"/>
      <c r="T442" s="785"/>
      <c r="U442" s="785"/>
      <c r="V442" s="785"/>
      <c r="W442" s="785"/>
      <c r="X442" s="785"/>
      <c r="Y442" s="785"/>
      <c r="Z442" s="785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9">
        <v>4680115881907</v>
      </c>
      <c r="E443" s="780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12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7"/>
      <c r="R443" s="777"/>
      <c r="S443" s="777"/>
      <c r="T443" s="778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9">
        <v>4680115881907</v>
      </c>
      <c r="E444" s="780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80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7"/>
      <c r="R444" s="777"/>
      <c r="S444" s="777"/>
      <c r="T444" s="778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9">
        <v>4680115883925</v>
      </c>
      <c r="E445" s="780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11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7"/>
      <c r="R445" s="777"/>
      <c r="S445" s="777"/>
      <c r="T445" s="778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9">
        <v>4680115883925</v>
      </c>
      <c r="E446" s="780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7"/>
      <c r="R446" s="777"/>
      <c r="S446" s="777"/>
      <c r="T446" s="778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9">
        <v>4607091384192</v>
      </c>
      <c r="E447" s="780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8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7"/>
      <c r="R447" s="777"/>
      <c r="S447" s="777"/>
      <c r="T447" s="778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9">
        <v>4680115884892</v>
      </c>
      <c r="E448" s="780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7"/>
      <c r="R448" s="777"/>
      <c r="S448" s="777"/>
      <c r="T448" s="778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9">
        <v>4680115884885</v>
      </c>
      <c r="E449" s="780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7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7"/>
      <c r="R449" s="777"/>
      <c r="S449" s="777"/>
      <c r="T449" s="778"/>
      <c r="U449" s="34"/>
      <c r="V449" s="34"/>
      <c r="W449" s="35" t="s">
        <v>69</v>
      </c>
      <c r="X449" s="769">
        <v>80</v>
      </c>
      <c r="Y449" s="770">
        <f t="shared" si="92"/>
        <v>84</v>
      </c>
      <c r="Z449" s="36">
        <f>IFERROR(IF(Y449=0,"",ROUNDUP(Y449/H449,0)*0.01898),"")</f>
        <v>0.13286000000000001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82.9</v>
      </c>
      <c r="BN449" s="64">
        <f t="shared" si="94"/>
        <v>87.045000000000002</v>
      </c>
      <c r="BO449" s="64">
        <f t="shared" si="95"/>
        <v>0.10416666666666667</v>
      </c>
      <c r="BP449" s="64">
        <f t="shared" si="96"/>
        <v>0.109375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9">
        <v>4680115884908</v>
      </c>
      <c r="E450" s="780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10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7"/>
      <c r="R450" s="777"/>
      <c r="S450" s="777"/>
      <c r="T450" s="778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84"/>
      <c r="B451" s="785"/>
      <c r="C451" s="785"/>
      <c r="D451" s="785"/>
      <c r="E451" s="785"/>
      <c r="F451" s="785"/>
      <c r="G451" s="785"/>
      <c r="H451" s="785"/>
      <c r="I451" s="785"/>
      <c r="J451" s="785"/>
      <c r="K451" s="785"/>
      <c r="L451" s="785"/>
      <c r="M451" s="785"/>
      <c r="N451" s="785"/>
      <c r="O451" s="786"/>
      <c r="P451" s="781" t="s">
        <v>71</v>
      </c>
      <c r="Q451" s="774"/>
      <c r="R451" s="774"/>
      <c r="S451" s="774"/>
      <c r="T451" s="774"/>
      <c r="U451" s="774"/>
      <c r="V451" s="775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6.666666666666667</v>
      </c>
      <c r="Y451" s="771">
        <f>IFERROR(Y443/H443,"0")+IFERROR(Y444/H444,"0")+IFERROR(Y445/H445,"0")+IFERROR(Y446/H446,"0")+IFERROR(Y447/H447,"0")+IFERROR(Y448/H448,"0")+IFERROR(Y449/H449,"0")+IFERROR(Y450/H450,"0")</f>
        <v>7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0.13286000000000001</v>
      </c>
      <c r="AA451" s="772"/>
      <c r="AB451" s="772"/>
      <c r="AC451" s="772"/>
    </row>
    <row r="452" spans="1:68" x14ac:dyDescent="0.2">
      <c r="A452" s="785"/>
      <c r="B452" s="785"/>
      <c r="C452" s="785"/>
      <c r="D452" s="785"/>
      <c r="E452" s="785"/>
      <c r="F452" s="785"/>
      <c r="G452" s="785"/>
      <c r="H452" s="785"/>
      <c r="I452" s="785"/>
      <c r="J452" s="785"/>
      <c r="K452" s="785"/>
      <c r="L452" s="785"/>
      <c r="M452" s="785"/>
      <c r="N452" s="785"/>
      <c r="O452" s="786"/>
      <c r="P452" s="781" t="s">
        <v>71</v>
      </c>
      <c r="Q452" s="774"/>
      <c r="R452" s="774"/>
      <c r="S452" s="774"/>
      <c r="T452" s="774"/>
      <c r="U452" s="774"/>
      <c r="V452" s="775"/>
      <c r="W452" s="37" t="s">
        <v>69</v>
      </c>
      <c r="X452" s="771">
        <f>IFERROR(SUM(X443:X450),"0")</f>
        <v>80</v>
      </c>
      <c r="Y452" s="771">
        <f>IFERROR(SUM(Y443:Y450),"0")</f>
        <v>84</v>
      </c>
      <c r="Z452" s="37"/>
      <c r="AA452" s="772"/>
      <c r="AB452" s="772"/>
      <c r="AC452" s="772"/>
    </row>
    <row r="453" spans="1:68" ht="14.25" hidden="1" customHeight="1" x14ac:dyDescent="0.25">
      <c r="A453" s="787" t="s">
        <v>64</v>
      </c>
      <c r="B453" s="785"/>
      <c r="C453" s="785"/>
      <c r="D453" s="785"/>
      <c r="E453" s="785"/>
      <c r="F453" s="785"/>
      <c r="G453" s="785"/>
      <c r="H453" s="785"/>
      <c r="I453" s="785"/>
      <c r="J453" s="785"/>
      <c r="K453" s="785"/>
      <c r="L453" s="785"/>
      <c r="M453" s="785"/>
      <c r="N453" s="785"/>
      <c r="O453" s="785"/>
      <c r="P453" s="785"/>
      <c r="Q453" s="785"/>
      <c r="R453" s="785"/>
      <c r="S453" s="785"/>
      <c r="T453" s="785"/>
      <c r="U453" s="785"/>
      <c r="V453" s="785"/>
      <c r="W453" s="785"/>
      <c r="X453" s="785"/>
      <c r="Y453" s="785"/>
      <c r="Z453" s="785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9">
        <v>4607091384802</v>
      </c>
      <c r="E454" s="780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11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7"/>
      <c r="R454" s="777"/>
      <c r="S454" s="777"/>
      <c r="T454" s="778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9">
        <v>4607091384826</v>
      </c>
      <c r="E455" s="780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11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7"/>
      <c r="R455" s="777"/>
      <c r="S455" s="777"/>
      <c r="T455" s="778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84"/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6"/>
      <c r="P456" s="781" t="s">
        <v>71</v>
      </c>
      <c r="Q456" s="774"/>
      <c r="R456" s="774"/>
      <c r="S456" s="774"/>
      <c r="T456" s="774"/>
      <c r="U456" s="774"/>
      <c r="V456" s="775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5"/>
      <c r="B457" s="785"/>
      <c r="C457" s="785"/>
      <c r="D457" s="785"/>
      <c r="E457" s="785"/>
      <c r="F457" s="785"/>
      <c r="G457" s="785"/>
      <c r="H457" s="785"/>
      <c r="I457" s="785"/>
      <c r="J457" s="785"/>
      <c r="K457" s="785"/>
      <c r="L457" s="785"/>
      <c r="M457" s="785"/>
      <c r="N457" s="785"/>
      <c r="O457" s="786"/>
      <c r="P457" s="781" t="s">
        <v>71</v>
      </c>
      <c r="Q457" s="774"/>
      <c r="R457" s="774"/>
      <c r="S457" s="774"/>
      <c r="T457" s="774"/>
      <c r="U457" s="774"/>
      <c r="V457" s="775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7" t="s">
        <v>73</v>
      </c>
      <c r="B458" s="785"/>
      <c r="C458" s="785"/>
      <c r="D458" s="785"/>
      <c r="E458" s="785"/>
      <c r="F458" s="785"/>
      <c r="G458" s="785"/>
      <c r="H458" s="785"/>
      <c r="I458" s="785"/>
      <c r="J458" s="785"/>
      <c r="K458" s="785"/>
      <c r="L458" s="785"/>
      <c r="M458" s="785"/>
      <c r="N458" s="785"/>
      <c r="O458" s="785"/>
      <c r="P458" s="785"/>
      <c r="Q458" s="785"/>
      <c r="R458" s="785"/>
      <c r="S458" s="785"/>
      <c r="T458" s="785"/>
      <c r="U458" s="785"/>
      <c r="V458" s="785"/>
      <c r="W458" s="785"/>
      <c r="X458" s="785"/>
      <c r="Y458" s="785"/>
      <c r="Z458" s="785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9">
        <v>4607091384246</v>
      </c>
      <c r="E459" s="780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986" t="s">
        <v>721</v>
      </c>
      <c r="Q459" s="777"/>
      <c r="R459" s="777"/>
      <c r="S459" s="777"/>
      <c r="T459" s="778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9">
        <v>4680115881976</v>
      </c>
      <c r="E460" s="780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954" t="s">
        <v>725</v>
      </c>
      <c r="Q460" s="777"/>
      <c r="R460" s="777"/>
      <c r="S460" s="777"/>
      <c r="T460" s="778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9">
        <v>4607091384253</v>
      </c>
      <c r="E461" s="780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7"/>
      <c r="R461" s="777"/>
      <c r="S461" s="777"/>
      <c r="T461" s="778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9">
        <v>4607091384253</v>
      </c>
      <c r="E462" s="780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9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7"/>
      <c r="R462" s="777"/>
      <c r="S462" s="777"/>
      <c r="T462" s="778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9">
        <v>4680115881969</v>
      </c>
      <c r="E463" s="780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8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7"/>
      <c r="R463" s="777"/>
      <c r="S463" s="777"/>
      <c r="T463" s="778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84"/>
      <c r="B464" s="785"/>
      <c r="C464" s="785"/>
      <c r="D464" s="785"/>
      <c r="E464" s="785"/>
      <c r="F464" s="785"/>
      <c r="G464" s="785"/>
      <c r="H464" s="785"/>
      <c r="I464" s="785"/>
      <c r="J464" s="785"/>
      <c r="K464" s="785"/>
      <c r="L464" s="785"/>
      <c r="M464" s="785"/>
      <c r="N464" s="785"/>
      <c r="O464" s="786"/>
      <c r="P464" s="781" t="s">
        <v>71</v>
      </c>
      <c r="Q464" s="774"/>
      <c r="R464" s="774"/>
      <c r="S464" s="774"/>
      <c r="T464" s="774"/>
      <c r="U464" s="774"/>
      <c r="V464" s="775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5"/>
      <c r="B465" s="785"/>
      <c r="C465" s="785"/>
      <c r="D465" s="785"/>
      <c r="E465" s="785"/>
      <c r="F465" s="785"/>
      <c r="G465" s="785"/>
      <c r="H465" s="785"/>
      <c r="I465" s="785"/>
      <c r="J465" s="785"/>
      <c r="K465" s="785"/>
      <c r="L465" s="785"/>
      <c r="M465" s="785"/>
      <c r="N465" s="785"/>
      <c r="O465" s="786"/>
      <c r="P465" s="781" t="s">
        <v>71</v>
      </c>
      <c r="Q465" s="774"/>
      <c r="R465" s="774"/>
      <c r="S465" s="774"/>
      <c r="T465" s="774"/>
      <c r="U465" s="774"/>
      <c r="V465" s="775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7" t="s">
        <v>196</v>
      </c>
      <c r="B466" s="785"/>
      <c r="C466" s="785"/>
      <c r="D466" s="785"/>
      <c r="E466" s="785"/>
      <c r="F466" s="785"/>
      <c r="G466" s="785"/>
      <c r="H466" s="785"/>
      <c r="I466" s="785"/>
      <c r="J466" s="785"/>
      <c r="K466" s="785"/>
      <c r="L466" s="785"/>
      <c r="M466" s="785"/>
      <c r="N466" s="785"/>
      <c r="O466" s="785"/>
      <c r="P466" s="785"/>
      <c r="Q466" s="785"/>
      <c r="R466" s="785"/>
      <c r="S466" s="785"/>
      <c r="T466" s="785"/>
      <c r="U466" s="785"/>
      <c r="V466" s="785"/>
      <c r="W466" s="785"/>
      <c r="X466" s="785"/>
      <c r="Y466" s="785"/>
      <c r="Z466" s="785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9">
        <v>4607091389357</v>
      </c>
      <c r="E467" s="780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1075" t="s">
        <v>737</v>
      </c>
      <c r="Q467" s="777"/>
      <c r="R467" s="777"/>
      <c r="S467" s="777"/>
      <c r="T467" s="778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84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81" t="s">
        <v>71</v>
      </c>
      <c r="Q468" s="774"/>
      <c r="R468" s="774"/>
      <c r="S468" s="774"/>
      <c r="T468" s="774"/>
      <c r="U468" s="774"/>
      <c r="V468" s="775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5"/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6"/>
      <c r="P469" s="781" t="s">
        <v>71</v>
      </c>
      <c r="Q469" s="774"/>
      <c r="R469" s="774"/>
      <c r="S469" s="774"/>
      <c r="T469" s="774"/>
      <c r="U469" s="774"/>
      <c r="V469" s="775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11" t="s">
        <v>739</v>
      </c>
      <c r="B470" s="812"/>
      <c r="C470" s="812"/>
      <c r="D470" s="812"/>
      <c r="E470" s="812"/>
      <c r="F470" s="812"/>
      <c r="G470" s="812"/>
      <c r="H470" s="812"/>
      <c r="I470" s="812"/>
      <c r="J470" s="812"/>
      <c r="K470" s="812"/>
      <c r="L470" s="812"/>
      <c r="M470" s="812"/>
      <c r="N470" s="812"/>
      <c r="O470" s="812"/>
      <c r="P470" s="812"/>
      <c r="Q470" s="812"/>
      <c r="R470" s="812"/>
      <c r="S470" s="812"/>
      <c r="T470" s="812"/>
      <c r="U470" s="812"/>
      <c r="V470" s="812"/>
      <c r="W470" s="812"/>
      <c r="X470" s="812"/>
      <c r="Y470" s="812"/>
      <c r="Z470" s="812"/>
      <c r="AA470" s="48"/>
      <c r="AB470" s="48"/>
      <c r="AC470" s="48"/>
    </row>
    <row r="471" spans="1:68" ht="16.5" hidden="1" customHeight="1" x14ac:dyDescent="0.25">
      <c r="A471" s="789" t="s">
        <v>740</v>
      </c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5"/>
      <c r="P471" s="785"/>
      <c r="Q471" s="785"/>
      <c r="R471" s="785"/>
      <c r="S471" s="785"/>
      <c r="T471" s="785"/>
      <c r="U471" s="785"/>
      <c r="V471" s="785"/>
      <c r="W471" s="785"/>
      <c r="X471" s="785"/>
      <c r="Y471" s="785"/>
      <c r="Z471" s="785"/>
      <c r="AA471" s="764"/>
      <c r="AB471" s="764"/>
      <c r="AC471" s="764"/>
    </row>
    <row r="472" spans="1:68" ht="14.25" hidden="1" customHeight="1" x14ac:dyDescent="0.25">
      <c r="A472" s="787" t="s">
        <v>107</v>
      </c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5"/>
      <c r="P472" s="785"/>
      <c r="Q472" s="785"/>
      <c r="R472" s="785"/>
      <c r="S472" s="785"/>
      <c r="T472" s="785"/>
      <c r="U472" s="785"/>
      <c r="V472" s="785"/>
      <c r="W472" s="785"/>
      <c r="X472" s="785"/>
      <c r="Y472" s="785"/>
      <c r="Z472" s="785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9">
        <v>4607091389708</v>
      </c>
      <c r="E473" s="780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11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7"/>
      <c r="R473" s="777"/>
      <c r="S473" s="777"/>
      <c r="T473" s="778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4"/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6"/>
      <c r="P474" s="781" t="s">
        <v>71</v>
      </c>
      <c r="Q474" s="774"/>
      <c r="R474" s="774"/>
      <c r="S474" s="774"/>
      <c r="T474" s="774"/>
      <c r="U474" s="774"/>
      <c r="V474" s="775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5"/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6"/>
      <c r="P475" s="781" t="s">
        <v>71</v>
      </c>
      <c r="Q475" s="774"/>
      <c r="R475" s="774"/>
      <c r="S475" s="774"/>
      <c r="T475" s="774"/>
      <c r="U475" s="774"/>
      <c r="V475" s="775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7" t="s">
        <v>64</v>
      </c>
      <c r="B476" s="785"/>
      <c r="C476" s="785"/>
      <c r="D476" s="785"/>
      <c r="E476" s="785"/>
      <c r="F476" s="785"/>
      <c r="G476" s="785"/>
      <c r="H476" s="785"/>
      <c r="I476" s="785"/>
      <c r="J476" s="785"/>
      <c r="K476" s="785"/>
      <c r="L476" s="785"/>
      <c r="M476" s="785"/>
      <c r="N476" s="785"/>
      <c r="O476" s="785"/>
      <c r="P476" s="785"/>
      <c r="Q476" s="785"/>
      <c r="R476" s="785"/>
      <c r="S476" s="785"/>
      <c r="T476" s="785"/>
      <c r="U476" s="785"/>
      <c r="V476" s="785"/>
      <c r="W476" s="785"/>
      <c r="X476" s="785"/>
      <c r="Y476" s="785"/>
      <c r="Z476" s="785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9">
        <v>4680115886100</v>
      </c>
      <c r="E477" s="780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02" t="s">
        <v>746</v>
      </c>
      <c r="Q477" s="777"/>
      <c r="R477" s="777"/>
      <c r="S477" s="777"/>
      <c r="T477" s="778"/>
      <c r="U477" s="34"/>
      <c r="V477" s="34"/>
      <c r="W477" s="35" t="s">
        <v>69</v>
      </c>
      <c r="X477" s="769">
        <v>10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10.388888888888889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1.4029180695847361E-2</v>
      </c>
      <c r="BP477" s="64">
        <f t="shared" ref="BP477:BP494" si="101">IFERROR(1/J477*(Y477/H477),"0")</f>
        <v>1.5151515151515152E-2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9">
        <v>4680115886117</v>
      </c>
      <c r="E478" s="780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877" t="s">
        <v>750</v>
      </c>
      <c r="Q478" s="777"/>
      <c r="R478" s="777"/>
      <c r="S478" s="777"/>
      <c r="T478" s="778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9">
        <v>4680115886117</v>
      </c>
      <c r="E479" s="780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1096" t="s">
        <v>750</v>
      </c>
      <c r="Q479" s="777"/>
      <c r="R479" s="777"/>
      <c r="S479" s="777"/>
      <c r="T479" s="778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9">
        <v>4607091389746</v>
      </c>
      <c r="E480" s="780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11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7"/>
      <c r="R480" s="777"/>
      <c r="S480" s="777"/>
      <c r="T480" s="778"/>
      <c r="U480" s="34"/>
      <c r="V480" s="34"/>
      <c r="W480" s="35" t="s">
        <v>69</v>
      </c>
      <c r="X480" s="769">
        <v>30</v>
      </c>
      <c r="Y480" s="770">
        <f t="shared" si="97"/>
        <v>33.6</v>
      </c>
      <c r="Z480" s="36">
        <f>IFERROR(IF(Y480=0,"",ROUNDUP(Y480/H480,0)*0.00902),"")</f>
        <v>7.2160000000000002E-2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31.714285714285715</v>
      </c>
      <c r="BN480" s="64">
        <f t="shared" si="99"/>
        <v>35.520000000000003</v>
      </c>
      <c r="BO480" s="64">
        <f t="shared" si="100"/>
        <v>5.4112554112554112E-2</v>
      </c>
      <c r="BP480" s="64">
        <f t="shared" si="101"/>
        <v>6.0606060606060608E-2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9">
        <v>4680115883147</v>
      </c>
      <c r="E481" s="780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11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7"/>
      <c r="R481" s="777"/>
      <c r="S481" s="777"/>
      <c r="T481" s="778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9">
        <v>4680115883147</v>
      </c>
      <c r="E482" s="780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1164" t="s">
        <v>759</v>
      </c>
      <c r="Q482" s="777"/>
      <c r="R482" s="777"/>
      <c r="S482" s="777"/>
      <c r="T482" s="778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9">
        <v>4607091384338</v>
      </c>
      <c r="E483" s="780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7"/>
      <c r="R483" s="777"/>
      <c r="S483" s="777"/>
      <c r="T483" s="778"/>
      <c r="U483" s="34"/>
      <c r="V483" s="34"/>
      <c r="W483" s="35" t="s">
        <v>69</v>
      </c>
      <c r="X483" s="769">
        <v>105</v>
      </c>
      <c r="Y483" s="770">
        <f t="shared" si="97"/>
        <v>105</v>
      </c>
      <c r="Z483" s="36">
        <f t="shared" si="102"/>
        <v>0.251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111.5</v>
      </c>
      <c r="BN483" s="64">
        <f t="shared" si="99"/>
        <v>111.5</v>
      </c>
      <c r="BO483" s="64">
        <f t="shared" si="100"/>
        <v>0.21367521367521369</v>
      </c>
      <c r="BP483" s="64">
        <f t="shared" si="101"/>
        <v>0.21367521367521369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9">
        <v>4680115883154</v>
      </c>
      <c r="E484" s="780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7"/>
      <c r="R484" s="777"/>
      <c r="S484" s="777"/>
      <c r="T484" s="778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9">
        <v>4680115883154</v>
      </c>
      <c r="E485" s="780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72" t="s">
        <v>766</v>
      </c>
      <c r="Q485" s="777"/>
      <c r="R485" s="777"/>
      <c r="S485" s="777"/>
      <c r="T485" s="778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9">
        <v>4607091389524</v>
      </c>
      <c r="E486" s="780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7"/>
      <c r="R486" s="777"/>
      <c r="S486" s="777"/>
      <c r="T486" s="778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9">
        <v>4607091389524</v>
      </c>
      <c r="E487" s="780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7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7"/>
      <c r="R487" s="777"/>
      <c r="S487" s="777"/>
      <c r="T487" s="778"/>
      <c r="U487" s="34"/>
      <c r="V487" s="34"/>
      <c r="W487" s="35" t="s">
        <v>69</v>
      </c>
      <c r="X487" s="769">
        <v>14</v>
      </c>
      <c r="Y487" s="770">
        <f t="shared" si="97"/>
        <v>14.700000000000001</v>
      </c>
      <c r="Z487" s="36">
        <f t="shared" si="102"/>
        <v>3.5140000000000005E-2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14.866666666666665</v>
      </c>
      <c r="BN487" s="64">
        <f t="shared" si="99"/>
        <v>15.61</v>
      </c>
      <c r="BO487" s="64">
        <f t="shared" si="100"/>
        <v>2.8490028490028491E-2</v>
      </c>
      <c r="BP487" s="64">
        <f t="shared" si="101"/>
        <v>2.9914529914529919E-2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9">
        <v>4680115883161</v>
      </c>
      <c r="E488" s="780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3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7"/>
      <c r="R488" s="777"/>
      <c r="S488" s="777"/>
      <c r="T488" s="778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9">
        <v>4680115883161</v>
      </c>
      <c r="E489" s="780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2" t="s">
        <v>774</v>
      </c>
      <c r="Q489" s="777"/>
      <c r="R489" s="777"/>
      <c r="S489" s="777"/>
      <c r="T489" s="778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9">
        <v>4607091389531</v>
      </c>
      <c r="E490" s="780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7"/>
      <c r="R490" s="777"/>
      <c r="S490" s="777"/>
      <c r="T490" s="778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9">
        <v>4607091389531</v>
      </c>
      <c r="E491" s="780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7"/>
      <c r="R491" s="777"/>
      <c r="S491" s="777"/>
      <c r="T491" s="778"/>
      <c r="U491" s="34"/>
      <c r="V491" s="34"/>
      <c r="W491" s="35" t="s">
        <v>69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9">
        <v>4607091384345</v>
      </c>
      <c r="E492" s="780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7"/>
      <c r="R492" s="777"/>
      <c r="S492" s="777"/>
      <c r="T492" s="778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9">
        <v>4680115883185</v>
      </c>
      <c r="E493" s="780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7"/>
      <c r="R493" s="777"/>
      <c r="S493" s="777"/>
      <c r="T493" s="778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9">
        <v>4680115883185</v>
      </c>
      <c r="E494" s="780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03" t="s">
        <v>785</v>
      </c>
      <c r="Q494" s="777"/>
      <c r="R494" s="777"/>
      <c r="S494" s="777"/>
      <c r="T494" s="778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84"/>
      <c r="B495" s="785"/>
      <c r="C495" s="785"/>
      <c r="D495" s="785"/>
      <c r="E495" s="785"/>
      <c r="F495" s="785"/>
      <c r="G495" s="785"/>
      <c r="H495" s="785"/>
      <c r="I495" s="785"/>
      <c r="J495" s="785"/>
      <c r="K495" s="785"/>
      <c r="L495" s="785"/>
      <c r="M495" s="785"/>
      <c r="N495" s="785"/>
      <c r="O495" s="786"/>
      <c r="P495" s="781" t="s">
        <v>71</v>
      </c>
      <c r="Q495" s="774"/>
      <c r="R495" s="774"/>
      <c r="S495" s="774"/>
      <c r="T495" s="774"/>
      <c r="U495" s="774"/>
      <c r="V495" s="775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82.328042328042329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84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0.46167999999999998</v>
      </c>
      <c r="AA495" s="772"/>
      <c r="AB495" s="772"/>
      <c r="AC495" s="772"/>
    </row>
    <row r="496" spans="1:68" x14ac:dyDescent="0.2">
      <c r="A496" s="785"/>
      <c r="B496" s="785"/>
      <c r="C496" s="785"/>
      <c r="D496" s="785"/>
      <c r="E496" s="785"/>
      <c r="F496" s="785"/>
      <c r="G496" s="785"/>
      <c r="H496" s="785"/>
      <c r="I496" s="785"/>
      <c r="J496" s="785"/>
      <c r="K496" s="785"/>
      <c r="L496" s="785"/>
      <c r="M496" s="785"/>
      <c r="N496" s="785"/>
      <c r="O496" s="786"/>
      <c r="P496" s="781" t="s">
        <v>71</v>
      </c>
      <c r="Q496" s="774"/>
      <c r="R496" s="774"/>
      <c r="S496" s="774"/>
      <c r="T496" s="774"/>
      <c r="U496" s="774"/>
      <c r="V496" s="775"/>
      <c r="W496" s="37" t="s">
        <v>69</v>
      </c>
      <c r="X496" s="771">
        <f>IFERROR(SUM(X477:X494),"0")</f>
        <v>194</v>
      </c>
      <c r="Y496" s="771">
        <f>IFERROR(SUM(Y477:Y494),"0")</f>
        <v>199.8</v>
      </c>
      <c r="Z496" s="37"/>
      <c r="AA496" s="772"/>
      <c r="AB496" s="772"/>
      <c r="AC496" s="772"/>
    </row>
    <row r="497" spans="1:68" ht="14.25" hidden="1" customHeight="1" x14ac:dyDescent="0.25">
      <c r="A497" s="787" t="s">
        <v>73</v>
      </c>
      <c r="B497" s="785"/>
      <c r="C497" s="785"/>
      <c r="D497" s="785"/>
      <c r="E497" s="785"/>
      <c r="F497" s="785"/>
      <c r="G497" s="785"/>
      <c r="H497" s="785"/>
      <c r="I497" s="785"/>
      <c r="J497" s="785"/>
      <c r="K497" s="785"/>
      <c r="L497" s="785"/>
      <c r="M497" s="785"/>
      <c r="N497" s="785"/>
      <c r="O497" s="785"/>
      <c r="P497" s="785"/>
      <c r="Q497" s="785"/>
      <c r="R497" s="785"/>
      <c r="S497" s="785"/>
      <c r="T497" s="785"/>
      <c r="U497" s="785"/>
      <c r="V497" s="785"/>
      <c r="W497" s="785"/>
      <c r="X497" s="785"/>
      <c r="Y497" s="785"/>
      <c r="Z497" s="785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9">
        <v>4607091384352</v>
      </c>
      <c r="E498" s="780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7"/>
      <c r="R498" s="777"/>
      <c r="S498" s="777"/>
      <c r="T498" s="778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9">
        <v>4607091389654</v>
      </c>
      <c r="E499" s="780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8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7"/>
      <c r="R499" s="777"/>
      <c r="S499" s="777"/>
      <c r="T499" s="778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84"/>
      <c r="B500" s="785"/>
      <c r="C500" s="785"/>
      <c r="D500" s="785"/>
      <c r="E500" s="785"/>
      <c r="F500" s="785"/>
      <c r="G500" s="785"/>
      <c r="H500" s="785"/>
      <c r="I500" s="785"/>
      <c r="J500" s="785"/>
      <c r="K500" s="785"/>
      <c r="L500" s="785"/>
      <c r="M500" s="785"/>
      <c r="N500" s="785"/>
      <c r="O500" s="786"/>
      <c r="P500" s="781" t="s">
        <v>71</v>
      </c>
      <c r="Q500" s="774"/>
      <c r="R500" s="774"/>
      <c r="S500" s="774"/>
      <c r="T500" s="774"/>
      <c r="U500" s="774"/>
      <c r="V500" s="775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5"/>
      <c r="B501" s="785"/>
      <c r="C501" s="785"/>
      <c r="D501" s="785"/>
      <c r="E501" s="785"/>
      <c r="F501" s="785"/>
      <c r="G501" s="785"/>
      <c r="H501" s="785"/>
      <c r="I501" s="785"/>
      <c r="J501" s="785"/>
      <c r="K501" s="785"/>
      <c r="L501" s="785"/>
      <c r="M501" s="785"/>
      <c r="N501" s="785"/>
      <c r="O501" s="786"/>
      <c r="P501" s="781" t="s">
        <v>71</v>
      </c>
      <c r="Q501" s="774"/>
      <c r="R501" s="774"/>
      <c r="S501" s="774"/>
      <c r="T501" s="774"/>
      <c r="U501" s="774"/>
      <c r="V501" s="775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7" t="s">
        <v>99</v>
      </c>
      <c r="B502" s="785"/>
      <c r="C502" s="785"/>
      <c r="D502" s="785"/>
      <c r="E502" s="785"/>
      <c r="F502" s="785"/>
      <c r="G502" s="785"/>
      <c r="H502" s="785"/>
      <c r="I502" s="785"/>
      <c r="J502" s="785"/>
      <c r="K502" s="785"/>
      <c r="L502" s="785"/>
      <c r="M502" s="785"/>
      <c r="N502" s="785"/>
      <c r="O502" s="785"/>
      <c r="P502" s="785"/>
      <c r="Q502" s="785"/>
      <c r="R502" s="785"/>
      <c r="S502" s="785"/>
      <c r="T502" s="785"/>
      <c r="U502" s="785"/>
      <c r="V502" s="785"/>
      <c r="W502" s="785"/>
      <c r="X502" s="785"/>
      <c r="Y502" s="785"/>
      <c r="Z502" s="785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9">
        <v>4680115884113</v>
      </c>
      <c r="E503" s="780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9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7"/>
      <c r="R503" s="777"/>
      <c r="S503" s="777"/>
      <c r="T503" s="778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84"/>
      <c r="B504" s="785"/>
      <c r="C504" s="785"/>
      <c r="D504" s="785"/>
      <c r="E504" s="785"/>
      <c r="F504" s="785"/>
      <c r="G504" s="785"/>
      <c r="H504" s="785"/>
      <c r="I504" s="785"/>
      <c r="J504" s="785"/>
      <c r="K504" s="785"/>
      <c r="L504" s="785"/>
      <c r="M504" s="785"/>
      <c r="N504" s="785"/>
      <c r="O504" s="786"/>
      <c r="P504" s="781" t="s">
        <v>71</v>
      </c>
      <c r="Q504" s="774"/>
      <c r="R504" s="774"/>
      <c r="S504" s="774"/>
      <c r="T504" s="774"/>
      <c r="U504" s="774"/>
      <c r="V504" s="775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5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81" t="s">
        <v>71</v>
      </c>
      <c r="Q505" s="774"/>
      <c r="R505" s="774"/>
      <c r="S505" s="774"/>
      <c r="T505" s="774"/>
      <c r="U505" s="774"/>
      <c r="V505" s="775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9" t="s">
        <v>797</v>
      </c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5"/>
      <c r="P506" s="785"/>
      <c r="Q506" s="785"/>
      <c r="R506" s="785"/>
      <c r="S506" s="785"/>
      <c r="T506" s="785"/>
      <c r="U506" s="785"/>
      <c r="V506" s="785"/>
      <c r="W506" s="785"/>
      <c r="X506" s="785"/>
      <c r="Y506" s="785"/>
      <c r="Z506" s="785"/>
      <c r="AA506" s="764"/>
      <c r="AB506" s="764"/>
      <c r="AC506" s="764"/>
    </row>
    <row r="507" spans="1:68" ht="14.25" hidden="1" customHeight="1" x14ac:dyDescent="0.25">
      <c r="A507" s="787" t="s">
        <v>155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9">
        <v>4607091389364</v>
      </c>
      <c r="E508" s="780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9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7"/>
      <c r="R508" s="777"/>
      <c r="S508" s="777"/>
      <c r="T508" s="778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4"/>
      <c r="B509" s="785"/>
      <c r="C509" s="785"/>
      <c r="D509" s="785"/>
      <c r="E509" s="785"/>
      <c r="F509" s="785"/>
      <c r="G509" s="785"/>
      <c r="H509" s="785"/>
      <c r="I509" s="785"/>
      <c r="J509" s="785"/>
      <c r="K509" s="785"/>
      <c r="L509" s="785"/>
      <c r="M509" s="785"/>
      <c r="N509" s="785"/>
      <c r="O509" s="786"/>
      <c r="P509" s="781" t="s">
        <v>71</v>
      </c>
      <c r="Q509" s="774"/>
      <c r="R509" s="774"/>
      <c r="S509" s="774"/>
      <c r="T509" s="774"/>
      <c r="U509" s="774"/>
      <c r="V509" s="775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5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81" t="s">
        <v>71</v>
      </c>
      <c r="Q510" s="774"/>
      <c r="R510" s="774"/>
      <c r="S510" s="774"/>
      <c r="T510" s="774"/>
      <c r="U510" s="774"/>
      <c r="V510" s="775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7" t="s">
        <v>64</v>
      </c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5"/>
      <c r="P511" s="785"/>
      <c r="Q511" s="785"/>
      <c r="R511" s="785"/>
      <c r="S511" s="785"/>
      <c r="T511" s="785"/>
      <c r="U511" s="785"/>
      <c r="V511" s="785"/>
      <c r="W511" s="785"/>
      <c r="X511" s="785"/>
      <c r="Y511" s="785"/>
      <c r="Z511" s="785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9">
        <v>4680115886094</v>
      </c>
      <c r="E512" s="780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975" t="s">
        <v>803</v>
      </c>
      <c r="Q512" s="777"/>
      <c r="R512" s="777"/>
      <c r="S512" s="777"/>
      <c r="T512" s="778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9">
        <v>4607091389425</v>
      </c>
      <c r="E513" s="780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10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7"/>
      <c r="R513" s="777"/>
      <c r="S513" s="777"/>
      <c r="T513" s="778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9">
        <v>4680115880771</v>
      </c>
      <c r="E514" s="780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1020" t="s">
        <v>810</v>
      </c>
      <c r="Q514" s="777"/>
      <c r="R514" s="777"/>
      <c r="S514" s="777"/>
      <c r="T514" s="778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9">
        <v>4607091389500</v>
      </c>
      <c r="E515" s="780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8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7"/>
      <c r="R515" s="777"/>
      <c r="S515" s="777"/>
      <c r="T515" s="778"/>
      <c r="U515" s="34"/>
      <c r="V515" s="34"/>
      <c r="W515" s="35" t="s">
        <v>69</v>
      </c>
      <c r="X515" s="769">
        <v>14</v>
      </c>
      <c r="Y515" s="770">
        <f>IFERROR(IF(X515="",0,CEILING((X515/$H515),1)*$H515),"")</f>
        <v>14.700000000000001</v>
      </c>
      <c r="Z515" s="36">
        <f>IFERROR(IF(Y515=0,"",ROUNDUP(Y515/H515,0)*0.00502),"")</f>
        <v>3.5140000000000005E-2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14.866666666666665</v>
      </c>
      <c r="BN515" s="64">
        <f>IFERROR(Y515*I515/H515,"0")</f>
        <v>15.61</v>
      </c>
      <c r="BO515" s="64">
        <f>IFERROR(1/J515*(X515/H515),"0")</f>
        <v>2.8490028490028491E-2</v>
      </c>
      <c r="BP515" s="64">
        <f>IFERROR(1/J515*(Y515/H515),"0")</f>
        <v>2.9914529914529919E-2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9">
        <v>4607091389500</v>
      </c>
      <c r="E516" s="780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10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7"/>
      <c r="R516" s="777"/>
      <c r="S516" s="777"/>
      <c r="T516" s="778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84"/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6"/>
      <c r="P517" s="781" t="s">
        <v>71</v>
      </c>
      <c r="Q517" s="774"/>
      <c r="R517" s="774"/>
      <c r="S517" s="774"/>
      <c r="T517" s="774"/>
      <c r="U517" s="774"/>
      <c r="V517" s="775"/>
      <c r="W517" s="37" t="s">
        <v>72</v>
      </c>
      <c r="X517" s="771">
        <f>IFERROR(X512/H512,"0")+IFERROR(X513/H513,"0")+IFERROR(X514/H514,"0")+IFERROR(X515/H515,"0")+IFERROR(X516/H516,"0")</f>
        <v>6.6666666666666661</v>
      </c>
      <c r="Y517" s="771">
        <f>IFERROR(Y512/H512,"0")+IFERROR(Y513/H513,"0")+IFERROR(Y514/H514,"0")+IFERROR(Y515/H515,"0")+IFERROR(Y516/H516,"0")</f>
        <v>7</v>
      </c>
      <c r="Z517" s="771">
        <f>IFERROR(IF(Z512="",0,Z512),"0")+IFERROR(IF(Z513="",0,Z513),"0")+IFERROR(IF(Z514="",0,Z514),"0")+IFERROR(IF(Z515="",0,Z515),"0")+IFERROR(IF(Z516="",0,Z516),"0")</f>
        <v>3.5140000000000005E-2</v>
      </c>
      <c r="AA517" s="772"/>
      <c r="AB517" s="772"/>
      <c r="AC517" s="772"/>
    </row>
    <row r="518" spans="1:68" x14ac:dyDescent="0.2">
      <c r="A518" s="785"/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6"/>
      <c r="P518" s="781" t="s">
        <v>71</v>
      </c>
      <c r="Q518" s="774"/>
      <c r="R518" s="774"/>
      <c r="S518" s="774"/>
      <c r="T518" s="774"/>
      <c r="U518" s="774"/>
      <c r="V518" s="775"/>
      <c r="W518" s="37" t="s">
        <v>69</v>
      </c>
      <c r="X518" s="771">
        <f>IFERROR(SUM(X512:X516),"0")</f>
        <v>14</v>
      </c>
      <c r="Y518" s="771">
        <f>IFERROR(SUM(Y512:Y516),"0")</f>
        <v>14.700000000000001</v>
      </c>
      <c r="Z518" s="37"/>
      <c r="AA518" s="772"/>
      <c r="AB518" s="772"/>
      <c r="AC518" s="772"/>
    </row>
    <row r="519" spans="1:68" ht="16.5" hidden="1" customHeight="1" x14ac:dyDescent="0.25">
      <c r="A519" s="789" t="s">
        <v>815</v>
      </c>
      <c r="B519" s="785"/>
      <c r="C519" s="785"/>
      <c r="D519" s="785"/>
      <c r="E519" s="785"/>
      <c r="F519" s="785"/>
      <c r="G519" s="785"/>
      <c r="H519" s="785"/>
      <c r="I519" s="785"/>
      <c r="J519" s="785"/>
      <c r="K519" s="785"/>
      <c r="L519" s="785"/>
      <c r="M519" s="785"/>
      <c r="N519" s="785"/>
      <c r="O519" s="785"/>
      <c r="P519" s="785"/>
      <c r="Q519" s="785"/>
      <c r="R519" s="785"/>
      <c r="S519" s="785"/>
      <c r="T519" s="785"/>
      <c r="U519" s="785"/>
      <c r="V519" s="785"/>
      <c r="W519" s="785"/>
      <c r="X519" s="785"/>
      <c r="Y519" s="785"/>
      <c r="Z519" s="785"/>
      <c r="AA519" s="764"/>
      <c r="AB519" s="764"/>
      <c r="AC519" s="764"/>
    </row>
    <row r="520" spans="1:68" ht="14.25" hidden="1" customHeight="1" x14ac:dyDescent="0.25">
      <c r="A520" s="787" t="s">
        <v>64</v>
      </c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5"/>
      <c r="P520" s="785"/>
      <c r="Q520" s="785"/>
      <c r="R520" s="785"/>
      <c r="S520" s="785"/>
      <c r="T520" s="785"/>
      <c r="U520" s="785"/>
      <c r="V520" s="785"/>
      <c r="W520" s="785"/>
      <c r="X520" s="785"/>
      <c r="Y520" s="785"/>
      <c r="Z520" s="785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9">
        <v>4680115885189</v>
      </c>
      <c r="E521" s="780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11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7"/>
      <c r="R521" s="777"/>
      <c r="S521" s="777"/>
      <c r="T521" s="778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9">
        <v>4680115885172</v>
      </c>
      <c r="E522" s="780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11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7"/>
      <c r="R522" s="777"/>
      <c r="S522" s="777"/>
      <c r="T522" s="778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9">
        <v>4680115885110</v>
      </c>
      <c r="E523" s="780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1110" t="s">
        <v>823</v>
      </c>
      <c r="Q523" s="777"/>
      <c r="R523" s="777"/>
      <c r="S523" s="777"/>
      <c r="T523" s="778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9">
        <v>4680115885219</v>
      </c>
      <c r="E524" s="780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1063" t="s">
        <v>827</v>
      </c>
      <c r="Q524" s="777"/>
      <c r="R524" s="777"/>
      <c r="S524" s="777"/>
      <c r="T524" s="778"/>
      <c r="U524" s="34"/>
      <c r="V524" s="34"/>
      <c r="W524" s="35" t="s">
        <v>69</v>
      </c>
      <c r="X524" s="769">
        <v>28</v>
      </c>
      <c r="Y524" s="770">
        <f>IFERROR(IF(X524="",0,CEILING((X524/$H524),1)*$H524),"")</f>
        <v>28.56</v>
      </c>
      <c r="Z524" s="36">
        <f>IFERROR(IF(Y524=0,"",ROUNDUP(Y524/H524,0)*0.00502),"")</f>
        <v>8.5339999999999999E-2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41.666666666666671</v>
      </c>
      <c r="BN524" s="64">
        <f>IFERROR(Y524*I524/H524,"0")</f>
        <v>42.5</v>
      </c>
      <c r="BO524" s="64">
        <f>IFERROR(1/J524*(X524/H524),"0")</f>
        <v>7.122507122507124E-2</v>
      </c>
      <c r="BP524" s="64">
        <f>IFERROR(1/J524*(Y524/H524),"0")</f>
        <v>7.2649572649572655E-2</v>
      </c>
    </row>
    <row r="525" spans="1:68" x14ac:dyDescent="0.2">
      <c r="A525" s="784"/>
      <c r="B525" s="785"/>
      <c r="C525" s="785"/>
      <c r="D525" s="785"/>
      <c r="E525" s="785"/>
      <c r="F525" s="785"/>
      <c r="G525" s="785"/>
      <c r="H525" s="785"/>
      <c r="I525" s="785"/>
      <c r="J525" s="785"/>
      <c r="K525" s="785"/>
      <c r="L525" s="785"/>
      <c r="M525" s="785"/>
      <c r="N525" s="785"/>
      <c r="O525" s="786"/>
      <c r="P525" s="781" t="s">
        <v>71</v>
      </c>
      <c r="Q525" s="774"/>
      <c r="R525" s="774"/>
      <c r="S525" s="774"/>
      <c r="T525" s="774"/>
      <c r="U525" s="774"/>
      <c r="V525" s="775"/>
      <c r="W525" s="37" t="s">
        <v>72</v>
      </c>
      <c r="X525" s="771">
        <f>IFERROR(X521/H521,"0")+IFERROR(X522/H522,"0")+IFERROR(X523/H523,"0")+IFERROR(X524/H524,"0")</f>
        <v>16.666666666666668</v>
      </c>
      <c r="Y525" s="771">
        <f>IFERROR(Y521/H521,"0")+IFERROR(Y522/H522,"0")+IFERROR(Y523/H523,"0")+IFERROR(Y524/H524,"0")</f>
        <v>17</v>
      </c>
      <c r="Z525" s="771">
        <f>IFERROR(IF(Z521="",0,Z521),"0")+IFERROR(IF(Z522="",0,Z522),"0")+IFERROR(IF(Z523="",0,Z523),"0")+IFERROR(IF(Z524="",0,Z524),"0")</f>
        <v>8.5339999999999999E-2</v>
      </c>
      <c r="AA525" s="772"/>
      <c r="AB525" s="772"/>
      <c r="AC525" s="772"/>
    </row>
    <row r="526" spans="1:68" x14ac:dyDescent="0.2">
      <c r="A526" s="785"/>
      <c r="B526" s="785"/>
      <c r="C526" s="785"/>
      <c r="D526" s="785"/>
      <c r="E526" s="785"/>
      <c r="F526" s="785"/>
      <c r="G526" s="785"/>
      <c r="H526" s="785"/>
      <c r="I526" s="785"/>
      <c r="J526" s="785"/>
      <c r="K526" s="785"/>
      <c r="L526" s="785"/>
      <c r="M526" s="785"/>
      <c r="N526" s="785"/>
      <c r="O526" s="786"/>
      <c r="P526" s="781" t="s">
        <v>71</v>
      </c>
      <c r="Q526" s="774"/>
      <c r="R526" s="774"/>
      <c r="S526" s="774"/>
      <c r="T526" s="774"/>
      <c r="U526" s="774"/>
      <c r="V526" s="775"/>
      <c r="W526" s="37" t="s">
        <v>69</v>
      </c>
      <c r="X526" s="771">
        <f>IFERROR(SUM(X521:X524),"0")</f>
        <v>28</v>
      </c>
      <c r="Y526" s="771">
        <f>IFERROR(SUM(Y521:Y524),"0")</f>
        <v>28.56</v>
      </c>
      <c r="Z526" s="37"/>
      <c r="AA526" s="772"/>
      <c r="AB526" s="772"/>
      <c r="AC526" s="772"/>
    </row>
    <row r="527" spans="1:68" ht="16.5" hidden="1" customHeight="1" x14ac:dyDescent="0.25">
      <c r="A527" s="789" t="s">
        <v>829</v>
      </c>
      <c r="B527" s="785"/>
      <c r="C527" s="785"/>
      <c r="D527" s="785"/>
      <c r="E527" s="785"/>
      <c r="F527" s="785"/>
      <c r="G527" s="785"/>
      <c r="H527" s="785"/>
      <c r="I527" s="785"/>
      <c r="J527" s="785"/>
      <c r="K527" s="785"/>
      <c r="L527" s="785"/>
      <c r="M527" s="785"/>
      <c r="N527" s="785"/>
      <c r="O527" s="785"/>
      <c r="P527" s="785"/>
      <c r="Q527" s="785"/>
      <c r="R527" s="785"/>
      <c r="S527" s="785"/>
      <c r="T527" s="785"/>
      <c r="U527" s="785"/>
      <c r="V527" s="785"/>
      <c r="W527" s="785"/>
      <c r="X527" s="785"/>
      <c r="Y527" s="785"/>
      <c r="Z527" s="785"/>
      <c r="AA527" s="764"/>
      <c r="AB527" s="764"/>
      <c r="AC527" s="764"/>
    </row>
    <row r="528" spans="1:68" ht="14.25" hidden="1" customHeight="1" x14ac:dyDescent="0.25">
      <c r="A528" s="787" t="s">
        <v>64</v>
      </c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5"/>
      <c r="P528" s="785"/>
      <c r="Q528" s="785"/>
      <c r="R528" s="785"/>
      <c r="S528" s="785"/>
      <c r="T528" s="785"/>
      <c r="U528" s="785"/>
      <c r="V528" s="785"/>
      <c r="W528" s="785"/>
      <c r="X528" s="785"/>
      <c r="Y528" s="785"/>
      <c r="Z528" s="785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9">
        <v>4680115885103</v>
      </c>
      <c r="E529" s="780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10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7"/>
      <c r="R529" s="777"/>
      <c r="S529" s="777"/>
      <c r="T529" s="778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84"/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6"/>
      <c r="P530" s="781" t="s">
        <v>71</v>
      </c>
      <c r="Q530" s="774"/>
      <c r="R530" s="774"/>
      <c r="S530" s="774"/>
      <c r="T530" s="774"/>
      <c r="U530" s="774"/>
      <c r="V530" s="775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5"/>
      <c r="B531" s="785"/>
      <c r="C531" s="785"/>
      <c r="D531" s="785"/>
      <c r="E531" s="785"/>
      <c r="F531" s="785"/>
      <c r="G531" s="785"/>
      <c r="H531" s="785"/>
      <c r="I531" s="785"/>
      <c r="J531" s="785"/>
      <c r="K531" s="785"/>
      <c r="L531" s="785"/>
      <c r="M531" s="785"/>
      <c r="N531" s="785"/>
      <c r="O531" s="786"/>
      <c r="P531" s="781" t="s">
        <v>71</v>
      </c>
      <c r="Q531" s="774"/>
      <c r="R531" s="774"/>
      <c r="S531" s="774"/>
      <c r="T531" s="774"/>
      <c r="U531" s="774"/>
      <c r="V531" s="775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7" t="s">
        <v>196</v>
      </c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5"/>
      <c r="P532" s="785"/>
      <c r="Q532" s="785"/>
      <c r="R532" s="785"/>
      <c r="S532" s="785"/>
      <c r="T532" s="785"/>
      <c r="U532" s="785"/>
      <c r="V532" s="785"/>
      <c r="W532" s="785"/>
      <c r="X532" s="785"/>
      <c r="Y532" s="785"/>
      <c r="Z532" s="785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9">
        <v>4680115885509</v>
      </c>
      <c r="E533" s="780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0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7"/>
      <c r="R533" s="777"/>
      <c r="S533" s="777"/>
      <c r="T533" s="778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84"/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6"/>
      <c r="P534" s="781" t="s">
        <v>71</v>
      </c>
      <c r="Q534" s="774"/>
      <c r="R534" s="774"/>
      <c r="S534" s="774"/>
      <c r="T534" s="774"/>
      <c r="U534" s="774"/>
      <c r="V534" s="775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5"/>
      <c r="B535" s="785"/>
      <c r="C535" s="785"/>
      <c r="D535" s="785"/>
      <c r="E535" s="785"/>
      <c r="F535" s="785"/>
      <c r="G535" s="785"/>
      <c r="H535" s="785"/>
      <c r="I535" s="785"/>
      <c r="J535" s="785"/>
      <c r="K535" s="785"/>
      <c r="L535" s="785"/>
      <c r="M535" s="785"/>
      <c r="N535" s="785"/>
      <c r="O535" s="786"/>
      <c r="P535" s="781" t="s">
        <v>71</v>
      </c>
      <c r="Q535" s="774"/>
      <c r="R535" s="774"/>
      <c r="S535" s="774"/>
      <c r="T535" s="774"/>
      <c r="U535" s="774"/>
      <c r="V535" s="775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11" t="s">
        <v>836</v>
      </c>
      <c r="B536" s="812"/>
      <c r="C536" s="812"/>
      <c r="D536" s="812"/>
      <c r="E536" s="812"/>
      <c r="F536" s="812"/>
      <c r="G536" s="812"/>
      <c r="H536" s="812"/>
      <c r="I536" s="812"/>
      <c r="J536" s="812"/>
      <c r="K536" s="812"/>
      <c r="L536" s="812"/>
      <c r="M536" s="812"/>
      <c r="N536" s="812"/>
      <c r="O536" s="812"/>
      <c r="P536" s="812"/>
      <c r="Q536" s="812"/>
      <c r="R536" s="812"/>
      <c r="S536" s="812"/>
      <c r="T536" s="812"/>
      <c r="U536" s="812"/>
      <c r="V536" s="812"/>
      <c r="W536" s="812"/>
      <c r="X536" s="812"/>
      <c r="Y536" s="812"/>
      <c r="Z536" s="812"/>
      <c r="AA536" s="48"/>
      <c r="AB536" s="48"/>
      <c r="AC536" s="48"/>
    </row>
    <row r="537" spans="1:68" ht="16.5" hidden="1" customHeight="1" x14ac:dyDescent="0.25">
      <c r="A537" s="789" t="s">
        <v>836</v>
      </c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5"/>
      <c r="P537" s="785"/>
      <c r="Q537" s="785"/>
      <c r="R537" s="785"/>
      <c r="S537" s="785"/>
      <c r="T537" s="785"/>
      <c r="U537" s="785"/>
      <c r="V537" s="785"/>
      <c r="W537" s="785"/>
      <c r="X537" s="785"/>
      <c r="Y537" s="785"/>
      <c r="Z537" s="785"/>
      <c r="AA537" s="764"/>
      <c r="AB537" s="764"/>
      <c r="AC537" s="764"/>
    </row>
    <row r="538" spans="1:68" ht="14.25" hidden="1" customHeight="1" x14ac:dyDescent="0.25">
      <c r="A538" s="787" t="s">
        <v>107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9">
        <v>4607091389067</v>
      </c>
      <c r="E539" s="780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11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7"/>
      <c r="R539" s="777"/>
      <c r="S539" s="777"/>
      <c r="T539" s="778"/>
      <c r="U539" s="34"/>
      <c r="V539" s="34"/>
      <c r="W539" s="35" t="s">
        <v>69</v>
      </c>
      <c r="X539" s="769">
        <v>50</v>
      </c>
      <c r="Y539" s="770">
        <f t="shared" ref="Y539:Y553" si="103">IFERROR(IF(X539="",0,CEILING((X539/$H539),1)*$H539),"")</f>
        <v>52.800000000000004</v>
      </c>
      <c r="Z539" s="36">
        <f t="shared" ref="Z539:Z544" si="104">IFERROR(IF(Y539=0,"",ROUNDUP(Y539/H539,0)*0.01196),"")</f>
        <v>0.1196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53.409090909090907</v>
      </c>
      <c r="BN539" s="64">
        <f t="shared" ref="BN539:BN553" si="106">IFERROR(Y539*I539/H539,"0")</f>
        <v>56.400000000000006</v>
      </c>
      <c r="BO539" s="64">
        <f t="shared" ref="BO539:BO553" si="107">IFERROR(1/J539*(X539/H539),"0")</f>
        <v>9.1054778554778545E-2</v>
      </c>
      <c r="BP539" s="64">
        <f t="shared" ref="BP539:BP553" si="108">IFERROR(1/J539*(Y539/H539),"0")</f>
        <v>9.6153846153846159E-2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9">
        <v>4680115885271</v>
      </c>
      <c r="E540" s="780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9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7"/>
      <c r="R540" s="777"/>
      <c r="S540" s="777"/>
      <c r="T540" s="778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9">
        <v>4680115884502</v>
      </c>
      <c r="E541" s="780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7"/>
      <c r="R541" s="777"/>
      <c r="S541" s="777"/>
      <c r="T541" s="778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9">
        <v>4607091389104</v>
      </c>
      <c r="E542" s="780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11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7"/>
      <c r="R542" s="777"/>
      <c r="S542" s="777"/>
      <c r="T542" s="778"/>
      <c r="U542" s="34"/>
      <c r="V542" s="34"/>
      <c r="W542" s="35" t="s">
        <v>69</v>
      </c>
      <c r="X542" s="769">
        <v>250</v>
      </c>
      <c r="Y542" s="770">
        <f t="shared" si="103"/>
        <v>253.44</v>
      </c>
      <c r="Z542" s="36">
        <f t="shared" si="104"/>
        <v>0.57408000000000003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267.04545454545456</v>
      </c>
      <c r="BN542" s="64">
        <f t="shared" si="106"/>
        <v>270.71999999999997</v>
      </c>
      <c r="BO542" s="64">
        <f t="shared" si="107"/>
        <v>0.45527389277389274</v>
      </c>
      <c r="BP542" s="64">
        <f t="shared" si="108"/>
        <v>0.46153846153846156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9">
        <v>4680115884519</v>
      </c>
      <c r="E543" s="780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10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7"/>
      <c r="R543" s="777"/>
      <c r="S543" s="777"/>
      <c r="T543" s="778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9">
        <v>4680115885226</v>
      </c>
      <c r="E544" s="780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7"/>
      <c r="R544" s="777"/>
      <c r="S544" s="777"/>
      <c r="T544" s="778"/>
      <c r="U544" s="34"/>
      <c r="V544" s="34"/>
      <c r="W544" s="35" t="s">
        <v>69</v>
      </c>
      <c r="X544" s="769">
        <v>100</v>
      </c>
      <c r="Y544" s="770">
        <f t="shared" si="103"/>
        <v>100.32000000000001</v>
      </c>
      <c r="Z544" s="36">
        <f t="shared" si="104"/>
        <v>0.22724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106.81818181818181</v>
      </c>
      <c r="BN544" s="64">
        <f t="shared" si="106"/>
        <v>107.16</v>
      </c>
      <c r="BO544" s="64">
        <f t="shared" si="107"/>
        <v>0.18210955710955709</v>
      </c>
      <c r="BP544" s="64">
        <f t="shared" si="108"/>
        <v>0.18269230769230771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4301012035</v>
      </c>
      <c r="D545" s="779">
        <v>4680115880603</v>
      </c>
      <c r="E545" s="780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9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7"/>
      <c r="R545" s="777"/>
      <c r="S545" s="777"/>
      <c r="T545" s="778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9">
        <v>4680115880603</v>
      </c>
      <c r="E546" s="780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11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7"/>
      <c r="R546" s="777"/>
      <c r="S546" s="777"/>
      <c r="T546" s="778"/>
      <c r="U546" s="34"/>
      <c r="V546" s="34"/>
      <c r="W546" s="35" t="s">
        <v>69</v>
      </c>
      <c r="X546" s="769">
        <v>180</v>
      </c>
      <c r="Y546" s="770">
        <f t="shared" si="103"/>
        <v>180</v>
      </c>
      <c r="Z546" s="36">
        <f>IFERROR(IF(Y546=0,"",ROUNDUP(Y546/H546,0)*0.00902),"")</f>
        <v>0.45100000000000001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190.49999999999997</v>
      </c>
      <c r="BN546" s="64">
        <f t="shared" si="106"/>
        <v>190.49999999999997</v>
      </c>
      <c r="BO546" s="64">
        <f t="shared" si="107"/>
        <v>0.37878787878787878</v>
      </c>
      <c r="BP546" s="64">
        <f t="shared" si="108"/>
        <v>0.37878787878787878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9">
        <v>4680115882782</v>
      </c>
      <c r="E547" s="780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8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7"/>
      <c r="R547" s="777"/>
      <c r="S547" s="777"/>
      <c r="T547" s="778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9">
        <v>4680115885479</v>
      </c>
      <c r="E548" s="780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1109" t="s">
        <v>861</v>
      </c>
      <c r="Q548" s="777"/>
      <c r="R548" s="777"/>
      <c r="S548" s="777"/>
      <c r="T548" s="778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4301012034</v>
      </c>
      <c r="D549" s="779">
        <v>4607091389982</v>
      </c>
      <c r="E549" s="780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11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7"/>
      <c r="R549" s="777"/>
      <c r="S549" s="777"/>
      <c r="T549" s="778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9">
        <v>4607091389982</v>
      </c>
      <c r="E550" s="780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11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7"/>
      <c r="R550" s="777"/>
      <c r="S550" s="777"/>
      <c r="T550" s="778"/>
      <c r="U550" s="34"/>
      <c r="V550" s="34"/>
      <c r="W550" s="35" t="s">
        <v>69</v>
      </c>
      <c r="X550" s="769">
        <v>210</v>
      </c>
      <c r="Y550" s="770">
        <f t="shared" si="103"/>
        <v>212.4</v>
      </c>
      <c r="Z550" s="36">
        <f>IFERROR(IF(Y550=0,"",ROUNDUP(Y550/H550,0)*0.00902),"")</f>
        <v>0.53217999999999999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222.25</v>
      </c>
      <c r="BN550" s="64">
        <f t="shared" si="106"/>
        <v>224.79</v>
      </c>
      <c r="BO550" s="64">
        <f t="shared" si="107"/>
        <v>0.44191919191919188</v>
      </c>
      <c r="BP550" s="64">
        <f t="shared" si="108"/>
        <v>0.44696969696969696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9">
        <v>4680115886483</v>
      </c>
      <c r="E551" s="780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910" t="s">
        <v>868</v>
      </c>
      <c r="Q551" s="777"/>
      <c r="R551" s="777"/>
      <c r="S551" s="777"/>
      <c r="T551" s="778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9">
        <v>4680115886490</v>
      </c>
      <c r="E552" s="780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1210" t="s">
        <v>871</v>
      </c>
      <c r="Q552" s="777"/>
      <c r="R552" s="777"/>
      <c r="S552" s="777"/>
      <c r="T552" s="778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9">
        <v>4680115886469</v>
      </c>
      <c r="E553" s="780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1127" t="s">
        <v>874</v>
      </c>
      <c r="Q553" s="777"/>
      <c r="R553" s="777"/>
      <c r="S553" s="777"/>
      <c r="T553" s="778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84"/>
      <c r="B554" s="785"/>
      <c r="C554" s="785"/>
      <c r="D554" s="785"/>
      <c r="E554" s="785"/>
      <c r="F554" s="785"/>
      <c r="G554" s="785"/>
      <c r="H554" s="785"/>
      <c r="I554" s="785"/>
      <c r="J554" s="785"/>
      <c r="K554" s="785"/>
      <c r="L554" s="785"/>
      <c r="M554" s="785"/>
      <c r="N554" s="785"/>
      <c r="O554" s="786"/>
      <c r="P554" s="781" t="s">
        <v>71</v>
      </c>
      <c r="Q554" s="774"/>
      <c r="R554" s="774"/>
      <c r="S554" s="774"/>
      <c r="T554" s="774"/>
      <c r="U554" s="774"/>
      <c r="V554" s="775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184.09090909090907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186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1.9041000000000001</v>
      </c>
      <c r="AA554" s="772"/>
      <c r="AB554" s="772"/>
      <c r="AC554" s="772"/>
    </row>
    <row r="555" spans="1:68" x14ac:dyDescent="0.2">
      <c r="A555" s="785"/>
      <c r="B555" s="785"/>
      <c r="C555" s="785"/>
      <c r="D555" s="785"/>
      <c r="E555" s="785"/>
      <c r="F555" s="785"/>
      <c r="G555" s="785"/>
      <c r="H555" s="785"/>
      <c r="I555" s="785"/>
      <c r="J555" s="785"/>
      <c r="K555" s="785"/>
      <c r="L555" s="785"/>
      <c r="M555" s="785"/>
      <c r="N555" s="785"/>
      <c r="O555" s="786"/>
      <c r="P555" s="781" t="s">
        <v>71</v>
      </c>
      <c r="Q555" s="774"/>
      <c r="R555" s="774"/>
      <c r="S555" s="774"/>
      <c r="T555" s="774"/>
      <c r="U555" s="774"/>
      <c r="V555" s="775"/>
      <c r="W555" s="37" t="s">
        <v>69</v>
      </c>
      <c r="X555" s="771">
        <f>IFERROR(SUM(X539:X553),"0")</f>
        <v>790</v>
      </c>
      <c r="Y555" s="771">
        <f>IFERROR(SUM(Y539:Y553),"0")</f>
        <v>798.95999999999992</v>
      </c>
      <c r="Z555" s="37"/>
      <c r="AA555" s="772"/>
      <c r="AB555" s="772"/>
      <c r="AC555" s="772"/>
    </row>
    <row r="556" spans="1:68" ht="14.25" hidden="1" customHeight="1" x14ac:dyDescent="0.25">
      <c r="A556" s="787" t="s">
        <v>155</v>
      </c>
      <c r="B556" s="785"/>
      <c r="C556" s="785"/>
      <c r="D556" s="785"/>
      <c r="E556" s="785"/>
      <c r="F556" s="785"/>
      <c r="G556" s="785"/>
      <c r="H556" s="785"/>
      <c r="I556" s="785"/>
      <c r="J556" s="785"/>
      <c r="K556" s="785"/>
      <c r="L556" s="785"/>
      <c r="M556" s="785"/>
      <c r="N556" s="785"/>
      <c r="O556" s="785"/>
      <c r="P556" s="785"/>
      <c r="Q556" s="785"/>
      <c r="R556" s="785"/>
      <c r="S556" s="785"/>
      <c r="T556" s="785"/>
      <c r="U556" s="785"/>
      <c r="V556" s="785"/>
      <c r="W556" s="785"/>
      <c r="X556" s="785"/>
      <c r="Y556" s="785"/>
      <c r="Z556" s="785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9">
        <v>4607091388930</v>
      </c>
      <c r="E557" s="780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9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7"/>
      <c r="R557" s="777"/>
      <c r="S557" s="777"/>
      <c r="T557" s="778"/>
      <c r="U557" s="34"/>
      <c r="V557" s="34"/>
      <c r="W557" s="35" t="s">
        <v>69</v>
      </c>
      <c r="X557" s="769">
        <v>200</v>
      </c>
      <c r="Y557" s="770">
        <f>IFERROR(IF(X557="",0,CEILING((X557/$H557),1)*$H557),"")</f>
        <v>200.64000000000001</v>
      </c>
      <c r="Z557" s="36">
        <f>IFERROR(IF(Y557=0,"",ROUNDUP(Y557/H557,0)*0.01196),"")</f>
        <v>0.45448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213.63636363636363</v>
      </c>
      <c r="BN557" s="64">
        <f>IFERROR(Y557*I557/H557,"0")</f>
        <v>214.32</v>
      </c>
      <c r="BO557" s="64">
        <f>IFERROR(1/J557*(X557/H557),"0")</f>
        <v>0.36421911421911418</v>
      </c>
      <c r="BP557" s="64">
        <f>IFERROR(1/J557*(Y557/H557),"0")</f>
        <v>0.36538461538461542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9">
        <v>4607091388930</v>
      </c>
      <c r="E558" s="780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52" t="s">
        <v>879</v>
      </c>
      <c r="Q558" s="777"/>
      <c r="R558" s="777"/>
      <c r="S558" s="777"/>
      <c r="T558" s="778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9">
        <v>4680115880054</v>
      </c>
      <c r="E559" s="780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984" t="s">
        <v>883</v>
      </c>
      <c r="Q559" s="777"/>
      <c r="R559" s="777"/>
      <c r="S559" s="777"/>
      <c r="T559" s="778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84"/>
      <c r="B560" s="785"/>
      <c r="C560" s="785"/>
      <c r="D560" s="785"/>
      <c r="E560" s="785"/>
      <c r="F560" s="785"/>
      <c r="G560" s="785"/>
      <c r="H560" s="785"/>
      <c r="I560" s="785"/>
      <c r="J560" s="785"/>
      <c r="K560" s="785"/>
      <c r="L560" s="785"/>
      <c r="M560" s="785"/>
      <c r="N560" s="785"/>
      <c r="O560" s="786"/>
      <c r="P560" s="781" t="s">
        <v>71</v>
      </c>
      <c r="Q560" s="774"/>
      <c r="R560" s="774"/>
      <c r="S560" s="774"/>
      <c r="T560" s="774"/>
      <c r="U560" s="774"/>
      <c r="V560" s="775"/>
      <c r="W560" s="37" t="s">
        <v>72</v>
      </c>
      <c r="X560" s="771">
        <f>IFERROR(X557/H557,"0")+IFERROR(X558/H558,"0")+IFERROR(X559/H559,"0")</f>
        <v>37.878787878787875</v>
      </c>
      <c r="Y560" s="771">
        <f>IFERROR(Y557/H557,"0")+IFERROR(Y558/H558,"0")+IFERROR(Y559/H559,"0")</f>
        <v>38</v>
      </c>
      <c r="Z560" s="771">
        <f>IFERROR(IF(Z557="",0,Z557),"0")+IFERROR(IF(Z558="",0,Z558),"0")+IFERROR(IF(Z559="",0,Z559),"0")</f>
        <v>0.45448</v>
      </c>
      <c r="AA560" s="772"/>
      <c r="AB560" s="772"/>
      <c r="AC560" s="772"/>
    </row>
    <row r="561" spans="1:68" x14ac:dyDescent="0.2">
      <c r="A561" s="785"/>
      <c r="B561" s="785"/>
      <c r="C561" s="785"/>
      <c r="D561" s="785"/>
      <c r="E561" s="785"/>
      <c r="F561" s="785"/>
      <c r="G561" s="785"/>
      <c r="H561" s="785"/>
      <c r="I561" s="785"/>
      <c r="J561" s="785"/>
      <c r="K561" s="785"/>
      <c r="L561" s="785"/>
      <c r="M561" s="785"/>
      <c r="N561" s="785"/>
      <c r="O561" s="786"/>
      <c r="P561" s="781" t="s">
        <v>71</v>
      </c>
      <c r="Q561" s="774"/>
      <c r="R561" s="774"/>
      <c r="S561" s="774"/>
      <c r="T561" s="774"/>
      <c r="U561" s="774"/>
      <c r="V561" s="775"/>
      <c r="W561" s="37" t="s">
        <v>69</v>
      </c>
      <c r="X561" s="771">
        <f>IFERROR(SUM(X557:X559),"0")</f>
        <v>200</v>
      </c>
      <c r="Y561" s="771">
        <f>IFERROR(SUM(Y557:Y559),"0")</f>
        <v>200.64000000000001</v>
      </c>
      <c r="Z561" s="37"/>
      <c r="AA561" s="772"/>
      <c r="AB561" s="772"/>
      <c r="AC561" s="772"/>
    </row>
    <row r="562" spans="1:68" ht="14.25" hidden="1" customHeight="1" x14ac:dyDescent="0.25">
      <c r="A562" s="787" t="s">
        <v>64</v>
      </c>
      <c r="B562" s="785"/>
      <c r="C562" s="785"/>
      <c r="D562" s="785"/>
      <c r="E562" s="785"/>
      <c r="F562" s="785"/>
      <c r="G562" s="785"/>
      <c r="H562" s="785"/>
      <c r="I562" s="785"/>
      <c r="J562" s="785"/>
      <c r="K562" s="785"/>
      <c r="L562" s="785"/>
      <c r="M562" s="785"/>
      <c r="N562" s="785"/>
      <c r="O562" s="785"/>
      <c r="P562" s="785"/>
      <c r="Q562" s="785"/>
      <c r="R562" s="785"/>
      <c r="S562" s="785"/>
      <c r="T562" s="785"/>
      <c r="U562" s="785"/>
      <c r="V562" s="785"/>
      <c r="W562" s="785"/>
      <c r="X562" s="785"/>
      <c r="Y562" s="785"/>
      <c r="Z562" s="785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9">
        <v>4680115883116</v>
      </c>
      <c r="E563" s="780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1199" t="s">
        <v>886</v>
      </c>
      <c r="Q563" s="777"/>
      <c r="R563" s="777"/>
      <c r="S563" s="777"/>
      <c r="T563" s="778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9">
        <v>4680115883093</v>
      </c>
      <c r="E564" s="780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9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7"/>
      <c r="R564" s="777"/>
      <c r="S564" s="777"/>
      <c r="T564" s="778"/>
      <c r="U564" s="34"/>
      <c r="V564" s="34"/>
      <c r="W564" s="35" t="s">
        <v>69</v>
      </c>
      <c r="X564" s="769">
        <v>90</v>
      </c>
      <c r="Y564" s="770">
        <f t="shared" si="109"/>
        <v>95.04</v>
      </c>
      <c r="Z564" s="36">
        <f>IFERROR(IF(Y564=0,"",ROUNDUP(Y564/H564,0)*0.01196),"")</f>
        <v>0.21528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96.136363636363626</v>
      </c>
      <c r="BN564" s="64">
        <f t="shared" si="111"/>
        <v>101.52000000000001</v>
      </c>
      <c r="BO564" s="64">
        <f t="shared" si="112"/>
        <v>0.16389860139860138</v>
      </c>
      <c r="BP564" s="64">
        <f t="shared" si="113"/>
        <v>0.17307692307692307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9">
        <v>4680115883093</v>
      </c>
      <c r="E565" s="780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1161" t="s">
        <v>892</v>
      </c>
      <c r="Q565" s="777"/>
      <c r="R565" s="777"/>
      <c r="S565" s="777"/>
      <c r="T565" s="778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9">
        <v>4680115883109</v>
      </c>
      <c r="E566" s="780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7"/>
      <c r="R566" s="777"/>
      <c r="S566" s="777"/>
      <c r="T566" s="778"/>
      <c r="U566" s="34"/>
      <c r="V566" s="34"/>
      <c r="W566" s="35" t="s">
        <v>69</v>
      </c>
      <c r="X566" s="769">
        <v>160</v>
      </c>
      <c r="Y566" s="770">
        <f t="shared" si="109"/>
        <v>163.68</v>
      </c>
      <c r="Z566" s="36">
        <f>IFERROR(IF(Y566=0,"",ROUNDUP(Y566/H566,0)*0.01196),"")</f>
        <v>0.37075999999999998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170.90909090909091</v>
      </c>
      <c r="BN566" s="64">
        <f t="shared" si="111"/>
        <v>174.84</v>
      </c>
      <c r="BO566" s="64">
        <f t="shared" si="112"/>
        <v>0.29137529137529139</v>
      </c>
      <c r="BP566" s="64">
        <f t="shared" si="113"/>
        <v>0.29807692307692307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9">
        <v>4680115883109</v>
      </c>
      <c r="E567" s="780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946" t="s">
        <v>898</v>
      </c>
      <c r="Q567" s="777"/>
      <c r="R567" s="777"/>
      <c r="S567" s="777"/>
      <c r="T567" s="778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4301031383</v>
      </c>
      <c r="D568" s="779">
        <v>4680115882072</v>
      </c>
      <c r="E568" s="780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82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7"/>
      <c r="R568" s="777"/>
      <c r="S568" s="777"/>
      <c r="T568" s="778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4301031419</v>
      </c>
      <c r="D569" s="779">
        <v>4680115882072</v>
      </c>
      <c r="E569" s="780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955" t="s">
        <v>904</v>
      </c>
      <c r="Q569" s="777"/>
      <c r="R569" s="777"/>
      <c r="S569" s="777"/>
      <c r="T569" s="778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9">
        <v>4680115882072</v>
      </c>
      <c r="E570" s="780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1175" t="s">
        <v>906</v>
      </c>
      <c r="Q570" s="777"/>
      <c r="R570" s="777"/>
      <c r="S570" s="777"/>
      <c r="T570" s="778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9">
        <v>4680115882102</v>
      </c>
      <c r="E571" s="780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9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7"/>
      <c r="R571" s="777"/>
      <c r="S571" s="777"/>
      <c r="T571" s="778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9">
        <v>4680115882102</v>
      </c>
      <c r="E572" s="780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113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7"/>
      <c r="R572" s="777"/>
      <c r="S572" s="777"/>
      <c r="T572" s="778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9">
        <v>4680115882102</v>
      </c>
      <c r="E573" s="780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1055" t="s">
        <v>911</v>
      </c>
      <c r="Q573" s="777"/>
      <c r="R573" s="777"/>
      <c r="S573" s="777"/>
      <c r="T573" s="778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9">
        <v>4680115882096</v>
      </c>
      <c r="E574" s="780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10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7"/>
      <c r="R574" s="777"/>
      <c r="S574" s="777"/>
      <c r="T574" s="778"/>
      <c r="U574" s="34"/>
      <c r="V574" s="34"/>
      <c r="W574" s="35" t="s">
        <v>69</v>
      </c>
      <c r="X574" s="769">
        <v>150</v>
      </c>
      <c r="Y574" s="770">
        <f t="shared" si="109"/>
        <v>151.20000000000002</v>
      </c>
      <c r="Z574" s="36">
        <f>IFERROR(IF(Y574=0,"",ROUNDUP(Y574/H574,0)*0.00902),"")</f>
        <v>0.37884000000000001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158.75</v>
      </c>
      <c r="BN574" s="64">
        <f t="shared" si="111"/>
        <v>160.02000000000004</v>
      </c>
      <c r="BO574" s="64">
        <f t="shared" si="112"/>
        <v>0.31565656565656564</v>
      </c>
      <c r="BP574" s="64">
        <f t="shared" si="113"/>
        <v>0.31818181818181823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9">
        <v>4680115882096</v>
      </c>
      <c r="E575" s="780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8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7"/>
      <c r="R575" s="777"/>
      <c r="S575" s="777"/>
      <c r="T575" s="778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9">
        <v>4680115882096</v>
      </c>
      <c r="E576" s="780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879" t="s">
        <v>916</v>
      </c>
      <c r="Q576" s="777"/>
      <c r="R576" s="777"/>
      <c r="S576" s="777"/>
      <c r="T576" s="778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84"/>
      <c r="B577" s="785"/>
      <c r="C577" s="785"/>
      <c r="D577" s="785"/>
      <c r="E577" s="785"/>
      <c r="F577" s="785"/>
      <c r="G577" s="785"/>
      <c r="H577" s="785"/>
      <c r="I577" s="785"/>
      <c r="J577" s="785"/>
      <c r="K577" s="785"/>
      <c r="L577" s="785"/>
      <c r="M577" s="785"/>
      <c r="N577" s="785"/>
      <c r="O577" s="786"/>
      <c r="P577" s="781" t="s">
        <v>71</v>
      </c>
      <c r="Q577" s="774"/>
      <c r="R577" s="774"/>
      <c r="S577" s="774"/>
      <c r="T577" s="774"/>
      <c r="U577" s="774"/>
      <c r="V577" s="775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98.48484848484847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101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1.0844800000000001</v>
      </c>
      <c r="AA577" s="772"/>
      <c r="AB577" s="772"/>
      <c r="AC577" s="772"/>
    </row>
    <row r="578" spans="1:68" x14ac:dyDescent="0.2">
      <c r="A578" s="785"/>
      <c r="B578" s="785"/>
      <c r="C578" s="785"/>
      <c r="D578" s="785"/>
      <c r="E578" s="785"/>
      <c r="F578" s="785"/>
      <c r="G578" s="785"/>
      <c r="H578" s="785"/>
      <c r="I578" s="785"/>
      <c r="J578" s="785"/>
      <c r="K578" s="785"/>
      <c r="L578" s="785"/>
      <c r="M578" s="785"/>
      <c r="N578" s="785"/>
      <c r="O578" s="786"/>
      <c r="P578" s="781" t="s">
        <v>71</v>
      </c>
      <c r="Q578" s="774"/>
      <c r="R578" s="774"/>
      <c r="S578" s="774"/>
      <c r="T578" s="774"/>
      <c r="U578" s="774"/>
      <c r="V578" s="775"/>
      <c r="W578" s="37" t="s">
        <v>69</v>
      </c>
      <c r="X578" s="771">
        <f>IFERROR(SUM(X563:X576),"0")</f>
        <v>450</v>
      </c>
      <c r="Y578" s="771">
        <f>IFERROR(SUM(Y563:Y576),"0")</f>
        <v>462.72</v>
      </c>
      <c r="Z578" s="37"/>
      <c r="AA578" s="772"/>
      <c r="AB578" s="772"/>
      <c r="AC578" s="772"/>
    </row>
    <row r="579" spans="1:68" ht="14.25" hidden="1" customHeight="1" x14ac:dyDescent="0.25">
      <c r="A579" s="787" t="s">
        <v>73</v>
      </c>
      <c r="B579" s="785"/>
      <c r="C579" s="785"/>
      <c r="D579" s="785"/>
      <c r="E579" s="785"/>
      <c r="F579" s="785"/>
      <c r="G579" s="785"/>
      <c r="H579" s="785"/>
      <c r="I579" s="785"/>
      <c r="J579" s="785"/>
      <c r="K579" s="785"/>
      <c r="L579" s="785"/>
      <c r="M579" s="785"/>
      <c r="N579" s="785"/>
      <c r="O579" s="785"/>
      <c r="P579" s="785"/>
      <c r="Q579" s="785"/>
      <c r="R579" s="785"/>
      <c r="S579" s="785"/>
      <c r="T579" s="785"/>
      <c r="U579" s="785"/>
      <c r="V579" s="785"/>
      <c r="W579" s="785"/>
      <c r="X579" s="785"/>
      <c r="Y579" s="785"/>
      <c r="Z579" s="785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9">
        <v>4607091383409</v>
      </c>
      <c r="E580" s="780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8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7"/>
      <c r="R580" s="777"/>
      <c r="S580" s="777"/>
      <c r="T580" s="778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9">
        <v>4607091383416</v>
      </c>
      <c r="E581" s="780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7"/>
      <c r="R581" s="777"/>
      <c r="S581" s="777"/>
      <c r="T581" s="778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9">
        <v>4680115883536</v>
      </c>
      <c r="E582" s="780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7"/>
      <c r="R582" s="777"/>
      <c r="S582" s="777"/>
      <c r="T582" s="778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84"/>
      <c r="B583" s="785"/>
      <c r="C583" s="785"/>
      <c r="D583" s="785"/>
      <c r="E583" s="785"/>
      <c r="F583" s="785"/>
      <c r="G583" s="785"/>
      <c r="H583" s="785"/>
      <c r="I583" s="785"/>
      <c r="J583" s="785"/>
      <c r="K583" s="785"/>
      <c r="L583" s="785"/>
      <c r="M583" s="785"/>
      <c r="N583" s="785"/>
      <c r="O583" s="786"/>
      <c r="P583" s="781" t="s">
        <v>71</v>
      </c>
      <c r="Q583" s="774"/>
      <c r="R583" s="774"/>
      <c r="S583" s="774"/>
      <c r="T583" s="774"/>
      <c r="U583" s="774"/>
      <c r="V583" s="775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5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81" t="s">
        <v>71</v>
      </c>
      <c r="Q584" s="774"/>
      <c r="R584" s="774"/>
      <c r="S584" s="774"/>
      <c r="T584" s="774"/>
      <c r="U584" s="774"/>
      <c r="V584" s="775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7" t="s">
        <v>196</v>
      </c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5"/>
      <c r="P585" s="785"/>
      <c r="Q585" s="785"/>
      <c r="R585" s="785"/>
      <c r="S585" s="785"/>
      <c r="T585" s="785"/>
      <c r="U585" s="785"/>
      <c r="V585" s="785"/>
      <c r="W585" s="785"/>
      <c r="X585" s="785"/>
      <c r="Y585" s="785"/>
      <c r="Z585" s="785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9">
        <v>4680115885035</v>
      </c>
      <c r="E586" s="780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7"/>
      <c r="R586" s="777"/>
      <c r="S586" s="777"/>
      <c r="T586" s="778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9">
        <v>4680115885936</v>
      </c>
      <c r="E587" s="780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1060" t="s">
        <v>931</v>
      </c>
      <c r="Q587" s="777"/>
      <c r="R587" s="777"/>
      <c r="S587" s="777"/>
      <c r="T587" s="778"/>
      <c r="U587" s="34"/>
      <c r="V587" s="34"/>
      <c r="W587" s="35" t="s">
        <v>69</v>
      </c>
      <c r="X587" s="769">
        <v>10</v>
      </c>
      <c r="Y587" s="770">
        <f>IFERROR(IF(X587="",0,CEILING((X587/$H587),1)*$H587),"")</f>
        <v>15.6</v>
      </c>
      <c r="Z587" s="36">
        <f>IFERROR(IF(Y587=0,"",ROUNDUP(Y587/H587,0)*0.01898),"")</f>
        <v>3.7960000000000001E-2</v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10.557692307692307</v>
      </c>
      <c r="BN587" s="64">
        <f>IFERROR(Y587*I587/H587,"0")</f>
        <v>16.47</v>
      </c>
      <c r="BO587" s="64">
        <f>IFERROR(1/J587*(X587/H587),"0")</f>
        <v>2.0032051282051284E-2</v>
      </c>
      <c r="BP587" s="64">
        <f>IFERROR(1/J587*(Y587/H587),"0")</f>
        <v>3.125E-2</v>
      </c>
    </row>
    <row r="588" spans="1:68" x14ac:dyDescent="0.2">
      <c r="A588" s="784"/>
      <c r="B588" s="785"/>
      <c r="C588" s="785"/>
      <c r="D588" s="785"/>
      <c r="E588" s="785"/>
      <c r="F588" s="785"/>
      <c r="G588" s="785"/>
      <c r="H588" s="785"/>
      <c r="I588" s="785"/>
      <c r="J588" s="785"/>
      <c r="K588" s="785"/>
      <c r="L588" s="785"/>
      <c r="M588" s="785"/>
      <c r="N588" s="785"/>
      <c r="O588" s="786"/>
      <c r="P588" s="781" t="s">
        <v>71</v>
      </c>
      <c r="Q588" s="774"/>
      <c r="R588" s="774"/>
      <c r="S588" s="774"/>
      <c r="T588" s="774"/>
      <c r="U588" s="774"/>
      <c r="V588" s="775"/>
      <c r="W588" s="37" t="s">
        <v>72</v>
      </c>
      <c r="X588" s="771">
        <f>IFERROR(X586/H586,"0")+IFERROR(X587/H587,"0")</f>
        <v>1.2820512820512822</v>
      </c>
      <c r="Y588" s="771">
        <f>IFERROR(Y586/H586,"0")+IFERROR(Y587/H587,"0")</f>
        <v>2</v>
      </c>
      <c r="Z588" s="771">
        <f>IFERROR(IF(Z586="",0,Z586),"0")+IFERROR(IF(Z587="",0,Z587),"0")</f>
        <v>3.7960000000000001E-2</v>
      </c>
      <c r="AA588" s="772"/>
      <c r="AB588" s="772"/>
      <c r="AC588" s="772"/>
    </row>
    <row r="589" spans="1:68" x14ac:dyDescent="0.2">
      <c r="A589" s="785"/>
      <c r="B589" s="785"/>
      <c r="C589" s="785"/>
      <c r="D589" s="785"/>
      <c r="E589" s="785"/>
      <c r="F589" s="785"/>
      <c r="G589" s="785"/>
      <c r="H589" s="785"/>
      <c r="I589" s="785"/>
      <c r="J589" s="785"/>
      <c r="K589" s="785"/>
      <c r="L589" s="785"/>
      <c r="M589" s="785"/>
      <c r="N589" s="785"/>
      <c r="O589" s="786"/>
      <c r="P589" s="781" t="s">
        <v>71</v>
      </c>
      <c r="Q589" s="774"/>
      <c r="R589" s="774"/>
      <c r="S589" s="774"/>
      <c r="T589" s="774"/>
      <c r="U589" s="774"/>
      <c r="V589" s="775"/>
      <c r="W589" s="37" t="s">
        <v>69</v>
      </c>
      <c r="X589" s="771">
        <f>IFERROR(SUM(X586:X587),"0")</f>
        <v>10</v>
      </c>
      <c r="Y589" s="771">
        <f>IFERROR(SUM(Y586:Y587),"0")</f>
        <v>15.6</v>
      </c>
      <c r="Z589" s="37"/>
      <c r="AA589" s="772"/>
      <c r="AB589" s="772"/>
      <c r="AC589" s="772"/>
    </row>
    <row r="590" spans="1:68" ht="27.75" hidden="1" customHeight="1" x14ac:dyDescent="0.2">
      <c r="A590" s="811" t="s">
        <v>932</v>
      </c>
      <c r="B590" s="812"/>
      <c r="C590" s="812"/>
      <c r="D590" s="812"/>
      <c r="E590" s="812"/>
      <c r="F590" s="812"/>
      <c r="G590" s="812"/>
      <c r="H590" s="812"/>
      <c r="I590" s="812"/>
      <c r="J590" s="812"/>
      <c r="K590" s="812"/>
      <c r="L590" s="812"/>
      <c r="M590" s="812"/>
      <c r="N590" s="812"/>
      <c r="O590" s="812"/>
      <c r="P590" s="812"/>
      <c r="Q590" s="812"/>
      <c r="R590" s="812"/>
      <c r="S590" s="812"/>
      <c r="T590" s="812"/>
      <c r="U590" s="812"/>
      <c r="V590" s="812"/>
      <c r="W590" s="812"/>
      <c r="X590" s="812"/>
      <c r="Y590" s="812"/>
      <c r="Z590" s="812"/>
      <c r="AA590" s="48"/>
      <c r="AB590" s="48"/>
      <c r="AC590" s="48"/>
    </row>
    <row r="591" spans="1:68" ht="16.5" hidden="1" customHeight="1" x14ac:dyDescent="0.25">
      <c r="A591" s="789" t="s">
        <v>932</v>
      </c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5"/>
      <c r="P591" s="785"/>
      <c r="Q591" s="785"/>
      <c r="R591" s="785"/>
      <c r="S591" s="785"/>
      <c r="T591" s="785"/>
      <c r="U591" s="785"/>
      <c r="V591" s="785"/>
      <c r="W591" s="785"/>
      <c r="X591" s="785"/>
      <c r="Y591" s="785"/>
      <c r="Z591" s="785"/>
      <c r="AA591" s="764"/>
      <c r="AB591" s="764"/>
      <c r="AC591" s="764"/>
    </row>
    <row r="592" spans="1:68" ht="14.25" hidden="1" customHeight="1" x14ac:dyDescent="0.25">
      <c r="A592" s="787" t="s">
        <v>107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9">
        <v>4680115885523</v>
      </c>
      <c r="E593" s="780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1058" t="s">
        <v>935</v>
      </c>
      <c r="Q593" s="777"/>
      <c r="R593" s="777"/>
      <c r="S593" s="777"/>
      <c r="T593" s="778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4"/>
      <c r="B594" s="785"/>
      <c r="C594" s="785"/>
      <c r="D594" s="785"/>
      <c r="E594" s="785"/>
      <c r="F594" s="785"/>
      <c r="G594" s="785"/>
      <c r="H594" s="785"/>
      <c r="I594" s="785"/>
      <c r="J594" s="785"/>
      <c r="K594" s="785"/>
      <c r="L594" s="785"/>
      <c r="M594" s="785"/>
      <c r="N594" s="785"/>
      <c r="O594" s="786"/>
      <c r="P594" s="781" t="s">
        <v>71</v>
      </c>
      <c r="Q594" s="774"/>
      <c r="R594" s="774"/>
      <c r="S594" s="774"/>
      <c r="T594" s="774"/>
      <c r="U594" s="774"/>
      <c r="V594" s="775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5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81" t="s">
        <v>71</v>
      </c>
      <c r="Q595" s="774"/>
      <c r="R595" s="774"/>
      <c r="S595" s="774"/>
      <c r="T595" s="774"/>
      <c r="U595" s="774"/>
      <c r="V595" s="775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7" t="s">
        <v>64</v>
      </c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5"/>
      <c r="P596" s="785"/>
      <c r="Q596" s="785"/>
      <c r="R596" s="785"/>
      <c r="S596" s="785"/>
      <c r="T596" s="785"/>
      <c r="U596" s="785"/>
      <c r="V596" s="785"/>
      <c r="W596" s="785"/>
      <c r="X596" s="785"/>
      <c r="Y596" s="785"/>
      <c r="Z596" s="785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9">
        <v>4680115885530</v>
      </c>
      <c r="E597" s="780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82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7"/>
      <c r="R597" s="777"/>
      <c r="S597" s="777"/>
      <c r="T597" s="778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84"/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6"/>
      <c r="P598" s="781" t="s">
        <v>71</v>
      </c>
      <c r="Q598" s="774"/>
      <c r="R598" s="774"/>
      <c r="S598" s="774"/>
      <c r="T598" s="774"/>
      <c r="U598" s="774"/>
      <c r="V598" s="775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5"/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6"/>
      <c r="P599" s="781" t="s">
        <v>71</v>
      </c>
      <c r="Q599" s="774"/>
      <c r="R599" s="774"/>
      <c r="S599" s="774"/>
      <c r="T599" s="774"/>
      <c r="U599" s="774"/>
      <c r="V599" s="775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11" t="s">
        <v>939</v>
      </c>
      <c r="B600" s="812"/>
      <c r="C600" s="812"/>
      <c r="D600" s="812"/>
      <c r="E600" s="812"/>
      <c r="F600" s="812"/>
      <c r="G600" s="812"/>
      <c r="H600" s="812"/>
      <c r="I600" s="812"/>
      <c r="J600" s="812"/>
      <c r="K600" s="812"/>
      <c r="L600" s="812"/>
      <c r="M600" s="812"/>
      <c r="N600" s="812"/>
      <c r="O600" s="812"/>
      <c r="P600" s="812"/>
      <c r="Q600" s="812"/>
      <c r="R600" s="812"/>
      <c r="S600" s="812"/>
      <c r="T600" s="812"/>
      <c r="U600" s="812"/>
      <c r="V600" s="812"/>
      <c r="W600" s="812"/>
      <c r="X600" s="812"/>
      <c r="Y600" s="812"/>
      <c r="Z600" s="812"/>
      <c r="AA600" s="48"/>
      <c r="AB600" s="48"/>
      <c r="AC600" s="48"/>
    </row>
    <row r="601" spans="1:68" ht="16.5" hidden="1" customHeight="1" x14ac:dyDescent="0.25">
      <c r="A601" s="789" t="s">
        <v>939</v>
      </c>
      <c r="B601" s="785"/>
      <c r="C601" s="785"/>
      <c r="D601" s="785"/>
      <c r="E601" s="785"/>
      <c r="F601" s="785"/>
      <c r="G601" s="785"/>
      <c r="H601" s="785"/>
      <c r="I601" s="785"/>
      <c r="J601" s="785"/>
      <c r="K601" s="785"/>
      <c r="L601" s="785"/>
      <c r="M601" s="785"/>
      <c r="N601" s="785"/>
      <c r="O601" s="785"/>
      <c r="P601" s="785"/>
      <c r="Q601" s="785"/>
      <c r="R601" s="785"/>
      <c r="S601" s="785"/>
      <c r="T601" s="785"/>
      <c r="U601" s="785"/>
      <c r="V601" s="785"/>
      <c r="W601" s="785"/>
      <c r="X601" s="785"/>
      <c r="Y601" s="785"/>
      <c r="Z601" s="785"/>
      <c r="AA601" s="764"/>
      <c r="AB601" s="764"/>
      <c r="AC601" s="764"/>
    </row>
    <row r="602" spans="1:68" ht="14.25" hidden="1" customHeight="1" x14ac:dyDescent="0.25">
      <c r="A602" s="787" t="s">
        <v>107</v>
      </c>
      <c r="B602" s="785"/>
      <c r="C602" s="785"/>
      <c r="D602" s="785"/>
      <c r="E602" s="785"/>
      <c r="F602" s="785"/>
      <c r="G602" s="785"/>
      <c r="H602" s="785"/>
      <c r="I602" s="785"/>
      <c r="J602" s="785"/>
      <c r="K602" s="785"/>
      <c r="L602" s="785"/>
      <c r="M602" s="785"/>
      <c r="N602" s="785"/>
      <c r="O602" s="785"/>
      <c r="P602" s="785"/>
      <c r="Q602" s="785"/>
      <c r="R602" s="785"/>
      <c r="S602" s="785"/>
      <c r="T602" s="785"/>
      <c r="U602" s="785"/>
      <c r="V602" s="785"/>
      <c r="W602" s="785"/>
      <c r="X602" s="785"/>
      <c r="Y602" s="785"/>
      <c r="Z602" s="785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9">
        <v>4640242181011</v>
      </c>
      <c r="E603" s="780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851" t="s">
        <v>942</v>
      </c>
      <c r="Q603" s="777"/>
      <c r="R603" s="777"/>
      <c r="S603" s="777"/>
      <c r="T603" s="778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9">
        <v>4640242180441</v>
      </c>
      <c r="E604" s="780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04" t="s">
        <v>946</v>
      </c>
      <c r="Q604" s="777"/>
      <c r="R604" s="777"/>
      <c r="S604" s="777"/>
      <c r="T604" s="778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9">
        <v>4640242180564</v>
      </c>
      <c r="E605" s="780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960" t="s">
        <v>950</v>
      </c>
      <c r="Q605" s="777"/>
      <c r="R605" s="777"/>
      <c r="S605" s="777"/>
      <c r="T605" s="778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9">
        <v>4640242180922</v>
      </c>
      <c r="E606" s="780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125" t="s">
        <v>954</v>
      </c>
      <c r="Q606" s="777"/>
      <c r="R606" s="777"/>
      <c r="S606" s="777"/>
      <c r="T606" s="778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9">
        <v>4640242181189</v>
      </c>
      <c r="E607" s="780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963" t="s">
        <v>958</v>
      </c>
      <c r="Q607" s="777"/>
      <c r="R607" s="777"/>
      <c r="S607" s="777"/>
      <c r="T607" s="778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9">
        <v>4640242180038</v>
      </c>
      <c r="E608" s="780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1043" t="s">
        <v>961</v>
      </c>
      <c r="Q608" s="777"/>
      <c r="R608" s="777"/>
      <c r="S608" s="777"/>
      <c r="T608" s="778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9">
        <v>4640242181172</v>
      </c>
      <c r="E609" s="780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74" t="s">
        <v>964</v>
      </c>
      <c r="Q609" s="777"/>
      <c r="R609" s="777"/>
      <c r="S609" s="777"/>
      <c r="T609" s="778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84"/>
      <c r="B610" s="785"/>
      <c r="C610" s="785"/>
      <c r="D610" s="785"/>
      <c r="E610" s="785"/>
      <c r="F610" s="785"/>
      <c r="G610" s="785"/>
      <c r="H610" s="785"/>
      <c r="I610" s="785"/>
      <c r="J610" s="785"/>
      <c r="K610" s="785"/>
      <c r="L610" s="785"/>
      <c r="M610" s="785"/>
      <c r="N610" s="785"/>
      <c r="O610" s="786"/>
      <c r="P610" s="781" t="s">
        <v>71</v>
      </c>
      <c r="Q610" s="774"/>
      <c r="R610" s="774"/>
      <c r="S610" s="774"/>
      <c r="T610" s="774"/>
      <c r="U610" s="774"/>
      <c r="V610" s="775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5"/>
      <c r="B611" s="785"/>
      <c r="C611" s="785"/>
      <c r="D611" s="785"/>
      <c r="E611" s="785"/>
      <c r="F611" s="785"/>
      <c r="G611" s="785"/>
      <c r="H611" s="785"/>
      <c r="I611" s="785"/>
      <c r="J611" s="785"/>
      <c r="K611" s="785"/>
      <c r="L611" s="785"/>
      <c r="M611" s="785"/>
      <c r="N611" s="785"/>
      <c r="O611" s="786"/>
      <c r="P611" s="781" t="s">
        <v>71</v>
      </c>
      <c r="Q611" s="774"/>
      <c r="R611" s="774"/>
      <c r="S611" s="774"/>
      <c r="T611" s="774"/>
      <c r="U611" s="774"/>
      <c r="V611" s="775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7" t="s">
        <v>155</v>
      </c>
      <c r="B612" s="785"/>
      <c r="C612" s="785"/>
      <c r="D612" s="785"/>
      <c r="E612" s="785"/>
      <c r="F612" s="785"/>
      <c r="G612" s="785"/>
      <c r="H612" s="785"/>
      <c r="I612" s="785"/>
      <c r="J612" s="785"/>
      <c r="K612" s="785"/>
      <c r="L612" s="785"/>
      <c r="M612" s="785"/>
      <c r="N612" s="785"/>
      <c r="O612" s="785"/>
      <c r="P612" s="785"/>
      <c r="Q612" s="785"/>
      <c r="R612" s="785"/>
      <c r="S612" s="785"/>
      <c r="T612" s="785"/>
      <c r="U612" s="785"/>
      <c r="V612" s="785"/>
      <c r="W612" s="785"/>
      <c r="X612" s="785"/>
      <c r="Y612" s="785"/>
      <c r="Z612" s="785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9">
        <v>4640242180519</v>
      </c>
      <c r="E613" s="780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1188" t="s">
        <v>967</v>
      </c>
      <c r="Q613" s="777"/>
      <c r="R613" s="777"/>
      <c r="S613" s="777"/>
      <c r="T613" s="778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9">
        <v>4640242180526</v>
      </c>
      <c r="E614" s="780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47" t="s">
        <v>971</v>
      </c>
      <c r="Q614" s="777"/>
      <c r="R614" s="777"/>
      <c r="S614" s="777"/>
      <c r="T614" s="778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9">
        <v>4640242180090</v>
      </c>
      <c r="E615" s="780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1203" t="s">
        <v>974</v>
      </c>
      <c r="Q615" s="777"/>
      <c r="R615" s="777"/>
      <c r="S615" s="777"/>
      <c r="T615" s="778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9">
        <v>4640242181363</v>
      </c>
      <c r="E616" s="780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1184" t="s">
        <v>978</v>
      </c>
      <c r="Q616" s="777"/>
      <c r="R616" s="777"/>
      <c r="S616" s="777"/>
      <c r="T616" s="778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84"/>
      <c r="B617" s="785"/>
      <c r="C617" s="785"/>
      <c r="D617" s="785"/>
      <c r="E617" s="785"/>
      <c r="F617" s="785"/>
      <c r="G617" s="785"/>
      <c r="H617" s="785"/>
      <c r="I617" s="785"/>
      <c r="J617" s="785"/>
      <c r="K617" s="785"/>
      <c r="L617" s="785"/>
      <c r="M617" s="785"/>
      <c r="N617" s="785"/>
      <c r="O617" s="786"/>
      <c r="P617" s="781" t="s">
        <v>71</v>
      </c>
      <c r="Q617" s="774"/>
      <c r="R617" s="774"/>
      <c r="S617" s="774"/>
      <c r="T617" s="774"/>
      <c r="U617" s="774"/>
      <c r="V617" s="775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5"/>
      <c r="B618" s="785"/>
      <c r="C618" s="785"/>
      <c r="D618" s="785"/>
      <c r="E618" s="785"/>
      <c r="F618" s="785"/>
      <c r="G618" s="785"/>
      <c r="H618" s="785"/>
      <c r="I618" s="785"/>
      <c r="J618" s="785"/>
      <c r="K618" s="785"/>
      <c r="L618" s="785"/>
      <c r="M618" s="785"/>
      <c r="N618" s="785"/>
      <c r="O618" s="786"/>
      <c r="P618" s="781" t="s">
        <v>71</v>
      </c>
      <c r="Q618" s="774"/>
      <c r="R618" s="774"/>
      <c r="S618" s="774"/>
      <c r="T618" s="774"/>
      <c r="U618" s="774"/>
      <c r="V618" s="775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7" t="s">
        <v>64</v>
      </c>
      <c r="B619" s="785"/>
      <c r="C619" s="785"/>
      <c r="D619" s="785"/>
      <c r="E619" s="785"/>
      <c r="F619" s="785"/>
      <c r="G619" s="785"/>
      <c r="H619" s="785"/>
      <c r="I619" s="785"/>
      <c r="J619" s="785"/>
      <c r="K619" s="785"/>
      <c r="L619" s="785"/>
      <c r="M619" s="785"/>
      <c r="N619" s="785"/>
      <c r="O619" s="785"/>
      <c r="P619" s="785"/>
      <c r="Q619" s="785"/>
      <c r="R619" s="785"/>
      <c r="S619" s="785"/>
      <c r="T619" s="785"/>
      <c r="U619" s="785"/>
      <c r="V619" s="785"/>
      <c r="W619" s="785"/>
      <c r="X619" s="785"/>
      <c r="Y619" s="785"/>
      <c r="Z619" s="785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9">
        <v>4640242180816</v>
      </c>
      <c r="E620" s="780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962" t="s">
        <v>981</v>
      </c>
      <c r="Q620" s="777"/>
      <c r="R620" s="777"/>
      <c r="S620" s="777"/>
      <c r="T620" s="778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9">
        <v>4640242180595</v>
      </c>
      <c r="E621" s="780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1202" t="s">
        <v>985</v>
      </c>
      <c r="Q621" s="777"/>
      <c r="R621" s="777"/>
      <c r="S621" s="777"/>
      <c r="T621" s="778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9">
        <v>4640242181615</v>
      </c>
      <c r="E622" s="780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73" t="s">
        <v>989</v>
      </c>
      <c r="Q622" s="777"/>
      <c r="R622" s="777"/>
      <c r="S622" s="777"/>
      <c r="T622" s="778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9">
        <v>4640242181639</v>
      </c>
      <c r="E623" s="780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1021" t="s">
        <v>993</v>
      </c>
      <c r="Q623" s="777"/>
      <c r="R623" s="777"/>
      <c r="S623" s="777"/>
      <c r="T623" s="778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9">
        <v>4640242181622</v>
      </c>
      <c r="E624" s="780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1129" t="s">
        <v>997</v>
      </c>
      <c r="Q624" s="777"/>
      <c r="R624" s="777"/>
      <c r="S624" s="777"/>
      <c r="T624" s="778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9">
        <v>4640242180908</v>
      </c>
      <c r="E625" s="780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816" t="s">
        <v>1001</v>
      </c>
      <c r="Q625" s="777"/>
      <c r="R625" s="777"/>
      <c r="S625" s="777"/>
      <c r="T625" s="778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9">
        <v>4640242180489</v>
      </c>
      <c r="E626" s="780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147" t="s">
        <v>1004</v>
      </c>
      <c r="Q626" s="777"/>
      <c r="R626" s="777"/>
      <c r="S626" s="777"/>
      <c r="T626" s="778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84"/>
      <c r="B627" s="785"/>
      <c r="C627" s="785"/>
      <c r="D627" s="785"/>
      <c r="E627" s="785"/>
      <c r="F627" s="785"/>
      <c r="G627" s="785"/>
      <c r="H627" s="785"/>
      <c r="I627" s="785"/>
      <c r="J627" s="785"/>
      <c r="K627" s="785"/>
      <c r="L627" s="785"/>
      <c r="M627" s="785"/>
      <c r="N627" s="785"/>
      <c r="O627" s="786"/>
      <c r="P627" s="781" t="s">
        <v>71</v>
      </c>
      <c r="Q627" s="774"/>
      <c r="R627" s="774"/>
      <c r="S627" s="774"/>
      <c r="T627" s="774"/>
      <c r="U627" s="774"/>
      <c r="V627" s="775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5"/>
      <c r="B628" s="785"/>
      <c r="C628" s="785"/>
      <c r="D628" s="785"/>
      <c r="E628" s="785"/>
      <c r="F628" s="785"/>
      <c r="G628" s="785"/>
      <c r="H628" s="785"/>
      <c r="I628" s="785"/>
      <c r="J628" s="785"/>
      <c r="K628" s="785"/>
      <c r="L628" s="785"/>
      <c r="M628" s="785"/>
      <c r="N628" s="785"/>
      <c r="O628" s="786"/>
      <c r="P628" s="781" t="s">
        <v>71</v>
      </c>
      <c r="Q628" s="774"/>
      <c r="R628" s="774"/>
      <c r="S628" s="774"/>
      <c r="T628" s="774"/>
      <c r="U628" s="774"/>
      <c r="V628" s="775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7" t="s">
        <v>73</v>
      </c>
      <c r="B629" s="785"/>
      <c r="C629" s="785"/>
      <c r="D629" s="785"/>
      <c r="E629" s="785"/>
      <c r="F629" s="785"/>
      <c r="G629" s="785"/>
      <c r="H629" s="785"/>
      <c r="I629" s="785"/>
      <c r="J629" s="785"/>
      <c r="K629" s="785"/>
      <c r="L629" s="785"/>
      <c r="M629" s="785"/>
      <c r="N629" s="785"/>
      <c r="O629" s="785"/>
      <c r="P629" s="785"/>
      <c r="Q629" s="785"/>
      <c r="R629" s="785"/>
      <c r="S629" s="785"/>
      <c r="T629" s="785"/>
      <c r="U629" s="785"/>
      <c r="V629" s="785"/>
      <c r="W629" s="785"/>
      <c r="X629" s="785"/>
      <c r="Y629" s="785"/>
      <c r="Z629" s="785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9">
        <v>4640242180533</v>
      </c>
      <c r="E630" s="780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985" t="s">
        <v>1007</v>
      </c>
      <c r="Q630" s="777"/>
      <c r="R630" s="777"/>
      <c r="S630" s="777"/>
      <c r="T630" s="778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9">
        <v>4640242180533</v>
      </c>
      <c r="E631" s="780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953" t="s">
        <v>1010</v>
      </c>
      <c r="Q631" s="777"/>
      <c r="R631" s="777"/>
      <c r="S631" s="777"/>
      <c r="T631" s="778"/>
      <c r="U631" s="34"/>
      <c r="V631" s="34"/>
      <c r="W631" s="35" t="s">
        <v>69</v>
      </c>
      <c r="X631" s="769">
        <v>1200</v>
      </c>
      <c r="Y631" s="770">
        <f t="shared" si="124"/>
        <v>1201.2</v>
      </c>
      <c r="Z631" s="36">
        <f>IFERROR(IF(Y631=0,"",ROUNDUP(Y631/H631,0)*0.01898),"")</f>
        <v>2.92292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1279.846153846154</v>
      </c>
      <c r="BN631" s="64">
        <f t="shared" si="126"/>
        <v>1281.1260000000002</v>
      </c>
      <c r="BO631" s="64">
        <f t="shared" si="127"/>
        <v>2.4038461538461537</v>
      </c>
      <c r="BP631" s="64">
        <f t="shared" si="128"/>
        <v>2.40625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9">
        <v>4640242180540</v>
      </c>
      <c r="E632" s="780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990" t="s">
        <v>1013</v>
      </c>
      <c r="Q632" s="777"/>
      <c r="R632" s="777"/>
      <c r="S632" s="777"/>
      <c r="T632" s="778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9">
        <v>4640242180540</v>
      </c>
      <c r="E633" s="780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935" t="s">
        <v>1016</v>
      </c>
      <c r="Q633" s="777"/>
      <c r="R633" s="777"/>
      <c r="S633" s="777"/>
      <c r="T633" s="778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9">
        <v>4640242181233</v>
      </c>
      <c r="E634" s="780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1152" t="s">
        <v>1019</v>
      </c>
      <c r="Q634" s="777"/>
      <c r="R634" s="777"/>
      <c r="S634" s="777"/>
      <c r="T634" s="778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9">
        <v>4640242181233</v>
      </c>
      <c r="E635" s="780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1167" t="s">
        <v>1021</v>
      </c>
      <c r="Q635" s="777"/>
      <c r="R635" s="777"/>
      <c r="S635" s="777"/>
      <c r="T635" s="778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9">
        <v>4640242181226</v>
      </c>
      <c r="E636" s="780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881" t="s">
        <v>1024</v>
      </c>
      <c r="Q636" s="777"/>
      <c r="R636" s="777"/>
      <c r="S636" s="777"/>
      <c r="T636" s="778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9">
        <v>4640242181226</v>
      </c>
      <c r="E637" s="780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1132" t="s">
        <v>1026</v>
      </c>
      <c r="Q637" s="777"/>
      <c r="R637" s="777"/>
      <c r="S637" s="777"/>
      <c r="T637" s="778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84"/>
      <c r="B638" s="785"/>
      <c r="C638" s="785"/>
      <c r="D638" s="785"/>
      <c r="E638" s="785"/>
      <c r="F638" s="785"/>
      <c r="G638" s="785"/>
      <c r="H638" s="785"/>
      <c r="I638" s="785"/>
      <c r="J638" s="785"/>
      <c r="K638" s="785"/>
      <c r="L638" s="785"/>
      <c r="M638" s="785"/>
      <c r="N638" s="785"/>
      <c r="O638" s="786"/>
      <c r="P638" s="781" t="s">
        <v>71</v>
      </c>
      <c r="Q638" s="774"/>
      <c r="R638" s="774"/>
      <c r="S638" s="774"/>
      <c r="T638" s="774"/>
      <c r="U638" s="774"/>
      <c r="V638" s="775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153.84615384615384</v>
      </c>
      <c r="Y638" s="771">
        <f>IFERROR(Y630/H630,"0")+IFERROR(Y631/H631,"0")+IFERROR(Y632/H632,"0")+IFERROR(Y633/H633,"0")+IFERROR(Y634/H634,"0")+IFERROR(Y635/H635,"0")+IFERROR(Y636/H636,"0")+IFERROR(Y637/H637,"0")</f>
        <v>154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2.92292</v>
      </c>
      <c r="AA638" s="772"/>
      <c r="AB638" s="772"/>
      <c r="AC638" s="772"/>
    </row>
    <row r="639" spans="1:68" x14ac:dyDescent="0.2">
      <c r="A639" s="785"/>
      <c r="B639" s="785"/>
      <c r="C639" s="785"/>
      <c r="D639" s="785"/>
      <c r="E639" s="785"/>
      <c r="F639" s="785"/>
      <c r="G639" s="785"/>
      <c r="H639" s="785"/>
      <c r="I639" s="785"/>
      <c r="J639" s="785"/>
      <c r="K639" s="785"/>
      <c r="L639" s="785"/>
      <c r="M639" s="785"/>
      <c r="N639" s="785"/>
      <c r="O639" s="786"/>
      <c r="P639" s="781" t="s">
        <v>71</v>
      </c>
      <c r="Q639" s="774"/>
      <c r="R639" s="774"/>
      <c r="S639" s="774"/>
      <c r="T639" s="774"/>
      <c r="U639" s="774"/>
      <c r="V639" s="775"/>
      <c r="W639" s="37" t="s">
        <v>69</v>
      </c>
      <c r="X639" s="771">
        <f>IFERROR(SUM(X630:X637),"0")</f>
        <v>1200</v>
      </c>
      <c r="Y639" s="771">
        <f>IFERROR(SUM(Y630:Y637),"0")</f>
        <v>1201.2</v>
      </c>
      <c r="Z639" s="37"/>
      <c r="AA639" s="772"/>
      <c r="AB639" s="772"/>
      <c r="AC639" s="772"/>
    </row>
    <row r="640" spans="1:68" ht="14.25" hidden="1" customHeight="1" x14ac:dyDescent="0.25">
      <c r="A640" s="787" t="s">
        <v>196</v>
      </c>
      <c r="B640" s="785"/>
      <c r="C640" s="785"/>
      <c r="D640" s="785"/>
      <c r="E640" s="785"/>
      <c r="F640" s="785"/>
      <c r="G640" s="785"/>
      <c r="H640" s="785"/>
      <c r="I640" s="785"/>
      <c r="J640" s="785"/>
      <c r="K640" s="785"/>
      <c r="L640" s="785"/>
      <c r="M640" s="785"/>
      <c r="N640" s="785"/>
      <c r="O640" s="785"/>
      <c r="P640" s="785"/>
      <c r="Q640" s="785"/>
      <c r="R640" s="785"/>
      <c r="S640" s="785"/>
      <c r="T640" s="785"/>
      <c r="U640" s="785"/>
      <c r="V640" s="785"/>
      <c r="W640" s="785"/>
      <c r="X640" s="785"/>
      <c r="Y640" s="785"/>
      <c r="Z640" s="785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9">
        <v>4640242180120</v>
      </c>
      <c r="E641" s="780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882" t="s">
        <v>1029</v>
      </c>
      <c r="Q641" s="777"/>
      <c r="R641" s="777"/>
      <c r="S641" s="777"/>
      <c r="T641" s="778"/>
      <c r="U641" s="34"/>
      <c r="V641" s="34"/>
      <c r="W641" s="35" t="s">
        <v>69</v>
      </c>
      <c r="X641" s="769">
        <v>40</v>
      </c>
      <c r="Y641" s="770">
        <f>IFERROR(IF(X641="",0,CEILING((X641/$H641),1)*$H641),"")</f>
        <v>46.8</v>
      </c>
      <c r="Z641" s="36">
        <f>IFERROR(IF(Y641=0,"",ROUNDUP(Y641/H641,0)*0.01898),"")</f>
        <v>0.11388000000000001</v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42.230769230769226</v>
      </c>
      <c r="BN641" s="64">
        <f>IFERROR(Y641*I641/H641,"0")</f>
        <v>49.41</v>
      </c>
      <c r="BO641" s="64">
        <f>IFERROR(1/J641*(X641/H641),"0")</f>
        <v>8.0128205128205135E-2</v>
      </c>
      <c r="BP641" s="64">
        <f>IFERROR(1/J641*(Y641/H641),"0")</f>
        <v>9.375E-2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9">
        <v>4640242180120</v>
      </c>
      <c r="E642" s="780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885" t="s">
        <v>1032</v>
      </c>
      <c r="Q642" s="777"/>
      <c r="R642" s="777"/>
      <c r="S642" s="777"/>
      <c r="T642" s="778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9">
        <v>4640242180137</v>
      </c>
      <c r="E643" s="780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1086" t="s">
        <v>1035</v>
      </c>
      <c r="Q643" s="777"/>
      <c r="R643" s="777"/>
      <c r="S643" s="777"/>
      <c r="T643" s="778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9">
        <v>4640242180137</v>
      </c>
      <c r="E644" s="780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921" t="s">
        <v>1038</v>
      </c>
      <c r="Q644" s="777"/>
      <c r="R644" s="777"/>
      <c r="S644" s="777"/>
      <c r="T644" s="778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4"/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6"/>
      <c r="P645" s="781" t="s">
        <v>71</v>
      </c>
      <c r="Q645" s="774"/>
      <c r="R645" s="774"/>
      <c r="S645" s="774"/>
      <c r="T645" s="774"/>
      <c r="U645" s="774"/>
      <c r="V645" s="775"/>
      <c r="W645" s="37" t="s">
        <v>72</v>
      </c>
      <c r="X645" s="771">
        <f>IFERROR(X641/H641,"0")+IFERROR(X642/H642,"0")+IFERROR(X643/H643,"0")+IFERROR(X644/H644,"0")</f>
        <v>5.1282051282051286</v>
      </c>
      <c r="Y645" s="771">
        <f>IFERROR(Y641/H641,"0")+IFERROR(Y642/H642,"0")+IFERROR(Y643/H643,"0")+IFERROR(Y644/H644,"0")</f>
        <v>6</v>
      </c>
      <c r="Z645" s="771">
        <f>IFERROR(IF(Z641="",0,Z641),"0")+IFERROR(IF(Z642="",0,Z642),"0")+IFERROR(IF(Z643="",0,Z643),"0")+IFERROR(IF(Z644="",0,Z644),"0")</f>
        <v>0.11388000000000001</v>
      </c>
      <c r="AA645" s="772"/>
      <c r="AB645" s="772"/>
      <c r="AC645" s="772"/>
    </row>
    <row r="646" spans="1:68" x14ac:dyDescent="0.2">
      <c r="A646" s="785"/>
      <c r="B646" s="785"/>
      <c r="C646" s="785"/>
      <c r="D646" s="785"/>
      <c r="E646" s="785"/>
      <c r="F646" s="785"/>
      <c r="G646" s="785"/>
      <c r="H646" s="785"/>
      <c r="I646" s="785"/>
      <c r="J646" s="785"/>
      <c r="K646" s="785"/>
      <c r="L646" s="785"/>
      <c r="M646" s="785"/>
      <c r="N646" s="785"/>
      <c r="O646" s="786"/>
      <c r="P646" s="781" t="s">
        <v>71</v>
      </c>
      <c r="Q646" s="774"/>
      <c r="R646" s="774"/>
      <c r="S646" s="774"/>
      <c r="T646" s="774"/>
      <c r="U646" s="774"/>
      <c r="V646" s="775"/>
      <c r="W646" s="37" t="s">
        <v>69</v>
      </c>
      <c r="X646" s="771">
        <f>IFERROR(SUM(X641:X644),"0")</f>
        <v>40</v>
      </c>
      <c r="Y646" s="771">
        <f>IFERROR(SUM(Y641:Y644),"0")</f>
        <v>46.8</v>
      </c>
      <c r="Z646" s="37"/>
      <c r="AA646" s="772"/>
      <c r="AB646" s="772"/>
      <c r="AC646" s="772"/>
    </row>
    <row r="647" spans="1:68" ht="16.5" hidden="1" customHeight="1" x14ac:dyDescent="0.25">
      <c r="A647" s="789" t="s">
        <v>1039</v>
      </c>
      <c r="B647" s="785"/>
      <c r="C647" s="785"/>
      <c r="D647" s="785"/>
      <c r="E647" s="785"/>
      <c r="F647" s="785"/>
      <c r="G647" s="785"/>
      <c r="H647" s="785"/>
      <c r="I647" s="785"/>
      <c r="J647" s="785"/>
      <c r="K647" s="785"/>
      <c r="L647" s="785"/>
      <c r="M647" s="785"/>
      <c r="N647" s="785"/>
      <c r="O647" s="785"/>
      <c r="P647" s="785"/>
      <c r="Q647" s="785"/>
      <c r="R647" s="785"/>
      <c r="S647" s="785"/>
      <c r="T647" s="785"/>
      <c r="U647" s="785"/>
      <c r="V647" s="785"/>
      <c r="W647" s="785"/>
      <c r="X647" s="785"/>
      <c r="Y647" s="785"/>
      <c r="Z647" s="785"/>
      <c r="AA647" s="764"/>
      <c r="AB647" s="764"/>
      <c r="AC647" s="764"/>
    </row>
    <row r="648" spans="1:68" ht="14.25" hidden="1" customHeight="1" x14ac:dyDescent="0.25">
      <c r="A648" s="787" t="s">
        <v>107</v>
      </c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5"/>
      <c r="P648" s="785"/>
      <c r="Q648" s="785"/>
      <c r="R648" s="785"/>
      <c r="S648" s="785"/>
      <c r="T648" s="785"/>
      <c r="U648" s="785"/>
      <c r="V648" s="785"/>
      <c r="W648" s="785"/>
      <c r="X648" s="785"/>
      <c r="Y648" s="785"/>
      <c r="Z648" s="785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9">
        <v>4640242180045</v>
      </c>
      <c r="E649" s="780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136" t="s">
        <v>1042</v>
      </c>
      <c r="Q649" s="777"/>
      <c r="R649" s="777"/>
      <c r="S649" s="777"/>
      <c r="T649" s="778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9">
        <v>4640242180601</v>
      </c>
      <c r="E650" s="780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815" t="s">
        <v>1046</v>
      </c>
      <c r="Q650" s="777"/>
      <c r="R650" s="777"/>
      <c r="S650" s="777"/>
      <c r="T650" s="778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4"/>
      <c r="B651" s="785"/>
      <c r="C651" s="785"/>
      <c r="D651" s="785"/>
      <c r="E651" s="785"/>
      <c r="F651" s="785"/>
      <c r="G651" s="785"/>
      <c r="H651" s="785"/>
      <c r="I651" s="785"/>
      <c r="J651" s="785"/>
      <c r="K651" s="785"/>
      <c r="L651" s="785"/>
      <c r="M651" s="785"/>
      <c r="N651" s="785"/>
      <c r="O651" s="786"/>
      <c r="P651" s="781" t="s">
        <v>71</v>
      </c>
      <c r="Q651" s="774"/>
      <c r="R651" s="774"/>
      <c r="S651" s="774"/>
      <c r="T651" s="774"/>
      <c r="U651" s="774"/>
      <c r="V651" s="775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5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81" t="s">
        <v>71</v>
      </c>
      <c r="Q652" s="774"/>
      <c r="R652" s="774"/>
      <c r="S652" s="774"/>
      <c r="T652" s="774"/>
      <c r="U652" s="774"/>
      <c r="V652" s="775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7" t="s">
        <v>155</v>
      </c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5"/>
      <c r="P653" s="785"/>
      <c r="Q653" s="785"/>
      <c r="R653" s="785"/>
      <c r="S653" s="785"/>
      <c r="T653" s="785"/>
      <c r="U653" s="785"/>
      <c r="V653" s="785"/>
      <c r="W653" s="785"/>
      <c r="X653" s="785"/>
      <c r="Y653" s="785"/>
      <c r="Z653" s="785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9">
        <v>4640242180090</v>
      </c>
      <c r="E654" s="780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883" t="s">
        <v>1050</v>
      </c>
      <c r="Q654" s="777"/>
      <c r="R654" s="777"/>
      <c r="S654" s="777"/>
      <c r="T654" s="778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4"/>
      <c r="B655" s="785"/>
      <c r="C655" s="785"/>
      <c r="D655" s="785"/>
      <c r="E655" s="785"/>
      <c r="F655" s="785"/>
      <c r="G655" s="785"/>
      <c r="H655" s="785"/>
      <c r="I655" s="785"/>
      <c r="J655" s="785"/>
      <c r="K655" s="785"/>
      <c r="L655" s="785"/>
      <c r="M655" s="785"/>
      <c r="N655" s="785"/>
      <c r="O655" s="786"/>
      <c r="P655" s="781" t="s">
        <v>71</v>
      </c>
      <c r="Q655" s="774"/>
      <c r="R655" s="774"/>
      <c r="S655" s="774"/>
      <c r="T655" s="774"/>
      <c r="U655" s="774"/>
      <c r="V655" s="775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5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81" t="s">
        <v>71</v>
      </c>
      <c r="Q656" s="774"/>
      <c r="R656" s="774"/>
      <c r="S656" s="774"/>
      <c r="T656" s="774"/>
      <c r="U656" s="774"/>
      <c r="V656" s="775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7" t="s">
        <v>64</v>
      </c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5"/>
      <c r="P657" s="785"/>
      <c r="Q657" s="785"/>
      <c r="R657" s="785"/>
      <c r="S657" s="785"/>
      <c r="T657" s="785"/>
      <c r="U657" s="785"/>
      <c r="V657" s="785"/>
      <c r="W657" s="785"/>
      <c r="X657" s="785"/>
      <c r="Y657" s="785"/>
      <c r="Z657" s="785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9">
        <v>4640242180076</v>
      </c>
      <c r="E658" s="780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1061" t="s">
        <v>1054</v>
      </c>
      <c r="Q658" s="777"/>
      <c r="R658" s="777"/>
      <c r="S658" s="777"/>
      <c r="T658" s="778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4"/>
      <c r="B659" s="785"/>
      <c r="C659" s="785"/>
      <c r="D659" s="785"/>
      <c r="E659" s="785"/>
      <c r="F659" s="785"/>
      <c r="G659" s="785"/>
      <c r="H659" s="785"/>
      <c r="I659" s="785"/>
      <c r="J659" s="785"/>
      <c r="K659" s="785"/>
      <c r="L659" s="785"/>
      <c r="M659" s="785"/>
      <c r="N659" s="785"/>
      <c r="O659" s="786"/>
      <c r="P659" s="781" t="s">
        <v>71</v>
      </c>
      <c r="Q659" s="774"/>
      <c r="R659" s="774"/>
      <c r="S659" s="774"/>
      <c r="T659" s="774"/>
      <c r="U659" s="774"/>
      <c r="V659" s="775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5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81" t="s">
        <v>71</v>
      </c>
      <c r="Q660" s="774"/>
      <c r="R660" s="774"/>
      <c r="S660" s="774"/>
      <c r="T660" s="774"/>
      <c r="U660" s="774"/>
      <c r="V660" s="775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7" t="s">
        <v>73</v>
      </c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5"/>
      <c r="P661" s="785"/>
      <c r="Q661" s="785"/>
      <c r="R661" s="785"/>
      <c r="S661" s="785"/>
      <c r="T661" s="785"/>
      <c r="U661" s="785"/>
      <c r="V661" s="785"/>
      <c r="W661" s="785"/>
      <c r="X661" s="785"/>
      <c r="Y661" s="785"/>
      <c r="Z661" s="785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9">
        <v>4640242180106</v>
      </c>
      <c r="E662" s="780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998" t="s">
        <v>1058</v>
      </c>
      <c r="Q662" s="777"/>
      <c r="R662" s="777"/>
      <c r="S662" s="777"/>
      <c r="T662" s="778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84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786"/>
      <c r="P663" s="781" t="s">
        <v>71</v>
      </c>
      <c r="Q663" s="774"/>
      <c r="R663" s="774"/>
      <c r="S663" s="774"/>
      <c r="T663" s="774"/>
      <c r="U663" s="774"/>
      <c r="V663" s="775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786"/>
      <c r="P664" s="781" t="s">
        <v>71</v>
      </c>
      <c r="Q664" s="774"/>
      <c r="R664" s="774"/>
      <c r="S664" s="774"/>
      <c r="T664" s="774"/>
      <c r="U664" s="774"/>
      <c r="V664" s="775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1168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1027"/>
      <c r="P665" s="945" t="s">
        <v>1060</v>
      </c>
      <c r="Q665" s="794"/>
      <c r="R665" s="794"/>
      <c r="S665" s="794"/>
      <c r="T665" s="794"/>
      <c r="U665" s="794"/>
      <c r="V665" s="79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17097.237000000001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17278.259999999998</v>
      </c>
      <c r="Z665" s="37"/>
      <c r="AA665" s="772"/>
      <c r="AB665" s="772"/>
      <c r="AC665" s="772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1027"/>
      <c r="P666" s="945" t="s">
        <v>1061</v>
      </c>
      <c r="Q666" s="794"/>
      <c r="R666" s="794"/>
      <c r="S666" s="794"/>
      <c r="T666" s="794"/>
      <c r="U666" s="794"/>
      <c r="V666" s="795"/>
      <c r="W666" s="37" t="s">
        <v>69</v>
      </c>
      <c r="X666" s="771">
        <f>IFERROR(SUM(BM22:BM662),"0")</f>
        <v>18115.720136077329</v>
      </c>
      <c r="Y666" s="771">
        <f>IFERROR(SUM(BN22:BN662),"0")</f>
        <v>18306.589000000007</v>
      </c>
      <c r="Z666" s="37"/>
      <c r="AA666" s="772"/>
      <c r="AB666" s="772"/>
      <c r="AC666" s="772"/>
    </row>
    <row r="667" spans="1:68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1027"/>
      <c r="P667" s="945" t="s">
        <v>1062</v>
      </c>
      <c r="Q667" s="794"/>
      <c r="R667" s="794"/>
      <c r="S667" s="794"/>
      <c r="T667" s="794"/>
      <c r="U667" s="794"/>
      <c r="V667" s="795"/>
      <c r="W667" s="37" t="s">
        <v>1063</v>
      </c>
      <c r="X667" s="38">
        <f>ROUNDUP(SUM(BO22:BO662),0)</f>
        <v>31</v>
      </c>
      <c r="Y667" s="38">
        <f>ROUNDUP(SUM(BP22:BP662),0)</f>
        <v>32</v>
      </c>
      <c r="Z667" s="37"/>
      <c r="AA667" s="772"/>
      <c r="AB667" s="772"/>
      <c r="AC667" s="772"/>
    </row>
    <row r="668" spans="1:68" x14ac:dyDescent="0.2">
      <c r="A668" s="785"/>
      <c r="B668" s="785"/>
      <c r="C668" s="785"/>
      <c r="D668" s="785"/>
      <c r="E668" s="785"/>
      <c r="F668" s="785"/>
      <c r="G668" s="785"/>
      <c r="H668" s="785"/>
      <c r="I668" s="785"/>
      <c r="J668" s="785"/>
      <c r="K668" s="785"/>
      <c r="L668" s="785"/>
      <c r="M668" s="785"/>
      <c r="N668" s="785"/>
      <c r="O668" s="1027"/>
      <c r="P668" s="945" t="s">
        <v>1064</v>
      </c>
      <c r="Q668" s="794"/>
      <c r="R668" s="794"/>
      <c r="S668" s="794"/>
      <c r="T668" s="794"/>
      <c r="U668" s="794"/>
      <c r="V668" s="795"/>
      <c r="W668" s="37" t="s">
        <v>69</v>
      </c>
      <c r="X668" s="771">
        <f>GrossWeightTotal+PalletQtyTotal*25</f>
        <v>18890.720136077329</v>
      </c>
      <c r="Y668" s="771">
        <f>GrossWeightTotalR+PalletQtyTotalR*25</f>
        <v>19106.589000000007</v>
      </c>
      <c r="Z668" s="37"/>
      <c r="AA668" s="772"/>
      <c r="AB668" s="772"/>
      <c r="AC668" s="772"/>
    </row>
    <row r="669" spans="1:68" x14ac:dyDescent="0.2">
      <c r="A669" s="785"/>
      <c r="B669" s="785"/>
      <c r="C669" s="785"/>
      <c r="D669" s="785"/>
      <c r="E669" s="785"/>
      <c r="F669" s="785"/>
      <c r="G669" s="785"/>
      <c r="H669" s="785"/>
      <c r="I669" s="785"/>
      <c r="J669" s="785"/>
      <c r="K669" s="785"/>
      <c r="L669" s="785"/>
      <c r="M669" s="785"/>
      <c r="N669" s="785"/>
      <c r="O669" s="1027"/>
      <c r="P669" s="945" t="s">
        <v>1065</v>
      </c>
      <c r="Q669" s="794"/>
      <c r="R669" s="794"/>
      <c r="S669" s="794"/>
      <c r="T669" s="794"/>
      <c r="U669" s="794"/>
      <c r="V669" s="79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3619.2126602005906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3649</v>
      </c>
      <c r="Z669" s="37"/>
      <c r="AA669" s="772"/>
      <c r="AB669" s="772"/>
      <c r="AC669" s="772"/>
    </row>
    <row r="670" spans="1:68" ht="14.25" hidden="1" customHeight="1" x14ac:dyDescent="0.2">
      <c r="A670" s="785"/>
      <c r="B670" s="785"/>
      <c r="C670" s="785"/>
      <c r="D670" s="785"/>
      <c r="E670" s="785"/>
      <c r="F670" s="785"/>
      <c r="G670" s="785"/>
      <c r="H670" s="785"/>
      <c r="I670" s="785"/>
      <c r="J670" s="785"/>
      <c r="K670" s="785"/>
      <c r="L670" s="785"/>
      <c r="M670" s="785"/>
      <c r="N670" s="785"/>
      <c r="O670" s="1027"/>
      <c r="P670" s="945" t="s">
        <v>1066</v>
      </c>
      <c r="Q670" s="794"/>
      <c r="R670" s="794"/>
      <c r="S670" s="794"/>
      <c r="T670" s="794"/>
      <c r="U670" s="794"/>
      <c r="V670" s="79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36.133780000000002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6" t="s">
        <v>105</v>
      </c>
      <c r="D672" s="929"/>
      <c r="E672" s="929"/>
      <c r="F672" s="929"/>
      <c r="G672" s="929"/>
      <c r="H672" s="930"/>
      <c r="I672" s="806" t="s">
        <v>308</v>
      </c>
      <c r="J672" s="929"/>
      <c r="K672" s="929"/>
      <c r="L672" s="929"/>
      <c r="M672" s="929"/>
      <c r="N672" s="929"/>
      <c r="O672" s="929"/>
      <c r="P672" s="929"/>
      <c r="Q672" s="929"/>
      <c r="R672" s="929"/>
      <c r="S672" s="929"/>
      <c r="T672" s="929"/>
      <c r="U672" s="929"/>
      <c r="V672" s="929"/>
      <c r="W672" s="930"/>
      <c r="X672" s="806" t="s">
        <v>653</v>
      </c>
      <c r="Y672" s="930"/>
      <c r="Z672" s="806" t="s">
        <v>739</v>
      </c>
      <c r="AA672" s="929"/>
      <c r="AB672" s="929"/>
      <c r="AC672" s="930"/>
      <c r="AD672" s="766" t="s">
        <v>836</v>
      </c>
      <c r="AE672" s="766" t="s">
        <v>932</v>
      </c>
      <c r="AF672" s="806" t="s">
        <v>939</v>
      </c>
      <c r="AG672" s="930"/>
    </row>
    <row r="673" spans="1:33" ht="14.25" customHeight="1" thickTop="1" x14ac:dyDescent="0.2">
      <c r="A673" s="1137" t="s">
        <v>1069</v>
      </c>
      <c r="B673" s="806" t="s">
        <v>63</v>
      </c>
      <c r="C673" s="806" t="s">
        <v>106</v>
      </c>
      <c r="D673" s="806" t="s">
        <v>134</v>
      </c>
      <c r="E673" s="806" t="s">
        <v>204</v>
      </c>
      <c r="F673" s="806" t="s">
        <v>226</v>
      </c>
      <c r="G673" s="806" t="s">
        <v>267</v>
      </c>
      <c r="H673" s="806" t="s">
        <v>105</v>
      </c>
      <c r="I673" s="806" t="s">
        <v>309</v>
      </c>
      <c r="J673" s="806" t="s">
        <v>333</v>
      </c>
      <c r="K673" s="806" t="s">
        <v>410</v>
      </c>
      <c r="L673" s="806" t="s">
        <v>430</v>
      </c>
      <c r="M673" s="806" t="s">
        <v>455</v>
      </c>
      <c r="N673" s="767"/>
      <c r="O673" s="806" t="s">
        <v>482</v>
      </c>
      <c r="P673" s="806" t="s">
        <v>485</v>
      </c>
      <c r="Q673" s="806" t="s">
        <v>494</v>
      </c>
      <c r="R673" s="806" t="s">
        <v>510</v>
      </c>
      <c r="S673" s="806" t="s">
        <v>523</v>
      </c>
      <c r="T673" s="806" t="s">
        <v>536</v>
      </c>
      <c r="U673" s="806" t="s">
        <v>549</v>
      </c>
      <c r="V673" s="806" t="s">
        <v>553</v>
      </c>
      <c r="W673" s="806" t="s">
        <v>640</v>
      </c>
      <c r="X673" s="806" t="s">
        <v>654</v>
      </c>
      <c r="Y673" s="806" t="s">
        <v>695</v>
      </c>
      <c r="Z673" s="806" t="s">
        <v>740</v>
      </c>
      <c r="AA673" s="806" t="s">
        <v>797</v>
      </c>
      <c r="AB673" s="806" t="s">
        <v>815</v>
      </c>
      <c r="AC673" s="806" t="s">
        <v>829</v>
      </c>
      <c r="AD673" s="806" t="s">
        <v>836</v>
      </c>
      <c r="AE673" s="806" t="s">
        <v>932</v>
      </c>
      <c r="AF673" s="806" t="s">
        <v>939</v>
      </c>
      <c r="AG673" s="806" t="s">
        <v>1039</v>
      </c>
    </row>
    <row r="674" spans="1:33" ht="13.5" customHeight="1" thickBot="1" x14ac:dyDescent="0.25">
      <c r="A674" s="1138"/>
      <c r="B674" s="807"/>
      <c r="C674" s="807"/>
      <c r="D674" s="807"/>
      <c r="E674" s="807"/>
      <c r="F674" s="807"/>
      <c r="G674" s="807"/>
      <c r="H674" s="807"/>
      <c r="I674" s="807"/>
      <c r="J674" s="807"/>
      <c r="K674" s="807"/>
      <c r="L674" s="807"/>
      <c r="M674" s="807"/>
      <c r="N674" s="767"/>
      <c r="O674" s="807"/>
      <c r="P674" s="807"/>
      <c r="Q674" s="807"/>
      <c r="R674" s="807"/>
      <c r="S674" s="807"/>
      <c r="T674" s="807"/>
      <c r="U674" s="807"/>
      <c r="V674" s="807"/>
      <c r="W674" s="807"/>
      <c r="X674" s="807"/>
      <c r="Y674" s="807"/>
      <c r="Z674" s="807"/>
      <c r="AA674" s="807"/>
      <c r="AB674" s="807"/>
      <c r="AC674" s="807"/>
      <c r="AD674" s="807"/>
      <c r="AE674" s="807"/>
      <c r="AF674" s="807"/>
      <c r="AG674" s="807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546.79999999999995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810.30000000000007</v>
      </c>
      <c r="E675" s="46">
        <f>IFERROR(Y99*1,"0")+IFERROR(Y100*1,"0")+IFERROR(Y101*1,"0")+IFERROR(Y105*1,"0")+IFERROR(Y106*1,"0")+IFERROR(Y107*1,"0")+IFERROR(Y108*1,"0")+IFERROR(Y109*1,"0")+IFERROR(Y110*1,"0")</f>
        <v>1346.4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1592</v>
      </c>
      <c r="G675" s="46">
        <f>IFERROR(Y145*1,"0")+IFERROR(Y146*1,"0")+IFERROR(Y147*1,"0")+IFERROR(Y151*1,"0")+IFERROR(Y152*1,"0")+IFERROR(Y156*1,"0")+IFERROR(Y157*1,"0")+IFERROR(Y158*1,"0")</f>
        <v>150.72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699.06000000000006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2094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59.6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321.60000000000002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105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409.2</v>
      </c>
      <c r="W675" s="46">
        <f>IFERROR(Y403*1,"0")+IFERROR(Y407*1,"0")+IFERROR(Y408*1,"0")+IFERROR(Y409*1,"0")</f>
        <v>1137.6000000000001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4953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84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199.8</v>
      </c>
      <c r="AA675" s="46">
        <f>IFERROR(Y508*1,"0")+IFERROR(Y512*1,"0")+IFERROR(Y513*1,"0")+IFERROR(Y514*1,"0")+IFERROR(Y515*1,"0")+IFERROR(Y516*1,"0")</f>
        <v>14.700000000000001</v>
      </c>
      <c r="AB675" s="46">
        <f>IFERROR(Y521*1,"0")+IFERROR(Y522*1,"0")+IFERROR(Y523*1,"0")+IFERROR(Y524*1,"0")</f>
        <v>28.56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1477.9199999999998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1248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84,00"/>
        <filter val="1 100,00"/>
        <filter val="1 120,00"/>
        <filter val="1 130,00"/>
        <filter val="1 200,00"/>
        <filter val="1,19"/>
        <filter val="1,28"/>
        <filter val="1,67"/>
        <filter val="10,00"/>
        <filter val="100,00"/>
        <filter val="100,37"/>
        <filter val="105,00"/>
        <filter val="12,00"/>
        <filter val="12,50"/>
        <filter val="12,86"/>
        <filter val="120,00"/>
        <filter val="133,33"/>
        <filter val="14,00"/>
        <filter val="140,00"/>
        <filter val="15,00"/>
        <filter val="150,00"/>
        <filter val="153,85"/>
        <filter val="157,14"/>
        <filter val="159,26"/>
        <filter val="16,67"/>
        <filter val="160,00"/>
        <filter val="167,50"/>
        <filter val="17 097,24"/>
        <filter val="18 115,72"/>
        <filter val="18 890,72"/>
        <filter val="180,00"/>
        <filter val="184,09"/>
        <filter val="189,67"/>
        <filter val="19,44"/>
        <filter val="194,00"/>
        <filter val="2 000,00"/>
        <filter val="2 815,00"/>
        <filter val="2,22"/>
        <filter val="20,00"/>
        <filter val="200,00"/>
        <filter val="21,67"/>
        <filter val="210,00"/>
        <filter val="212,04"/>
        <filter val="220,00"/>
        <filter val="240,00"/>
        <filter val="247,62"/>
        <filter val="25,00"/>
        <filter val="250,00"/>
        <filter val="28,00"/>
        <filter val="280,00"/>
        <filter val="3 619,21"/>
        <filter val="3,00"/>
        <filter val="3,30"/>
        <filter val="30,00"/>
        <filter val="300,00"/>
        <filter val="309,52"/>
        <filter val="31"/>
        <filter val="315,00"/>
        <filter val="320,00"/>
        <filter val="33,00"/>
        <filter val="33,33"/>
        <filter val="330,00"/>
        <filter val="34,26"/>
        <filter val="35,00"/>
        <filter val="350,00"/>
        <filter val="360,00"/>
        <filter val="37,88"/>
        <filter val="385,29"/>
        <filter val="4,76"/>
        <filter val="40,00"/>
        <filter val="400,00"/>
        <filter val="42,03"/>
        <filter val="435,00"/>
        <filter val="45,00"/>
        <filter val="450,00"/>
        <filter val="48,00"/>
        <filter val="5,00"/>
        <filter val="5,13"/>
        <filter val="50,00"/>
        <filter val="500,00"/>
        <filter val="52,00"/>
        <filter val="533,33"/>
        <filter val="540,00"/>
        <filter val="560,00"/>
        <filter val="58,00"/>
        <filter val="6,67"/>
        <filter val="600,00"/>
        <filter val="64,00"/>
        <filter val="67,50"/>
        <filter val="675,00"/>
        <filter val="690,00"/>
        <filter val="70,00"/>
        <filter val="770,00"/>
        <filter val="775,00"/>
        <filter val="790,00"/>
        <filter val="8,33"/>
        <filter val="8,89"/>
        <filter val="80,00"/>
        <filter val="80,71"/>
        <filter val="82,33"/>
        <filter val="9,00"/>
        <filter val="9,82"/>
        <filter val="90,00"/>
        <filter val="935,00"/>
        <filter val="98,48"/>
        <filter val="98,52"/>
      </filters>
    </filterColumn>
    <filterColumn colId="29" showButton="0"/>
    <filterColumn colId="30" showButton="0"/>
  </autoFilter>
  <mergeCells count="1189"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D644:E644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P621:T621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P86:T86"/>
    <mergeCell ref="D60:E60"/>
    <mergeCell ref="D493:E493"/>
    <mergeCell ref="D360:E360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P34:V34"/>
    <mergeCell ref="D235:E235"/>
    <mergeCell ref="D421:E421"/>
    <mergeCell ref="D609:E609"/>
    <mergeCell ref="P182:T18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A17:A18"/>
    <mergeCell ref="P364:V364"/>
    <mergeCell ref="P300:T300"/>
    <mergeCell ref="P493:T493"/>
    <mergeCell ref="C17:C18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A143:Z143"/>
    <mergeCell ref="A232:Z23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84:E84"/>
    <mergeCell ref="P483:T483"/>
    <mergeCell ref="A328:Z328"/>
    <mergeCell ref="P462:T462"/>
    <mergeCell ref="P72:V72"/>
    <mergeCell ref="P387:V387"/>
    <mergeCell ref="P399:V399"/>
    <mergeCell ref="D316:E316"/>
    <mergeCell ref="P340:T340"/>
    <mergeCell ref="A174:Z174"/>
    <mergeCell ref="A472:Z472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P53:V53"/>
    <mergeCell ref="A314:Z314"/>
    <mergeCell ref="A114:Z114"/>
    <mergeCell ref="A412:Z412"/>
    <mergeCell ref="P239:V239"/>
    <mergeCell ref="P46:T46"/>
    <mergeCell ref="D225:E225"/>
    <mergeCell ref="P409:T409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D110:E110"/>
    <mergeCell ref="D408:E408"/>
    <mergeCell ref="P216:V216"/>
    <mergeCell ref="P580:T580"/>
    <mergeCell ref="A399:O400"/>
    <mergeCell ref="D461:E461"/>
    <mergeCell ref="D620:E620"/>
    <mergeCell ref="D573:E573"/>
    <mergeCell ref="A537:Z537"/>
    <mergeCell ref="A138:Z138"/>
    <mergeCell ref="P500:V500"/>
    <mergeCell ref="D438:E438"/>
    <mergeCell ref="A511:Z511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P62:T62"/>
    <mergeCell ref="D44:E44"/>
    <mergeCell ref="X17:X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2025-02-21T10:15:02Z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