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F11144-166D-493F-A75F-275ACD7DBE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O580" i="1"/>
  <c r="BM580" i="1"/>
  <c r="Y580" i="1"/>
  <c r="P580" i="1"/>
  <c r="X578" i="1"/>
  <c r="X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P565" i="1"/>
  <c r="BO564" i="1"/>
  <c r="BM564" i="1"/>
  <c r="Y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O539" i="1"/>
  <c r="BM539" i="1"/>
  <c r="Y539" i="1"/>
  <c r="P539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Y505" i="1" s="1"/>
  <c r="P503" i="1"/>
  <c r="X501" i="1"/>
  <c r="X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BP483" i="1" s="1"/>
  <c r="P483" i="1"/>
  <c r="BO482" i="1"/>
  <c r="BM482" i="1"/>
  <c r="Y482" i="1"/>
  <c r="BP482" i="1" s="1"/>
  <c r="BO481" i="1"/>
  <c r="BM481" i="1"/>
  <c r="Y481" i="1"/>
  <c r="BP481" i="1" s="1"/>
  <c r="P481" i="1"/>
  <c r="BO480" i="1"/>
  <c r="BM480" i="1"/>
  <c r="Y480" i="1"/>
  <c r="BP480" i="1" s="1"/>
  <c r="P480" i="1"/>
  <c r="BO479" i="1"/>
  <c r="BM479" i="1"/>
  <c r="Y479" i="1"/>
  <c r="BP479" i="1" s="1"/>
  <c r="BO478" i="1"/>
  <c r="BM478" i="1"/>
  <c r="Y478" i="1"/>
  <c r="BP478" i="1" s="1"/>
  <c r="BO477" i="1"/>
  <c r="BM477" i="1"/>
  <c r="Y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BP460" i="1" s="1"/>
  <c r="BO459" i="1"/>
  <c r="BM459" i="1"/>
  <c r="Y459" i="1"/>
  <c r="Y464" i="1" s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Y440" i="1" s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BP428" i="1" s="1"/>
  <c r="P428" i="1"/>
  <c r="X426" i="1"/>
  <c r="X425" i="1"/>
  <c r="BO424" i="1"/>
  <c r="BM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Y425" i="1" s="1"/>
  <c r="P415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Z373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8" i="1"/>
  <c r="X317" i="1"/>
  <c r="BO316" i="1"/>
  <c r="BM316" i="1"/>
  <c r="Y316" i="1"/>
  <c r="BP316" i="1" s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X178" i="1"/>
  <c r="X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O158" i="1"/>
  <c r="BM158" i="1"/>
  <c r="Y158" i="1"/>
  <c r="P158" i="1"/>
  <c r="BO157" i="1"/>
  <c r="BM157" i="1"/>
  <c r="Y157" i="1"/>
  <c r="P157" i="1"/>
  <c r="BO156" i="1"/>
  <c r="BM156" i="1"/>
  <c r="Y156" i="1"/>
  <c r="BP156" i="1" s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P146" i="1"/>
  <c r="BO145" i="1"/>
  <c r="BM145" i="1"/>
  <c r="Y145" i="1"/>
  <c r="BP145" i="1" s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0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BO57" i="1"/>
  <c r="BM57" i="1"/>
  <c r="Y57" i="1"/>
  <c r="BP57" i="1" s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665" i="1" s="1"/>
  <c r="X23" i="1"/>
  <c r="BO22" i="1"/>
  <c r="X667" i="1" s="1"/>
  <c r="BM22" i="1"/>
  <c r="Y22" i="1"/>
  <c r="B675" i="1" s="1"/>
  <c r="P22" i="1"/>
  <c r="H10" i="1"/>
  <c r="A9" i="1"/>
  <c r="F10" i="1" s="1"/>
  <c r="D7" i="1"/>
  <c r="Q6" i="1"/>
  <c r="P2" i="1"/>
  <c r="Y436" i="1" l="1"/>
  <c r="Y435" i="1"/>
  <c r="BP450" i="1"/>
  <c r="BN450" i="1"/>
  <c r="Z450" i="1"/>
  <c r="BP489" i="1"/>
  <c r="BN489" i="1"/>
  <c r="Z489" i="1"/>
  <c r="BP512" i="1"/>
  <c r="BN512" i="1"/>
  <c r="Z512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BP569" i="1"/>
  <c r="BN569" i="1"/>
  <c r="Z569" i="1"/>
  <c r="BP575" i="1"/>
  <c r="BN575" i="1"/>
  <c r="Z57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8" i="1" s="1"/>
  <c r="X669" i="1"/>
  <c r="Z26" i="1"/>
  <c r="BN26" i="1"/>
  <c r="Z31" i="1"/>
  <c r="BN31" i="1"/>
  <c r="C675" i="1"/>
  <c r="Z51" i="1"/>
  <c r="BN51" i="1"/>
  <c r="Z63" i="1"/>
  <c r="BN63" i="1"/>
  <c r="Y71" i="1"/>
  <c r="Z77" i="1"/>
  <c r="BN77" i="1"/>
  <c r="Z87" i="1"/>
  <c r="BN87" i="1"/>
  <c r="Z108" i="1"/>
  <c r="BN108" i="1"/>
  <c r="Z116" i="1"/>
  <c r="BN116" i="1"/>
  <c r="Z132" i="1"/>
  <c r="BN132" i="1"/>
  <c r="Z151" i="1"/>
  <c r="BN151" i="1"/>
  <c r="Y154" i="1"/>
  <c r="Z156" i="1"/>
  <c r="BN156" i="1"/>
  <c r="Y159" i="1"/>
  <c r="Z171" i="1"/>
  <c r="BN171" i="1"/>
  <c r="Z191" i="1"/>
  <c r="BN191" i="1"/>
  <c r="Z208" i="1"/>
  <c r="BN208" i="1"/>
  <c r="Z220" i="1"/>
  <c r="BN220" i="1"/>
  <c r="Z228" i="1"/>
  <c r="BN228" i="1"/>
  <c r="Y240" i="1"/>
  <c r="Z237" i="1"/>
  <c r="BN237" i="1"/>
  <c r="K675" i="1"/>
  <c r="Z250" i="1"/>
  <c r="BN250" i="1"/>
  <c r="Z261" i="1"/>
  <c r="BN261" i="1"/>
  <c r="Z276" i="1"/>
  <c r="BN276" i="1"/>
  <c r="Z292" i="1"/>
  <c r="BN292" i="1"/>
  <c r="Z316" i="1"/>
  <c r="BN316" i="1"/>
  <c r="Z356" i="1"/>
  <c r="BN356" i="1"/>
  <c r="Z366" i="1"/>
  <c r="BN366" i="1"/>
  <c r="Y371" i="1"/>
  <c r="Z378" i="1"/>
  <c r="BN378" i="1"/>
  <c r="Z391" i="1"/>
  <c r="BN391" i="1"/>
  <c r="Z418" i="1"/>
  <c r="BN418" i="1"/>
  <c r="Z428" i="1"/>
  <c r="BN428" i="1"/>
  <c r="Y431" i="1"/>
  <c r="Z433" i="1"/>
  <c r="BN433" i="1"/>
  <c r="BP433" i="1"/>
  <c r="Z434" i="1"/>
  <c r="BN434" i="1"/>
  <c r="Y495" i="1"/>
  <c r="BP488" i="1"/>
  <c r="BN488" i="1"/>
  <c r="Z488" i="1"/>
  <c r="BP498" i="1"/>
  <c r="BN498" i="1"/>
  <c r="Z498" i="1"/>
  <c r="BP515" i="1"/>
  <c r="BN515" i="1"/>
  <c r="Z515" i="1"/>
  <c r="BP550" i="1"/>
  <c r="BN550" i="1"/>
  <c r="Z550" i="1"/>
  <c r="BP552" i="1"/>
  <c r="BN552" i="1"/>
  <c r="Z552" i="1"/>
  <c r="Y560" i="1"/>
  <c r="BP558" i="1"/>
  <c r="BN558" i="1"/>
  <c r="Z558" i="1"/>
  <c r="BP566" i="1"/>
  <c r="BN566" i="1"/>
  <c r="Z566" i="1"/>
  <c r="BP570" i="1"/>
  <c r="BN570" i="1"/>
  <c r="Z570" i="1"/>
  <c r="BP576" i="1"/>
  <c r="BN576" i="1"/>
  <c r="Z576" i="1"/>
  <c r="BP621" i="1"/>
  <c r="BN621" i="1"/>
  <c r="Z621" i="1"/>
  <c r="BP623" i="1"/>
  <c r="BN623" i="1"/>
  <c r="Z623" i="1"/>
  <c r="BP625" i="1"/>
  <c r="BN625" i="1"/>
  <c r="Z625" i="1"/>
  <c r="Y675" i="1"/>
  <c r="Y501" i="1"/>
  <c r="AA675" i="1"/>
  <c r="Y34" i="1"/>
  <c r="Z43" i="1"/>
  <c r="BN43" i="1"/>
  <c r="Z47" i="1"/>
  <c r="BN47" i="1"/>
  <c r="Z57" i="1"/>
  <c r="BN57" i="1"/>
  <c r="Y64" i="1"/>
  <c r="Z61" i="1"/>
  <c r="BN61" i="1"/>
  <c r="Z67" i="1"/>
  <c r="BN67" i="1"/>
  <c r="BP67" i="1"/>
  <c r="Z75" i="1"/>
  <c r="BN75" i="1"/>
  <c r="Z79" i="1"/>
  <c r="BN79" i="1"/>
  <c r="Y89" i="1"/>
  <c r="Z85" i="1"/>
  <c r="BN85" i="1"/>
  <c r="Z93" i="1"/>
  <c r="BN93" i="1"/>
  <c r="E675" i="1"/>
  <c r="Z106" i="1"/>
  <c r="BN106" i="1"/>
  <c r="F675" i="1"/>
  <c r="Z118" i="1"/>
  <c r="BN118" i="1"/>
  <c r="Y127" i="1"/>
  <c r="Z130" i="1"/>
  <c r="BN130" i="1"/>
  <c r="Z134" i="1"/>
  <c r="BN134" i="1"/>
  <c r="Z145" i="1"/>
  <c r="BN145" i="1"/>
  <c r="Y148" i="1"/>
  <c r="BP147" i="1"/>
  <c r="BN147" i="1"/>
  <c r="Z147" i="1"/>
  <c r="BP169" i="1"/>
  <c r="BN169" i="1"/>
  <c r="Z169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BP235" i="1"/>
  <c r="BN235" i="1"/>
  <c r="Z235" i="1"/>
  <c r="BP248" i="1"/>
  <c r="BN248" i="1"/>
  <c r="Z248" i="1"/>
  <c r="BP259" i="1"/>
  <c r="BN259" i="1"/>
  <c r="Z259" i="1"/>
  <c r="Y281" i="1"/>
  <c r="BP274" i="1"/>
  <c r="BN274" i="1"/>
  <c r="Z274" i="1"/>
  <c r="O675" i="1"/>
  <c r="Y286" i="1"/>
  <c r="BP285" i="1"/>
  <c r="BN285" i="1"/>
  <c r="Z285" i="1"/>
  <c r="Z286" i="1" s="1"/>
  <c r="BP290" i="1"/>
  <c r="BN290" i="1"/>
  <c r="Z290" i="1"/>
  <c r="BP301" i="1"/>
  <c r="BN301" i="1"/>
  <c r="Z301" i="1"/>
  <c r="Y342" i="1"/>
  <c r="BP340" i="1"/>
  <c r="BN340" i="1"/>
  <c r="Z340" i="1"/>
  <c r="BP362" i="1"/>
  <c r="BN362" i="1"/>
  <c r="Z362" i="1"/>
  <c r="BP376" i="1"/>
  <c r="BN376" i="1"/>
  <c r="Z376" i="1"/>
  <c r="BP385" i="1"/>
  <c r="BN385" i="1"/>
  <c r="Z385" i="1"/>
  <c r="BP416" i="1"/>
  <c r="BN416" i="1"/>
  <c r="Z416" i="1"/>
  <c r="BP158" i="1"/>
  <c r="BN158" i="1"/>
  <c r="Z158" i="1"/>
  <c r="Y177" i="1"/>
  <c r="BP175" i="1"/>
  <c r="BN175" i="1"/>
  <c r="Z175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4" i="1"/>
  <c r="BN244" i="1"/>
  <c r="Z244" i="1"/>
  <c r="BP255" i="1"/>
  <c r="BN255" i="1"/>
  <c r="Z255" i="1"/>
  <c r="BP263" i="1"/>
  <c r="BN263" i="1"/>
  <c r="Z263" i="1"/>
  <c r="BP278" i="1"/>
  <c r="BN278" i="1"/>
  <c r="Z278" i="1"/>
  <c r="BP297" i="1"/>
  <c r="BN297" i="1"/>
  <c r="Z297" i="1"/>
  <c r="Y322" i="1"/>
  <c r="BP321" i="1"/>
  <c r="BN321" i="1"/>
  <c r="Z321" i="1"/>
  <c r="Z322" i="1" s="1"/>
  <c r="Y327" i="1"/>
  <c r="Y326" i="1"/>
  <c r="BP325" i="1"/>
  <c r="BN325" i="1"/>
  <c r="Z325" i="1"/>
  <c r="Z326" i="1" s="1"/>
  <c r="Y331" i="1"/>
  <c r="BP329" i="1"/>
  <c r="BN329" i="1"/>
  <c r="Z329" i="1"/>
  <c r="BP358" i="1"/>
  <c r="BN358" i="1"/>
  <c r="Z358" i="1"/>
  <c r="BP368" i="1"/>
  <c r="BN368" i="1"/>
  <c r="Z368" i="1"/>
  <c r="BP382" i="1"/>
  <c r="BN382" i="1"/>
  <c r="Z382" i="1"/>
  <c r="BP397" i="1"/>
  <c r="BN397" i="1"/>
  <c r="Z397" i="1"/>
  <c r="BP420" i="1"/>
  <c r="BN420" i="1"/>
  <c r="Z420" i="1"/>
  <c r="BP523" i="1"/>
  <c r="BN523" i="1"/>
  <c r="Z523" i="1"/>
  <c r="BP543" i="1"/>
  <c r="BN543" i="1"/>
  <c r="Z543" i="1"/>
  <c r="BP548" i="1"/>
  <c r="BN548" i="1"/>
  <c r="Z548" i="1"/>
  <c r="BP573" i="1"/>
  <c r="BN573" i="1"/>
  <c r="Z573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153" i="1"/>
  <c r="Y160" i="1"/>
  <c r="Y173" i="1"/>
  <c r="Y178" i="1"/>
  <c r="I675" i="1"/>
  <c r="Y194" i="1"/>
  <c r="Y217" i="1"/>
  <c r="Y231" i="1"/>
  <c r="Y293" i="1"/>
  <c r="Y304" i="1"/>
  <c r="Y332" i="1"/>
  <c r="T675" i="1"/>
  <c r="Y343" i="1"/>
  <c r="V675" i="1"/>
  <c r="Y370" i="1"/>
  <c r="Z424" i="1"/>
  <c r="BN424" i="1"/>
  <c r="Y430" i="1"/>
  <c r="Z444" i="1"/>
  <c r="BN444" i="1"/>
  <c r="Z448" i="1"/>
  <c r="BN448" i="1"/>
  <c r="Z454" i="1"/>
  <c r="BN454" i="1"/>
  <c r="BP454" i="1"/>
  <c r="Y457" i="1"/>
  <c r="Z459" i="1"/>
  <c r="BN459" i="1"/>
  <c r="BP459" i="1"/>
  <c r="Z460" i="1"/>
  <c r="BN460" i="1"/>
  <c r="Y465" i="1"/>
  <c r="Z480" i="1"/>
  <c r="BN480" i="1"/>
  <c r="Z483" i="1"/>
  <c r="BN483" i="1"/>
  <c r="Z486" i="1"/>
  <c r="BN486" i="1"/>
  <c r="Z491" i="1"/>
  <c r="BN491" i="1"/>
  <c r="Z494" i="1"/>
  <c r="BN494" i="1"/>
  <c r="Y525" i="1"/>
  <c r="BP522" i="1"/>
  <c r="BN522" i="1"/>
  <c r="Z522" i="1"/>
  <c r="BP524" i="1"/>
  <c r="BN524" i="1"/>
  <c r="Z524" i="1"/>
  <c r="AC675" i="1"/>
  <c r="Y530" i="1"/>
  <c r="BP529" i="1"/>
  <c r="BN529" i="1"/>
  <c r="Z529" i="1"/>
  <c r="Z530" i="1" s="1"/>
  <c r="Y535" i="1"/>
  <c r="Y534" i="1"/>
  <c r="BP533" i="1"/>
  <c r="BN533" i="1"/>
  <c r="Z533" i="1"/>
  <c r="Z534" i="1" s="1"/>
  <c r="BP539" i="1"/>
  <c r="BN539" i="1"/>
  <c r="Z539" i="1"/>
  <c r="BP547" i="1"/>
  <c r="BN547" i="1"/>
  <c r="Z547" i="1"/>
  <c r="BP572" i="1"/>
  <c r="BN572" i="1"/>
  <c r="Z572" i="1"/>
  <c r="BP580" i="1"/>
  <c r="BN580" i="1"/>
  <c r="Z580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500" i="1"/>
  <c r="Y554" i="1"/>
  <c r="Y583" i="1"/>
  <c r="H9" i="1"/>
  <c r="A10" i="1"/>
  <c r="Y24" i="1"/>
  <c r="Z27" i="1"/>
  <c r="BN27" i="1"/>
  <c r="Z28" i="1"/>
  <c r="BN28" i="1"/>
  <c r="Z29" i="1"/>
  <c r="BN29" i="1"/>
  <c r="Z30" i="1"/>
  <c r="BN30" i="1"/>
  <c r="Z32" i="1"/>
  <c r="BN32" i="1"/>
  <c r="Y33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Y54" i="1"/>
  <c r="Z52" i="1"/>
  <c r="BN52" i="1"/>
  <c r="Y53" i="1"/>
  <c r="BP60" i="1"/>
  <c r="BN60" i="1"/>
  <c r="Z60" i="1"/>
  <c r="BP68" i="1"/>
  <c r="BN68" i="1"/>
  <c r="Z68" i="1"/>
  <c r="BP76" i="1"/>
  <c r="BN76" i="1"/>
  <c r="Z76" i="1"/>
  <c r="F9" i="1"/>
  <c r="J9" i="1"/>
  <c r="Z22" i="1"/>
  <c r="Z23" i="1" s="1"/>
  <c r="BN22" i="1"/>
  <c r="BP22" i="1"/>
  <c r="Y23" i="1"/>
  <c r="Y48" i="1"/>
  <c r="BP58" i="1"/>
  <c r="BN58" i="1"/>
  <c r="Z58" i="1"/>
  <c r="Z64" i="1" s="1"/>
  <c r="BP62" i="1"/>
  <c r="BN62" i="1"/>
  <c r="Z62" i="1"/>
  <c r="BP70" i="1"/>
  <c r="BN70" i="1"/>
  <c r="Z70" i="1"/>
  <c r="Y72" i="1"/>
  <c r="Y80" i="1"/>
  <c r="Y81" i="1"/>
  <c r="BP74" i="1"/>
  <c r="BN74" i="1"/>
  <c r="Z74" i="1"/>
  <c r="Z80" i="1" s="1"/>
  <c r="BP78" i="1"/>
  <c r="BN78" i="1"/>
  <c r="Z78" i="1"/>
  <c r="D675" i="1"/>
  <c r="Y65" i="1"/>
  <c r="Z84" i="1"/>
  <c r="Z89" i="1" s="1"/>
  <c r="BN84" i="1"/>
  <c r="BP84" i="1"/>
  <c r="Z86" i="1"/>
  <c r="BN86" i="1"/>
  <c r="Z88" i="1"/>
  <c r="BN88" i="1"/>
  <c r="Z92" i="1"/>
  <c r="BN92" i="1"/>
  <c r="BP92" i="1"/>
  <c r="Z94" i="1"/>
  <c r="BN94" i="1"/>
  <c r="Y95" i="1"/>
  <c r="Z99" i="1"/>
  <c r="BN99" i="1"/>
  <c r="BP99" i="1"/>
  <c r="Z101" i="1"/>
  <c r="BN101" i="1"/>
  <c r="Y102" i="1"/>
  <c r="Z105" i="1"/>
  <c r="BN105" i="1"/>
  <c r="BP105" i="1"/>
  <c r="Z107" i="1"/>
  <c r="BN107" i="1"/>
  <c r="Z109" i="1"/>
  <c r="BN109" i="1"/>
  <c r="Z110" i="1"/>
  <c r="BN110" i="1"/>
  <c r="Y111" i="1"/>
  <c r="Z115" i="1"/>
  <c r="BN115" i="1"/>
  <c r="BP115" i="1"/>
  <c r="Z117" i="1"/>
  <c r="BN117" i="1"/>
  <c r="Z119" i="1"/>
  <c r="BN119" i="1"/>
  <c r="Y120" i="1"/>
  <c r="Z123" i="1"/>
  <c r="BN123" i="1"/>
  <c r="BP123" i="1"/>
  <c r="Z125" i="1"/>
  <c r="BN125" i="1"/>
  <c r="Y126" i="1"/>
  <c r="Z129" i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Z148" i="1" s="1"/>
  <c r="BN146" i="1"/>
  <c r="BP146" i="1"/>
  <c r="Y149" i="1"/>
  <c r="Z152" i="1"/>
  <c r="Z153" i="1" s="1"/>
  <c r="BN152" i="1"/>
  <c r="BP152" i="1"/>
  <c r="Z157" i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Z194" i="1" s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BN203" i="1"/>
  <c r="BP203" i="1"/>
  <c r="Y206" i="1"/>
  <c r="Z209" i="1"/>
  <c r="BN209" i="1"/>
  <c r="Z211" i="1"/>
  <c r="BN211" i="1"/>
  <c r="Z213" i="1"/>
  <c r="BN213" i="1"/>
  <c r="Z215" i="1"/>
  <c r="BN215" i="1"/>
  <c r="Y216" i="1"/>
  <c r="Z219" i="1"/>
  <c r="Z230" i="1" s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9" i="1" s="1"/>
  <c r="BN233" i="1"/>
  <c r="BP233" i="1"/>
  <c r="Z236" i="1"/>
  <c r="BN236" i="1"/>
  <c r="Z238" i="1"/>
  <c r="BN238" i="1"/>
  <c r="Y239" i="1"/>
  <c r="Z243" i="1"/>
  <c r="Z251" i="1" s="1"/>
  <c r="BN243" i="1"/>
  <c r="BP243" i="1"/>
  <c r="Z245" i="1"/>
  <c r="BN245" i="1"/>
  <c r="Z247" i="1"/>
  <c r="BN247" i="1"/>
  <c r="Z249" i="1"/>
  <c r="BN249" i="1"/>
  <c r="Y252" i="1"/>
  <c r="L675" i="1"/>
  <c r="Z256" i="1"/>
  <c r="BN256" i="1"/>
  <c r="Z258" i="1"/>
  <c r="BN258" i="1"/>
  <c r="Z260" i="1"/>
  <c r="BN260" i="1"/>
  <c r="Z262" i="1"/>
  <c r="BN262" i="1"/>
  <c r="Y265" i="1"/>
  <c r="M675" i="1"/>
  <c r="Z273" i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BP377" i="1"/>
  <c r="BN377" i="1"/>
  <c r="Z377" i="1"/>
  <c r="Y387" i="1"/>
  <c r="BP384" i="1"/>
  <c r="BN384" i="1"/>
  <c r="Z384" i="1"/>
  <c r="BP390" i="1"/>
  <c r="BN390" i="1"/>
  <c r="Z390" i="1"/>
  <c r="BP398" i="1"/>
  <c r="BN398" i="1"/>
  <c r="Z398" i="1"/>
  <c r="W675" i="1"/>
  <c r="Y404" i="1"/>
  <c r="BP403" i="1"/>
  <c r="BN403" i="1"/>
  <c r="Z403" i="1"/>
  <c r="Z404" i="1" s="1"/>
  <c r="Y405" i="1"/>
  <c r="Y410" i="1"/>
  <c r="BP407" i="1"/>
  <c r="BN407" i="1"/>
  <c r="Z407" i="1"/>
  <c r="BP417" i="1"/>
  <c r="BN417" i="1"/>
  <c r="Z417" i="1"/>
  <c r="BP421" i="1"/>
  <c r="BN421" i="1"/>
  <c r="Z421" i="1"/>
  <c r="Y103" i="1"/>
  <c r="Y121" i="1"/>
  <c r="Y184" i="1"/>
  <c r="Y251" i="1"/>
  <c r="Y264" i="1"/>
  <c r="Y309" i="1"/>
  <c r="Y337" i="1"/>
  <c r="Y352" i="1"/>
  <c r="Y363" i="1"/>
  <c r="Y380" i="1"/>
  <c r="BP373" i="1"/>
  <c r="BN373" i="1"/>
  <c r="BP375" i="1"/>
  <c r="BN375" i="1"/>
  <c r="Z375" i="1"/>
  <c r="Z379" i="1" s="1"/>
  <c r="Y379" i="1"/>
  <c r="BP383" i="1"/>
  <c r="BN383" i="1"/>
  <c r="Z383" i="1"/>
  <c r="Z386" i="1" s="1"/>
  <c r="Y386" i="1"/>
  <c r="Y393" i="1"/>
  <c r="BP389" i="1"/>
  <c r="BN389" i="1"/>
  <c r="Z389" i="1"/>
  <c r="BP392" i="1"/>
  <c r="BN392" i="1"/>
  <c r="Z392" i="1"/>
  <c r="Y394" i="1"/>
  <c r="Y399" i="1"/>
  <c r="BP396" i="1"/>
  <c r="BN396" i="1"/>
  <c r="Z396" i="1"/>
  <c r="Z399" i="1" s="1"/>
  <c r="BP409" i="1"/>
  <c r="BN409" i="1"/>
  <c r="Z409" i="1"/>
  <c r="Y411" i="1"/>
  <c r="X675" i="1"/>
  <c r="Y426" i="1"/>
  <c r="BP415" i="1"/>
  <c r="BN415" i="1"/>
  <c r="Z415" i="1"/>
  <c r="BP419" i="1"/>
  <c r="BN419" i="1"/>
  <c r="Z419" i="1"/>
  <c r="BP423" i="1"/>
  <c r="BN423" i="1"/>
  <c r="Z423" i="1"/>
  <c r="Z429" i="1"/>
  <c r="BN429" i="1"/>
  <c r="BP429" i="1"/>
  <c r="Z438" i="1"/>
  <c r="Z439" i="1" s="1"/>
  <c r="BN438" i="1"/>
  <c r="BP438" i="1"/>
  <c r="Y439" i="1"/>
  <c r="Z443" i="1"/>
  <c r="BN443" i="1"/>
  <c r="BP443" i="1"/>
  <c r="Z445" i="1"/>
  <c r="BN445" i="1"/>
  <c r="Z447" i="1"/>
  <c r="BN447" i="1"/>
  <c r="Z449" i="1"/>
  <c r="BN449" i="1"/>
  <c r="Y452" i="1"/>
  <c r="Z455" i="1"/>
  <c r="Z456" i="1" s="1"/>
  <c r="BN455" i="1"/>
  <c r="BP455" i="1"/>
  <c r="Z461" i="1"/>
  <c r="BN461" i="1"/>
  <c r="BP461" i="1"/>
  <c r="Z463" i="1"/>
  <c r="BN463" i="1"/>
  <c r="Z675" i="1"/>
  <c r="Y475" i="1"/>
  <c r="Z477" i="1"/>
  <c r="BN477" i="1"/>
  <c r="BP477" i="1"/>
  <c r="Z478" i="1"/>
  <c r="BN478" i="1"/>
  <c r="Z479" i="1"/>
  <c r="BN479" i="1"/>
  <c r="Z481" i="1"/>
  <c r="BN481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3" i="1"/>
  <c r="BN493" i="1"/>
  <c r="Y496" i="1"/>
  <c r="Z499" i="1"/>
  <c r="Z500" i="1" s="1"/>
  <c r="BN499" i="1"/>
  <c r="BP499" i="1"/>
  <c r="Z503" i="1"/>
  <c r="Z504" i="1" s="1"/>
  <c r="BN503" i="1"/>
  <c r="BP503" i="1"/>
  <c r="Y504" i="1"/>
  <c r="Z508" i="1"/>
  <c r="Z509" i="1" s="1"/>
  <c r="BN508" i="1"/>
  <c r="BP508" i="1"/>
  <c r="Y509" i="1"/>
  <c r="Y517" i="1"/>
  <c r="Z513" i="1"/>
  <c r="BN513" i="1"/>
  <c r="Z514" i="1"/>
  <c r="BN514" i="1"/>
  <c r="BP516" i="1"/>
  <c r="BN516" i="1"/>
  <c r="Z516" i="1"/>
  <c r="Y518" i="1"/>
  <c r="Y526" i="1"/>
  <c r="BP521" i="1"/>
  <c r="BN521" i="1"/>
  <c r="Z521" i="1"/>
  <c r="AD675" i="1"/>
  <c r="BP542" i="1"/>
  <c r="BN542" i="1"/>
  <c r="Z542" i="1"/>
  <c r="BP546" i="1"/>
  <c r="BN546" i="1"/>
  <c r="Z546" i="1"/>
  <c r="Y561" i="1"/>
  <c r="BP557" i="1"/>
  <c r="BN557" i="1"/>
  <c r="Z557" i="1"/>
  <c r="Z560" i="1" s="1"/>
  <c r="BP564" i="1"/>
  <c r="BN564" i="1"/>
  <c r="Z564" i="1"/>
  <c r="BP568" i="1"/>
  <c r="BN568" i="1"/>
  <c r="Z568" i="1"/>
  <c r="BP574" i="1"/>
  <c r="BN574" i="1"/>
  <c r="Z574" i="1"/>
  <c r="Y584" i="1"/>
  <c r="AE675" i="1"/>
  <c r="Y594" i="1"/>
  <c r="Y595" i="1"/>
  <c r="BP593" i="1"/>
  <c r="BN593" i="1"/>
  <c r="Z593" i="1"/>
  <c r="Z594" i="1" s="1"/>
  <c r="AB675" i="1"/>
  <c r="Y451" i="1"/>
  <c r="Y510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54" i="1" l="1"/>
  <c r="Z525" i="1"/>
  <c r="Z430" i="1"/>
  <c r="Z342" i="1"/>
  <c r="Z205" i="1"/>
  <c r="Z159" i="1"/>
  <c r="Z53" i="1"/>
  <c r="Z435" i="1"/>
  <c r="Z627" i="1"/>
  <c r="Z617" i="1"/>
  <c r="Z517" i="1"/>
  <c r="Z495" i="1"/>
  <c r="Z464" i="1"/>
  <c r="Z451" i="1"/>
  <c r="Z281" i="1"/>
  <c r="Z264" i="1"/>
  <c r="Z216" i="1"/>
  <c r="Z71" i="1"/>
  <c r="Z670" i="1" s="1"/>
  <c r="Z33" i="1"/>
  <c r="Z645" i="1"/>
  <c r="Z610" i="1"/>
  <c r="Z588" i="1"/>
  <c r="Z638" i="1"/>
  <c r="Z577" i="1"/>
  <c r="Z393" i="1"/>
  <c r="Z410" i="1"/>
  <c r="Z136" i="1"/>
  <c r="Z126" i="1"/>
  <c r="Z120" i="1"/>
  <c r="Z111" i="1"/>
  <c r="Z102" i="1"/>
  <c r="Z95" i="1"/>
  <c r="Y669" i="1"/>
  <c r="Y666" i="1"/>
  <c r="Z48" i="1"/>
  <c r="Y665" i="1"/>
  <c r="Z425" i="1"/>
  <c r="Y667" i="1"/>
  <c r="Y668" i="1" l="1"/>
</calcChain>
</file>

<file path=xl/sharedStrings.xml><?xml version="1.0" encoding="utf-8"?>
<sst xmlns="http://schemas.openxmlformats.org/spreadsheetml/2006/main" count="3133" uniqueCount="1103">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</sst>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1102</v>
      </c>
      <c r="I5" s="1063"/>
      <c r="J5" s="1063"/>
      <c r="K5" s="1063"/>
      <c r="L5" s="1063"/>
      <c r="M5" s="851"/>
      <c r="N5" s="58"/>
      <c r="P5" s="24" t="s">
        <v>10</v>
      </c>
      <c r="Q5" s="1179">
        <v>45712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Понедельник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6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/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19</v>
      </c>
      <c r="Q8" s="931">
        <v>0.45833333333333331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20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21</v>
      </c>
      <c r="Q10" s="989"/>
      <c r="R10" s="990"/>
      <c r="U10" s="24" t="s">
        <v>22</v>
      </c>
      <c r="V10" s="786" t="s">
        <v>23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9"/>
      <c r="R11" s="920"/>
      <c r="U11" s="24" t="s">
        <v>26</v>
      </c>
      <c r="V11" s="1095" t="s">
        <v>27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28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29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30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31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32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33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34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35</v>
      </c>
      <c r="B17" s="811" t="s">
        <v>36</v>
      </c>
      <c r="C17" s="946" t="s">
        <v>37</v>
      </c>
      <c r="D17" s="811" t="s">
        <v>38</v>
      </c>
      <c r="E17" s="891"/>
      <c r="F17" s="811" t="s">
        <v>39</v>
      </c>
      <c r="G17" s="811" t="s">
        <v>40</v>
      </c>
      <c r="H17" s="811" t="s">
        <v>41</v>
      </c>
      <c r="I17" s="811" t="s">
        <v>42</v>
      </c>
      <c r="J17" s="811" t="s">
        <v>43</v>
      </c>
      <c r="K17" s="811" t="s">
        <v>44</v>
      </c>
      <c r="L17" s="811" t="s">
        <v>45</v>
      </c>
      <c r="M17" s="811" t="s">
        <v>46</v>
      </c>
      <c r="N17" s="811" t="s">
        <v>47</v>
      </c>
      <c r="O17" s="811" t="s">
        <v>48</v>
      </c>
      <c r="P17" s="811" t="s">
        <v>49</v>
      </c>
      <c r="Q17" s="890"/>
      <c r="R17" s="890"/>
      <c r="S17" s="890"/>
      <c r="T17" s="891"/>
      <c r="U17" s="1176" t="s">
        <v>50</v>
      </c>
      <c r="V17" s="923"/>
      <c r="W17" s="811" t="s">
        <v>51</v>
      </c>
      <c r="X17" s="811" t="s">
        <v>52</v>
      </c>
      <c r="Y17" s="1173" t="s">
        <v>53</v>
      </c>
      <c r="Z17" s="1050" t="s">
        <v>54</v>
      </c>
      <c r="AA17" s="1040" t="s">
        <v>55</v>
      </c>
      <c r="AB17" s="1040" t="s">
        <v>56</v>
      </c>
      <c r="AC17" s="1040" t="s">
        <v>57</v>
      </c>
      <c r="AD17" s="1040" t="s">
        <v>58</v>
      </c>
      <c r="AE17" s="1147"/>
      <c r="AF17" s="1148"/>
      <c r="AG17" s="66"/>
      <c r="BD17" s="65" t="s">
        <v>59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60</v>
      </c>
      <c r="V18" s="67" t="s">
        <v>61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62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63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70</v>
      </c>
      <c r="Q23" s="778"/>
      <c r="R23" s="778"/>
      <c r="S23" s="778"/>
      <c r="T23" s="778"/>
      <c r="U23" s="778"/>
      <c r="V23" s="779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70</v>
      </c>
      <c r="Q24" s="778"/>
      <c r="R24" s="778"/>
      <c r="S24" s="778"/>
      <c r="T24" s="778"/>
      <c r="U24" s="778"/>
      <c r="V24" s="779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72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0" t="s">
        <v>82</v>
      </c>
      <c r="Q28" s="781"/>
      <c r="R28" s="781"/>
      <c r="S28" s="781"/>
      <c r="T28" s="782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33" t="s">
        <v>86</v>
      </c>
      <c r="Q29" s="781"/>
      <c r="R29" s="781"/>
      <c r="S29" s="781"/>
      <c r="T29" s="782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06" t="s">
        <v>90</v>
      </c>
      <c r="Q30" s="781"/>
      <c r="R30" s="781"/>
      <c r="S30" s="781"/>
      <c r="T30" s="782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95</v>
      </c>
      <c r="B32" s="54" t="s">
        <v>96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70</v>
      </c>
      <c r="Q33" s="778"/>
      <c r="R33" s="778"/>
      <c r="S33" s="778"/>
      <c r="T33" s="778"/>
      <c r="U33" s="778"/>
      <c r="V33" s="779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70</v>
      </c>
      <c r="Q34" s="778"/>
      <c r="R34" s="778"/>
      <c r="S34" s="778"/>
      <c r="T34" s="778"/>
      <c r="U34" s="778"/>
      <c r="V34" s="779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98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99</v>
      </c>
      <c r="B36" s="54" t="s">
        <v>100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70</v>
      </c>
      <c r="Q37" s="778"/>
      <c r="R37" s="778"/>
      <c r="S37" s="778"/>
      <c r="T37" s="778"/>
      <c r="U37" s="778"/>
      <c r="V37" s="779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70</v>
      </c>
      <c r="Q38" s="778"/>
      <c r="R38" s="778"/>
      <c r="S38" s="778"/>
      <c r="T38" s="778"/>
      <c r="U38" s="778"/>
      <c r="V38" s="779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104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105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106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107</v>
      </c>
      <c r="B42" s="54" t="s">
        <v>108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107</v>
      </c>
      <c r="B43" s="54" t="s">
        <v>112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115</v>
      </c>
      <c r="B44" s="54" t="s">
        <v>116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118</v>
      </c>
      <c r="B45" s="54" t="s">
        <v>119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121</v>
      </c>
      <c r="B46" s="54" t="s">
        <v>122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123</v>
      </c>
      <c r="B47" s="54" t="s">
        <v>124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70</v>
      </c>
      <c r="Q48" s="778"/>
      <c r="R48" s="778"/>
      <c r="S48" s="778"/>
      <c r="T48" s="778"/>
      <c r="U48" s="778"/>
      <c r="V48" s="779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70</v>
      </c>
      <c r="Q49" s="778"/>
      <c r="R49" s="778"/>
      <c r="S49" s="778"/>
      <c r="T49" s="778"/>
      <c r="U49" s="778"/>
      <c r="V49" s="779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72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125</v>
      </c>
      <c r="B51" s="54" t="s">
        <v>126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70</v>
      </c>
      <c r="Q53" s="778"/>
      <c r="R53" s="778"/>
      <c r="S53" s="778"/>
      <c r="T53" s="778"/>
      <c r="U53" s="778"/>
      <c r="V53" s="779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70</v>
      </c>
      <c r="Q54" s="778"/>
      <c r="R54" s="778"/>
      <c r="S54" s="778"/>
      <c r="T54" s="778"/>
      <c r="U54" s="778"/>
      <c r="V54" s="779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131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106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132</v>
      </c>
      <c r="B57" s="54" t="s">
        <v>133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138</v>
      </c>
      <c r="B59" s="54" t="s">
        <v>139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146</v>
      </c>
      <c r="B62" s="54" t="s">
        <v>147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150</v>
      </c>
      <c r="B63" s="54" t="s">
        <v>151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70</v>
      </c>
      <c r="Q64" s="778"/>
      <c r="R64" s="778"/>
      <c r="S64" s="778"/>
      <c r="T64" s="778"/>
      <c r="U64" s="778"/>
      <c r="V64" s="779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70</v>
      </c>
      <c r="Q65" s="778"/>
      <c r="R65" s="778"/>
      <c r="S65" s="778"/>
      <c r="T65" s="778"/>
      <c r="U65" s="778"/>
      <c r="V65" s="779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152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68</v>
      </c>
      <c r="X67" s="769">
        <v>14</v>
      </c>
      <c r="Y67" s="770">
        <f>IFERROR(IF(X67="",0,CEILING((X67/$H67),1)*$H67),"")</f>
        <v>21.6</v>
      </c>
      <c r="Z67" s="36">
        <f>IFERROR(IF(Y67=0,"",ROUNDUP(Y67/H67,0)*0.01898),"")</f>
        <v>3.7960000000000001E-2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14.563888888888886</v>
      </c>
      <c r="BN67" s="64">
        <f>IFERROR(Y67*I67/H67,"0")</f>
        <v>22.47</v>
      </c>
      <c r="BO67" s="64">
        <f>IFERROR(1/J67*(X67/H67),"0")</f>
        <v>2.0254629629629629E-2</v>
      </c>
      <c r="BP67" s="64">
        <f>IFERROR(1/J67*(Y67/H67),"0")</f>
        <v>3.125E-2</v>
      </c>
    </row>
    <row r="68" spans="1:68" ht="27" hidden="1" customHeight="1" x14ac:dyDescent="0.25">
      <c r="A68" s="54" t="s">
        <v>156</v>
      </c>
      <c r="B68" s="54" t="s">
        <v>157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159</v>
      </c>
      <c r="B69" s="54" t="s">
        <v>160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70</v>
      </c>
      <c r="Q71" s="778"/>
      <c r="R71" s="778"/>
      <c r="S71" s="778"/>
      <c r="T71" s="778"/>
      <c r="U71" s="778"/>
      <c r="V71" s="779"/>
      <c r="W71" s="37" t="s">
        <v>71</v>
      </c>
      <c r="X71" s="771">
        <f>IFERROR(X67/H67,"0")+IFERROR(X68/H68,"0")+IFERROR(X69/H69,"0")+IFERROR(X70/H70,"0")</f>
        <v>1.2962962962962963</v>
      </c>
      <c r="Y71" s="771">
        <f>IFERROR(Y67/H67,"0")+IFERROR(Y68/H68,"0")+IFERROR(Y69/H69,"0")+IFERROR(Y70/H70,"0")</f>
        <v>2</v>
      </c>
      <c r="Z71" s="771">
        <f>IFERROR(IF(Z67="",0,Z67),"0")+IFERROR(IF(Z68="",0,Z68),"0")+IFERROR(IF(Z69="",0,Z69),"0")+IFERROR(IF(Z70="",0,Z70),"0")</f>
        <v>3.7960000000000001E-2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70</v>
      </c>
      <c r="Q72" s="778"/>
      <c r="R72" s="778"/>
      <c r="S72" s="778"/>
      <c r="T72" s="778"/>
      <c r="U72" s="778"/>
      <c r="V72" s="779"/>
      <c r="W72" s="37" t="s">
        <v>68</v>
      </c>
      <c r="X72" s="771">
        <f>IFERROR(SUM(X67:X70),"0")</f>
        <v>14</v>
      </c>
      <c r="Y72" s="771">
        <f>IFERROR(SUM(Y67:Y70),"0")</f>
        <v>21.6</v>
      </c>
      <c r="Z72" s="37"/>
      <c r="AA72" s="772"/>
      <c r="AB72" s="772"/>
      <c r="AC72" s="772"/>
    </row>
    <row r="73" spans="1:68" ht="14.25" hidden="1" customHeight="1" x14ac:dyDescent="0.25">
      <c r="A73" s="785" t="s">
        <v>63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163</v>
      </c>
      <c r="B74" s="54" t="s">
        <v>164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166</v>
      </c>
      <c r="B75" s="54" t="s">
        <v>167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169</v>
      </c>
      <c r="B76" s="54" t="s">
        <v>170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172</v>
      </c>
      <c r="B77" s="54" t="s">
        <v>173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176</v>
      </c>
      <c r="B79" s="54" t="s">
        <v>177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70</v>
      </c>
      <c r="Q80" s="778"/>
      <c r="R80" s="778"/>
      <c r="S80" s="778"/>
      <c r="T80" s="778"/>
      <c r="U80" s="778"/>
      <c r="V80" s="779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70</v>
      </c>
      <c r="Q81" s="778"/>
      <c r="R81" s="778"/>
      <c r="S81" s="778"/>
      <c r="T81" s="778"/>
      <c r="U81" s="778"/>
      <c r="V81" s="779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72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178</v>
      </c>
      <c r="B83" s="54" t="s">
        <v>179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181</v>
      </c>
      <c r="B84" s="54" t="s">
        <v>182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184</v>
      </c>
      <c r="B85" s="54" t="s">
        <v>185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187</v>
      </c>
      <c r="B86" s="54" t="s">
        <v>188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189</v>
      </c>
      <c r="B87" s="54" t="s">
        <v>190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191</v>
      </c>
      <c r="B88" s="54" t="s">
        <v>192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70</v>
      </c>
      <c r="Q89" s="778"/>
      <c r="R89" s="778"/>
      <c r="S89" s="778"/>
      <c r="T89" s="778"/>
      <c r="U89" s="778"/>
      <c r="V89" s="779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70</v>
      </c>
      <c r="Q90" s="778"/>
      <c r="R90" s="778"/>
      <c r="S90" s="778"/>
      <c r="T90" s="778"/>
      <c r="U90" s="778"/>
      <c r="V90" s="779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193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194</v>
      </c>
      <c r="B92" s="54" t="s">
        <v>195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194</v>
      </c>
      <c r="B93" s="54" t="s">
        <v>197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198</v>
      </c>
      <c r="B94" s="54" t="s">
        <v>199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70</v>
      </c>
      <c r="Q95" s="778"/>
      <c r="R95" s="778"/>
      <c r="S95" s="778"/>
      <c r="T95" s="778"/>
      <c r="U95" s="778"/>
      <c r="V95" s="779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70</v>
      </c>
      <c r="Q96" s="778"/>
      <c r="R96" s="778"/>
      <c r="S96" s="778"/>
      <c r="T96" s="778"/>
      <c r="U96" s="778"/>
      <c r="V96" s="779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201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106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68</v>
      </c>
      <c r="X99" s="769">
        <v>99</v>
      </c>
      <c r="Y99" s="770">
        <f>IFERROR(IF(X99="",0,CEILING((X99/$H99),1)*$H99),"")</f>
        <v>108</v>
      </c>
      <c r="Z99" s="36">
        <f>IFERROR(IF(Y99=0,"",ROUNDUP(Y99/H99,0)*0.01898),"")</f>
        <v>0.1898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102.98749999999998</v>
      </c>
      <c r="BN99" s="64">
        <f>IFERROR(Y99*I99/H99,"0")</f>
        <v>112.34999999999998</v>
      </c>
      <c r="BO99" s="64">
        <f>IFERROR(1/J99*(X99/H99),"0")</f>
        <v>0.14322916666666666</v>
      </c>
      <c r="BP99" s="64">
        <f>IFERROR(1/J99*(Y99/H99),"0")</f>
        <v>0.15625</v>
      </c>
    </row>
    <row r="100" spans="1:68" ht="16.5" hidden="1" customHeight="1" x14ac:dyDescent="0.25">
      <c r="A100" s="54" t="s">
        <v>205</v>
      </c>
      <c r="B100" s="54" t="s">
        <v>206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207</v>
      </c>
      <c r="B101" s="54" t="s">
        <v>208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70</v>
      </c>
      <c r="Q102" s="778"/>
      <c r="R102" s="778"/>
      <c r="S102" s="778"/>
      <c r="T102" s="778"/>
      <c r="U102" s="778"/>
      <c r="V102" s="779"/>
      <c r="W102" s="37" t="s">
        <v>71</v>
      </c>
      <c r="X102" s="771">
        <f>IFERROR(X99/H99,"0")+IFERROR(X100/H100,"0")+IFERROR(X101/H101,"0")</f>
        <v>9.1666666666666661</v>
      </c>
      <c r="Y102" s="771">
        <f>IFERROR(Y99/H99,"0")+IFERROR(Y100/H100,"0")+IFERROR(Y101/H101,"0")</f>
        <v>10</v>
      </c>
      <c r="Z102" s="771">
        <f>IFERROR(IF(Z99="",0,Z99),"0")+IFERROR(IF(Z100="",0,Z100),"0")+IFERROR(IF(Z101="",0,Z101),"0")</f>
        <v>0.1898</v>
      </c>
      <c r="AA102" s="772"/>
      <c r="AB102" s="772"/>
      <c r="AC102" s="772"/>
    </row>
    <row r="103" spans="1:68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70</v>
      </c>
      <c r="Q103" s="778"/>
      <c r="R103" s="778"/>
      <c r="S103" s="778"/>
      <c r="T103" s="778"/>
      <c r="U103" s="778"/>
      <c r="V103" s="779"/>
      <c r="W103" s="37" t="s">
        <v>68</v>
      </c>
      <c r="X103" s="771">
        <f>IFERROR(SUM(X99:X101),"0")</f>
        <v>99</v>
      </c>
      <c r="Y103" s="771">
        <f>IFERROR(SUM(Y99:Y101),"0")</f>
        <v>108</v>
      </c>
      <c r="Z103" s="37"/>
      <c r="AA103" s="772"/>
      <c r="AB103" s="772"/>
      <c r="AC103" s="772"/>
    </row>
    <row r="104" spans="1:68" ht="14.25" hidden="1" customHeight="1" x14ac:dyDescent="0.25">
      <c r="A104" s="785" t="s">
        <v>72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hidden="1" customHeight="1" x14ac:dyDescent="0.25">
      <c r="A105" s="54" t="s">
        <v>210</v>
      </c>
      <c r="B105" s="54" t="s">
        <v>211</v>
      </c>
      <c r="C105" s="31">
        <v>4301051437</v>
      </c>
      <c r="D105" s="775">
        <v>4607091386967</v>
      </c>
      <c r="E105" s="776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81"/>
      <c r="R105" s="781"/>
      <c r="S105" s="781"/>
      <c r="T105" s="782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hidden="1" customHeight="1" x14ac:dyDescent="0.25">
      <c r="A106" s="54" t="s">
        <v>210</v>
      </c>
      <c r="B106" s="54" t="s">
        <v>213</v>
      </c>
      <c r="C106" s="31">
        <v>4301051546</v>
      </c>
      <c r="D106" s="775">
        <v>4607091386967</v>
      </c>
      <c r="E106" s="776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81"/>
      <c r="R106" s="781"/>
      <c r="S106" s="781"/>
      <c r="T106" s="782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214</v>
      </c>
      <c r="B107" s="54" t="s">
        <v>215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219</v>
      </c>
      <c r="B109" s="54" t="s">
        <v>220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219</v>
      </c>
      <c r="B110" s="54" t="s">
        <v>221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21" t="s">
        <v>222</v>
      </c>
      <c r="Q110" s="781"/>
      <c r="R110" s="781"/>
      <c r="S110" s="781"/>
      <c r="T110" s="782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idden="1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70</v>
      </c>
      <c r="Q111" s="778"/>
      <c r="R111" s="778"/>
      <c r="S111" s="778"/>
      <c r="T111" s="778"/>
      <c r="U111" s="778"/>
      <c r="V111" s="779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hidden="1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70</v>
      </c>
      <c r="Q112" s="778"/>
      <c r="R112" s="778"/>
      <c r="S112" s="778"/>
      <c r="T112" s="778"/>
      <c r="U112" s="778"/>
      <c r="V112" s="779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hidden="1" customHeight="1" x14ac:dyDescent="0.25">
      <c r="A113" s="783" t="s">
        <v>223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106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224</v>
      </c>
      <c r="B115" s="54" t="s">
        <v>225</v>
      </c>
      <c r="C115" s="31">
        <v>4301011514</v>
      </c>
      <c r="D115" s="775">
        <v>4680115882133</v>
      </c>
      <c r="E115" s="776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224</v>
      </c>
      <c r="B116" s="54" t="s">
        <v>227</v>
      </c>
      <c r="C116" s="31">
        <v>4301011703</v>
      </c>
      <c r="D116" s="775">
        <v>4680115882133</v>
      </c>
      <c r="E116" s="776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9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228</v>
      </c>
      <c r="B117" s="54" t="s">
        <v>229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230</v>
      </c>
      <c r="B118" s="54" t="s">
        <v>231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233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70</v>
      </c>
      <c r="Q120" s="778"/>
      <c r="R120" s="778"/>
      <c r="S120" s="778"/>
      <c r="T120" s="778"/>
      <c r="U120" s="778"/>
      <c r="V120" s="779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70</v>
      </c>
      <c r="Q121" s="778"/>
      <c r="R121" s="778"/>
      <c r="S121" s="778"/>
      <c r="T121" s="778"/>
      <c r="U121" s="778"/>
      <c r="V121" s="779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152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234</v>
      </c>
      <c r="B123" s="54" t="s">
        <v>235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237</v>
      </c>
      <c r="B124" s="54" t="s">
        <v>238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239</v>
      </c>
      <c r="B125" s="54" t="s">
        <v>240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70</v>
      </c>
      <c r="Q126" s="778"/>
      <c r="R126" s="778"/>
      <c r="S126" s="778"/>
      <c r="T126" s="778"/>
      <c r="U126" s="778"/>
      <c r="V126" s="779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70</v>
      </c>
      <c r="Q127" s="778"/>
      <c r="R127" s="778"/>
      <c r="S127" s="778"/>
      <c r="T127" s="778"/>
      <c r="U127" s="778"/>
      <c r="V127" s="779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72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68</v>
      </c>
      <c r="X129" s="769">
        <v>169</v>
      </c>
      <c r="Y129" s="770">
        <f t="shared" ref="Y129:Y135" si="31">IFERROR(IF(X129="",0,CEILING((X129/$H129),1)*$H129),"")</f>
        <v>176.4</v>
      </c>
      <c r="Z129" s="36">
        <f>IFERROR(IF(Y129=0,"",ROUNDUP(Y129/H129,0)*0.01898),"")</f>
        <v>0.39857999999999999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179.32107142857143</v>
      </c>
      <c r="BN129" s="64">
        <f t="shared" ref="BN129:BN135" si="33">IFERROR(Y129*I129/H129,"0")</f>
        <v>187.173</v>
      </c>
      <c r="BO129" s="64">
        <f t="shared" ref="BO129:BO135" si="34">IFERROR(1/J129*(X129/H129),"0")</f>
        <v>0.31436011904761901</v>
      </c>
      <c r="BP129" s="64">
        <f t="shared" ref="BP129:BP135" si="35">IFERROR(1/J129*(Y129/H129),"0")</f>
        <v>0.328125</v>
      </c>
    </row>
    <row r="130" spans="1:68" ht="37.5" hidden="1" customHeight="1" x14ac:dyDescent="0.25">
      <c r="A130" s="54" t="s">
        <v>241</v>
      </c>
      <c r="B130" s="54" t="s">
        <v>244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246</v>
      </c>
      <c r="B131" s="54" t="s">
        <v>247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249</v>
      </c>
      <c r="B132" s="54" t="s">
        <v>250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251</v>
      </c>
      <c r="B133" s="54" t="s">
        <v>252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253</v>
      </c>
      <c r="B134" s="54" t="s">
        <v>254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255</v>
      </c>
      <c r="B135" s="54" t="s">
        <v>256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70</v>
      </c>
      <c r="Q136" s="778"/>
      <c r="R136" s="778"/>
      <c r="S136" s="778"/>
      <c r="T136" s="778"/>
      <c r="U136" s="778"/>
      <c r="V136" s="779"/>
      <c r="W136" s="37" t="s">
        <v>71</v>
      </c>
      <c r="X136" s="771">
        <f>IFERROR(X129/H129,"0")+IFERROR(X130/H130,"0")+IFERROR(X131/H131,"0")+IFERROR(X132/H132,"0")+IFERROR(X133/H133,"0")+IFERROR(X134/H134,"0")+IFERROR(X135/H135,"0")</f>
        <v>20.119047619047617</v>
      </c>
      <c r="Y136" s="771">
        <f>IFERROR(Y129/H129,"0")+IFERROR(Y130/H130,"0")+IFERROR(Y131/H131,"0")+IFERROR(Y132/H132,"0")+IFERROR(Y133/H133,"0")+IFERROR(Y134/H134,"0")+IFERROR(Y135/H135,"0")</f>
        <v>21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0.39857999999999999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70</v>
      </c>
      <c r="Q137" s="778"/>
      <c r="R137" s="778"/>
      <c r="S137" s="778"/>
      <c r="T137" s="778"/>
      <c r="U137" s="778"/>
      <c r="V137" s="779"/>
      <c r="W137" s="37" t="s">
        <v>68</v>
      </c>
      <c r="X137" s="771">
        <f>IFERROR(SUM(X129:X135),"0")</f>
        <v>169</v>
      </c>
      <c r="Y137" s="771">
        <f>IFERROR(SUM(Y129:Y135),"0")</f>
        <v>176.4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193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258</v>
      </c>
      <c r="B139" s="54" t="s">
        <v>259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261</v>
      </c>
      <c r="B140" s="54" t="s">
        <v>262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70</v>
      </c>
      <c r="Q141" s="778"/>
      <c r="R141" s="778"/>
      <c r="S141" s="778"/>
      <c r="T141" s="778"/>
      <c r="U141" s="778"/>
      <c r="V141" s="779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70</v>
      </c>
      <c r="Q142" s="778"/>
      <c r="R142" s="778"/>
      <c r="S142" s="778"/>
      <c r="T142" s="778"/>
      <c r="U142" s="778"/>
      <c r="V142" s="779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264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106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265</v>
      </c>
      <c r="B145" s="54" t="s">
        <v>266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269</v>
      </c>
      <c r="B146" s="54" t="s">
        <v>270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269</v>
      </c>
      <c r="B147" s="54" t="s">
        <v>272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70</v>
      </c>
      <c r="Q148" s="778"/>
      <c r="R148" s="778"/>
      <c r="S148" s="778"/>
      <c r="T148" s="778"/>
      <c r="U148" s="778"/>
      <c r="V148" s="779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hidden="1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70</v>
      </c>
      <c r="Q149" s="778"/>
      <c r="R149" s="778"/>
      <c r="S149" s="778"/>
      <c r="T149" s="778"/>
      <c r="U149" s="778"/>
      <c r="V149" s="779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hidden="1" customHeight="1" x14ac:dyDescent="0.25">
      <c r="A150" s="785" t="s">
        <v>63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273</v>
      </c>
      <c r="B151" s="54" t="s">
        <v>274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273</v>
      </c>
      <c r="B152" s="54" t="s">
        <v>276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70</v>
      </c>
      <c r="Q153" s="778"/>
      <c r="R153" s="778"/>
      <c r="S153" s="778"/>
      <c r="T153" s="778"/>
      <c r="U153" s="778"/>
      <c r="V153" s="779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hidden="1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70</v>
      </c>
      <c r="Q154" s="778"/>
      <c r="R154" s="778"/>
      <c r="S154" s="778"/>
      <c r="T154" s="778"/>
      <c r="U154" s="778"/>
      <c r="V154" s="779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hidden="1" customHeight="1" x14ac:dyDescent="0.25">
      <c r="A155" s="785" t="s">
        <v>72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277</v>
      </c>
      <c r="B156" s="54" t="s">
        <v>278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38" t="s">
        <v>279</v>
      </c>
      <c r="Q156" s="781"/>
      <c r="R156" s="781"/>
      <c r="S156" s="781"/>
      <c r="T156" s="782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280</v>
      </c>
      <c r="B157" s="54" t="s">
        <v>281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280</v>
      </c>
      <c r="B158" s="54" t="s">
        <v>282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70</v>
      </c>
      <c r="Q159" s="778"/>
      <c r="R159" s="778"/>
      <c r="S159" s="778"/>
      <c r="T159" s="778"/>
      <c r="U159" s="778"/>
      <c r="V159" s="779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hidden="1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70</v>
      </c>
      <c r="Q160" s="778"/>
      <c r="R160" s="778"/>
      <c r="S160" s="778"/>
      <c r="T160" s="778"/>
      <c r="U160" s="778"/>
      <c r="V160" s="779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hidden="1" customHeight="1" x14ac:dyDescent="0.25">
      <c r="A161" s="783" t="s">
        <v>104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106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283</v>
      </c>
      <c r="B163" s="54" t="s">
        <v>284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70</v>
      </c>
      <c r="Q164" s="778"/>
      <c r="R164" s="778"/>
      <c r="S164" s="778"/>
      <c r="T164" s="778"/>
      <c r="U164" s="778"/>
      <c r="V164" s="779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70</v>
      </c>
      <c r="Q165" s="778"/>
      <c r="R165" s="778"/>
      <c r="S165" s="778"/>
      <c r="T165" s="778"/>
      <c r="U165" s="778"/>
      <c r="V165" s="779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63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286</v>
      </c>
      <c r="B167" s="54" t="s">
        <v>287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289</v>
      </c>
      <c r="B168" s="54" t="s">
        <v>290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292</v>
      </c>
      <c r="B169" s="54" t="s">
        <v>293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295</v>
      </c>
      <c r="B170" s="54" t="s">
        <v>296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297</v>
      </c>
      <c r="B171" s="54" t="s">
        <v>298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70</v>
      </c>
      <c r="Q172" s="778"/>
      <c r="R172" s="778"/>
      <c r="S172" s="778"/>
      <c r="T172" s="778"/>
      <c r="U172" s="778"/>
      <c r="V172" s="779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70</v>
      </c>
      <c r="Q173" s="778"/>
      <c r="R173" s="778"/>
      <c r="S173" s="778"/>
      <c r="T173" s="778"/>
      <c r="U173" s="778"/>
      <c r="V173" s="779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72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299</v>
      </c>
      <c r="B175" s="54" t="s">
        <v>300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302</v>
      </c>
      <c r="B176" s="54" t="s">
        <v>303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70</v>
      </c>
      <c r="Q177" s="778"/>
      <c r="R177" s="778"/>
      <c r="S177" s="778"/>
      <c r="T177" s="778"/>
      <c r="U177" s="778"/>
      <c r="V177" s="779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70</v>
      </c>
      <c r="Q178" s="778"/>
      <c r="R178" s="778"/>
      <c r="S178" s="778"/>
      <c r="T178" s="778"/>
      <c r="U178" s="778"/>
      <c r="V178" s="779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305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306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152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307</v>
      </c>
      <c r="B182" s="54" t="s">
        <v>308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70</v>
      </c>
      <c r="Q183" s="778"/>
      <c r="R183" s="778"/>
      <c r="S183" s="778"/>
      <c r="T183" s="778"/>
      <c r="U183" s="778"/>
      <c r="V183" s="779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70</v>
      </c>
      <c r="Q184" s="778"/>
      <c r="R184" s="778"/>
      <c r="S184" s="778"/>
      <c r="T184" s="778"/>
      <c r="U184" s="778"/>
      <c r="V184" s="779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63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310</v>
      </c>
      <c r="B186" s="54" t="s">
        <v>311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313</v>
      </c>
      <c r="B187" s="54" t="s">
        <v>314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316</v>
      </c>
      <c r="B188" s="54" t="s">
        <v>317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hidden="1" customHeight="1" x14ac:dyDescent="0.25">
      <c r="A189" s="54" t="s">
        <v>319</v>
      </c>
      <c r="B189" s="54" t="s">
        <v>320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hidden="1" customHeight="1" x14ac:dyDescent="0.25">
      <c r="A190" s="54" t="s">
        <v>321</v>
      </c>
      <c r="B190" s="54" t="s">
        <v>322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hidden="1" customHeight="1" x14ac:dyDescent="0.25">
      <c r="A191" s="54" t="s">
        <v>323</v>
      </c>
      <c r="B191" s="54" t="s">
        <v>324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325</v>
      </c>
      <c r="B192" s="54" t="s">
        <v>326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idden="1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70</v>
      </c>
      <c r="Q194" s="778"/>
      <c r="R194" s="778"/>
      <c r="S194" s="778"/>
      <c r="T194" s="778"/>
      <c r="U194" s="778"/>
      <c r="V194" s="779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hidden="1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70</v>
      </c>
      <c r="Q195" s="778"/>
      <c r="R195" s="778"/>
      <c r="S195" s="778"/>
      <c r="T195" s="778"/>
      <c r="U195" s="778"/>
      <c r="V195" s="779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hidden="1" customHeight="1" x14ac:dyDescent="0.25">
      <c r="A196" s="783" t="s">
        <v>330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106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331</v>
      </c>
      <c r="B198" s="54" t="s">
        <v>332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70</v>
      </c>
      <c r="Q200" s="778"/>
      <c r="R200" s="778"/>
      <c r="S200" s="778"/>
      <c r="T200" s="778"/>
      <c r="U200" s="778"/>
      <c r="V200" s="779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70</v>
      </c>
      <c r="Q201" s="778"/>
      <c r="R201" s="778"/>
      <c r="S201" s="778"/>
      <c r="T201" s="778"/>
      <c r="U201" s="778"/>
      <c r="V201" s="779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152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336</v>
      </c>
      <c r="B203" s="54" t="s">
        <v>337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339</v>
      </c>
      <c r="B204" s="54" t="s">
        <v>340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70</v>
      </c>
      <c r="Q205" s="778"/>
      <c r="R205" s="778"/>
      <c r="S205" s="778"/>
      <c r="T205" s="778"/>
      <c r="U205" s="778"/>
      <c r="V205" s="779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70</v>
      </c>
      <c r="Q206" s="778"/>
      <c r="R206" s="778"/>
      <c r="S206" s="778"/>
      <c r="T206" s="778"/>
      <c r="U206" s="778"/>
      <c r="V206" s="779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63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341</v>
      </c>
      <c r="B208" s="54" t="s">
        <v>342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347</v>
      </c>
      <c r="B210" s="54" t="s">
        <v>348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350</v>
      </c>
      <c r="B211" s="54" t="s">
        <v>351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hidden="1" customHeight="1" x14ac:dyDescent="0.25">
      <c r="A212" s="54" t="s">
        <v>353</v>
      </c>
      <c r="B212" s="54" t="s">
        <v>354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68</v>
      </c>
      <c r="X213" s="769">
        <v>4</v>
      </c>
      <c r="Y213" s="770">
        <f t="shared" si="41"/>
        <v>5.4</v>
      </c>
      <c r="Z213" s="36">
        <f>IFERROR(IF(Y213=0,"",ROUNDUP(Y213/H213,0)*0.00502),"")</f>
        <v>1.506E-2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4.2222222222222223</v>
      </c>
      <c r="BN213" s="64">
        <f t="shared" si="43"/>
        <v>5.7</v>
      </c>
      <c r="BO213" s="64">
        <f t="shared" si="44"/>
        <v>9.4966761633428314E-3</v>
      </c>
      <c r="BP213" s="64">
        <f t="shared" si="45"/>
        <v>1.2820512820512822E-2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70</v>
      </c>
      <c r="Q216" s="778"/>
      <c r="R216" s="778"/>
      <c r="S216" s="778"/>
      <c r="T216" s="778"/>
      <c r="U216" s="778"/>
      <c r="V216" s="779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2.2222222222222223</v>
      </c>
      <c r="Y216" s="771">
        <f>IFERROR(Y208/H208,"0")+IFERROR(Y209/H209,"0")+IFERROR(Y210/H210,"0")+IFERROR(Y211/H211,"0")+IFERROR(Y212/H212,"0")+IFERROR(Y213/H213,"0")+IFERROR(Y214/H214,"0")+IFERROR(Y215/H215,"0")</f>
        <v>3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1.506E-2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70</v>
      </c>
      <c r="Q217" s="778"/>
      <c r="R217" s="778"/>
      <c r="S217" s="778"/>
      <c r="T217" s="778"/>
      <c r="U217" s="778"/>
      <c r="V217" s="779"/>
      <c r="W217" s="37" t="s">
        <v>68</v>
      </c>
      <c r="X217" s="771">
        <f>IFERROR(SUM(X208:X215),"0")</f>
        <v>4</v>
      </c>
      <c r="Y217" s="771">
        <f>IFERROR(SUM(Y208:Y215),"0")</f>
        <v>5.4</v>
      </c>
      <c r="Z217" s="37"/>
      <c r="AA217" s="772"/>
      <c r="AB217" s="772"/>
      <c r="AC217" s="772"/>
    </row>
    <row r="218" spans="1:68" ht="14.25" hidden="1" customHeight="1" x14ac:dyDescent="0.25">
      <c r="A218" s="785" t="s">
        <v>72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361</v>
      </c>
      <c r="B219" s="54" t="s">
        <v>362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68</v>
      </c>
      <c r="X220" s="769">
        <v>43</v>
      </c>
      <c r="Y220" s="770">
        <f t="shared" si="46"/>
        <v>46.8</v>
      </c>
      <c r="Z220" s="36">
        <f>IFERROR(IF(Y220=0,"",ROUNDUP(Y220/H220,0)*0.01898),"")</f>
        <v>0.11388000000000001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45.861153846153854</v>
      </c>
      <c r="BN220" s="64">
        <f t="shared" si="48"/>
        <v>49.914000000000001</v>
      </c>
      <c r="BO220" s="64">
        <f t="shared" si="49"/>
        <v>8.6137820512820512E-2</v>
      </c>
      <c r="BP220" s="64">
        <f t="shared" si="50"/>
        <v>9.375E-2</v>
      </c>
    </row>
    <row r="221" spans="1:68" ht="37.5" hidden="1" customHeight="1" x14ac:dyDescent="0.25">
      <c r="A221" s="54" t="s">
        <v>367</v>
      </c>
      <c r="B221" s="54" t="s">
        <v>368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370</v>
      </c>
      <c r="B222" s="54" t="s">
        <v>371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373</v>
      </c>
      <c r="B223" s="54" t="s">
        <v>374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375</v>
      </c>
      <c r="B224" s="54" t="s">
        <v>376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378</v>
      </c>
      <c r="B225" s="54" t="s">
        <v>379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381</v>
      </c>
      <c r="B226" s="54" t="s">
        <v>382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387</v>
      </c>
      <c r="B229" s="54" t="s">
        <v>388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70</v>
      </c>
      <c r="Q230" s="778"/>
      <c r="R230" s="778"/>
      <c r="S230" s="778"/>
      <c r="T230" s="778"/>
      <c r="U230" s="778"/>
      <c r="V230" s="779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5.5128205128205128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0.11388000000000001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70</v>
      </c>
      <c r="Q231" s="778"/>
      <c r="R231" s="778"/>
      <c r="S231" s="778"/>
      <c r="T231" s="778"/>
      <c r="U231" s="778"/>
      <c r="V231" s="779"/>
      <c r="W231" s="37" t="s">
        <v>68</v>
      </c>
      <c r="X231" s="771">
        <f>IFERROR(SUM(X219:X229),"0")</f>
        <v>43</v>
      </c>
      <c r="Y231" s="771">
        <f>IFERROR(SUM(Y219:Y229),"0")</f>
        <v>46.8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193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390</v>
      </c>
      <c r="B233" s="54" t="s">
        <v>391</v>
      </c>
      <c r="C233" s="31">
        <v>4301060404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hidden="1" customHeight="1" x14ac:dyDescent="0.25">
      <c r="A234" s="54" t="s">
        <v>390</v>
      </c>
      <c r="B234" s="54" t="s">
        <v>393</v>
      </c>
      <c r="C234" s="31">
        <v>4301060360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4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81"/>
      <c r="R234" s="781"/>
      <c r="S234" s="781"/>
      <c r="T234" s="782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hidden="1" customHeight="1" x14ac:dyDescent="0.25">
      <c r="A235" s="54" t="s">
        <v>390</v>
      </c>
      <c r="B235" s="54" t="s">
        <v>395</v>
      </c>
      <c r="C235" s="31">
        <v>4301060460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3" t="s">
        <v>396</v>
      </c>
      <c r="Q235" s="781"/>
      <c r="R235" s="781"/>
      <c r="S235" s="781"/>
      <c r="T235" s="782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398</v>
      </c>
      <c r="B236" s="54" t="s">
        <v>399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404</v>
      </c>
      <c r="B238" s="54" t="s">
        <v>405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70</v>
      </c>
      <c r="Q239" s="778"/>
      <c r="R239" s="778"/>
      <c r="S239" s="778"/>
      <c r="T239" s="778"/>
      <c r="U239" s="778"/>
      <c r="V239" s="779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70</v>
      </c>
      <c r="Q240" s="778"/>
      <c r="R240" s="778"/>
      <c r="S240" s="778"/>
      <c r="T240" s="778"/>
      <c r="U240" s="778"/>
      <c r="V240" s="779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407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106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408</v>
      </c>
      <c r="B243" s="54" t="s">
        <v>409</v>
      </c>
      <c r="C243" s="31">
        <v>4301011945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408</v>
      </c>
      <c r="B244" s="54" t="s">
        <v>412</v>
      </c>
      <c r="C244" s="31">
        <v>4301011717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414</v>
      </c>
      <c r="B245" s="54" t="s">
        <v>415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417</v>
      </c>
      <c r="B246" s="54" t="s">
        <v>418</v>
      </c>
      <c r="C246" s="31">
        <v>4301011944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417</v>
      </c>
      <c r="B247" s="54" t="s">
        <v>419</v>
      </c>
      <c r="C247" s="31">
        <v>4301011733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70</v>
      </c>
      <c r="Q251" s="778"/>
      <c r="R251" s="778"/>
      <c r="S251" s="778"/>
      <c r="T251" s="778"/>
      <c r="U251" s="778"/>
      <c r="V251" s="779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70</v>
      </c>
      <c r="Q252" s="778"/>
      <c r="R252" s="778"/>
      <c r="S252" s="778"/>
      <c r="T252" s="778"/>
      <c r="U252" s="778"/>
      <c r="V252" s="779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427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106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428</v>
      </c>
      <c r="B255" s="54" t="s">
        <v>429</v>
      </c>
      <c r="C255" s="31">
        <v>4301011942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428</v>
      </c>
      <c r="B256" s="54" t="s">
        <v>431</v>
      </c>
      <c r="C256" s="31">
        <v>4301011826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433</v>
      </c>
      <c r="B257" s="54" t="s">
        <v>434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436</v>
      </c>
      <c r="B258" s="54" t="s">
        <v>437</v>
      </c>
      <c r="C258" s="31">
        <v>4301011941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436</v>
      </c>
      <c r="B259" s="54" t="s">
        <v>438</v>
      </c>
      <c r="C259" s="31">
        <v>4301011721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440</v>
      </c>
      <c r="B260" s="54" t="s">
        <v>441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442</v>
      </c>
      <c r="B261" s="54" t="s">
        <v>443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70</v>
      </c>
      <c r="Q264" s="778"/>
      <c r="R264" s="778"/>
      <c r="S264" s="778"/>
      <c r="T264" s="778"/>
      <c r="U264" s="778"/>
      <c r="V264" s="779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70</v>
      </c>
      <c r="Q265" s="778"/>
      <c r="R265" s="778"/>
      <c r="S265" s="778"/>
      <c r="T265" s="778"/>
      <c r="U265" s="778"/>
      <c r="V265" s="779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152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449</v>
      </c>
      <c r="B267" s="54" t="s">
        <v>450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70</v>
      </c>
      <c r="Q268" s="778"/>
      <c r="R268" s="778"/>
      <c r="S268" s="778"/>
      <c r="T268" s="778"/>
      <c r="U268" s="778"/>
      <c r="V268" s="779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70</v>
      </c>
      <c r="Q269" s="778"/>
      <c r="R269" s="778"/>
      <c r="S269" s="778"/>
      <c r="T269" s="778"/>
      <c r="U269" s="778"/>
      <c r="V269" s="779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452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106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453</v>
      </c>
      <c r="B272" s="54" t="s">
        <v>454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456</v>
      </c>
      <c r="B273" s="54" t="s">
        <v>457</v>
      </c>
      <c r="C273" s="31">
        <v>4301011910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456</v>
      </c>
      <c r="B274" s="54" t="s">
        <v>459</v>
      </c>
      <c r="C274" s="31">
        <v>4301011850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461</v>
      </c>
      <c r="B275" s="54" t="s">
        <v>462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464</v>
      </c>
      <c r="B276" s="54" t="s">
        <v>465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467</v>
      </c>
      <c r="B277" s="54" t="s">
        <v>468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470</v>
      </c>
      <c r="B278" s="54" t="s">
        <v>471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473</v>
      </c>
      <c r="B279" s="54" t="s">
        <v>474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476</v>
      </c>
      <c r="B280" s="54" t="s">
        <v>477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70</v>
      </c>
      <c r="Q281" s="778"/>
      <c r="R281" s="778"/>
      <c r="S281" s="778"/>
      <c r="T281" s="778"/>
      <c r="U281" s="778"/>
      <c r="V281" s="779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70</v>
      </c>
      <c r="Q282" s="778"/>
      <c r="R282" s="778"/>
      <c r="S282" s="778"/>
      <c r="T282" s="778"/>
      <c r="U282" s="778"/>
      <c r="V282" s="779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479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106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480</v>
      </c>
      <c r="B285" s="54" t="s">
        <v>481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70</v>
      </c>
      <c r="Q286" s="778"/>
      <c r="R286" s="778"/>
      <c r="S286" s="778"/>
      <c r="T286" s="778"/>
      <c r="U286" s="778"/>
      <c r="V286" s="779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70</v>
      </c>
      <c r="Q287" s="778"/>
      <c r="R287" s="778"/>
      <c r="S287" s="778"/>
      <c r="T287" s="778"/>
      <c r="U287" s="778"/>
      <c r="V287" s="779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482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106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483</v>
      </c>
      <c r="B290" s="54" t="s">
        <v>484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485</v>
      </c>
      <c r="B291" s="54" t="s">
        <v>486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488</v>
      </c>
      <c r="B292" s="54" t="s">
        <v>489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70</v>
      </c>
      <c r="Q293" s="778"/>
      <c r="R293" s="778"/>
      <c r="S293" s="778"/>
      <c r="T293" s="778"/>
      <c r="U293" s="778"/>
      <c r="V293" s="779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70</v>
      </c>
      <c r="Q294" s="778"/>
      <c r="R294" s="778"/>
      <c r="S294" s="778"/>
      <c r="T294" s="778"/>
      <c r="U294" s="778"/>
      <c r="V294" s="779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491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72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492</v>
      </c>
      <c r="B297" s="54" t="s">
        <v>493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495</v>
      </c>
      <c r="B298" s="54" t="s">
        <v>496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498</v>
      </c>
      <c r="B299" s="54" t="s">
        <v>499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500</v>
      </c>
      <c r="B300" s="54" t="s">
        <v>501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502</v>
      </c>
      <c r="B301" s="54" t="s">
        <v>503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504</v>
      </c>
      <c r="B302" s="54" t="s">
        <v>505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70</v>
      </c>
      <c r="Q303" s="778"/>
      <c r="R303" s="778"/>
      <c r="S303" s="778"/>
      <c r="T303" s="778"/>
      <c r="U303" s="778"/>
      <c r="V303" s="779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70</v>
      </c>
      <c r="Q304" s="778"/>
      <c r="R304" s="778"/>
      <c r="S304" s="778"/>
      <c r="T304" s="778"/>
      <c r="U304" s="778"/>
      <c r="V304" s="779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507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106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508</v>
      </c>
      <c r="B307" s="54" t="s">
        <v>509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70</v>
      </c>
      <c r="Q308" s="778"/>
      <c r="R308" s="778"/>
      <c r="S308" s="778"/>
      <c r="T308" s="778"/>
      <c r="U308" s="778"/>
      <c r="V308" s="779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70</v>
      </c>
      <c r="Q309" s="778"/>
      <c r="R309" s="778"/>
      <c r="S309" s="778"/>
      <c r="T309" s="778"/>
      <c r="U309" s="778"/>
      <c r="V309" s="779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63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511</v>
      </c>
      <c r="B311" s="54" t="s">
        <v>512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70</v>
      </c>
      <c r="Q312" s="778"/>
      <c r="R312" s="778"/>
      <c r="S312" s="778"/>
      <c r="T312" s="778"/>
      <c r="U312" s="778"/>
      <c r="V312" s="779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70</v>
      </c>
      <c r="Q313" s="778"/>
      <c r="R313" s="778"/>
      <c r="S313" s="778"/>
      <c r="T313" s="778"/>
      <c r="U313" s="778"/>
      <c r="V313" s="779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72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514</v>
      </c>
      <c r="B315" s="54" t="s">
        <v>515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517</v>
      </c>
      <c r="B316" s="54" t="s">
        <v>518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70</v>
      </c>
      <c r="Q317" s="778"/>
      <c r="R317" s="778"/>
      <c r="S317" s="778"/>
      <c r="T317" s="778"/>
      <c r="U317" s="778"/>
      <c r="V317" s="779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70</v>
      </c>
      <c r="Q318" s="778"/>
      <c r="R318" s="778"/>
      <c r="S318" s="778"/>
      <c r="T318" s="778"/>
      <c r="U318" s="778"/>
      <c r="V318" s="779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520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106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521</v>
      </c>
      <c r="B321" s="54" t="s">
        <v>522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70</v>
      </c>
      <c r="Q322" s="778"/>
      <c r="R322" s="778"/>
      <c r="S322" s="778"/>
      <c r="T322" s="778"/>
      <c r="U322" s="778"/>
      <c r="V322" s="779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70</v>
      </c>
      <c r="Q323" s="778"/>
      <c r="R323" s="778"/>
      <c r="S323" s="778"/>
      <c r="T323" s="778"/>
      <c r="U323" s="778"/>
      <c r="V323" s="779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63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524</v>
      </c>
      <c r="B325" s="54" t="s">
        <v>525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70</v>
      </c>
      <c r="Q326" s="778"/>
      <c r="R326" s="778"/>
      <c r="S326" s="778"/>
      <c r="T326" s="778"/>
      <c r="U326" s="778"/>
      <c r="V326" s="779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70</v>
      </c>
      <c r="Q327" s="778"/>
      <c r="R327" s="778"/>
      <c r="S327" s="778"/>
      <c r="T327" s="778"/>
      <c r="U327" s="778"/>
      <c r="V327" s="779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72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527</v>
      </c>
      <c r="B329" s="54" t="s">
        <v>528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530</v>
      </c>
      <c r="B330" s="54" t="s">
        <v>531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70</v>
      </c>
      <c r="Q331" s="778"/>
      <c r="R331" s="778"/>
      <c r="S331" s="778"/>
      <c r="T331" s="778"/>
      <c r="U331" s="778"/>
      <c r="V331" s="779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70</v>
      </c>
      <c r="Q332" s="778"/>
      <c r="R332" s="778"/>
      <c r="S332" s="778"/>
      <c r="T332" s="778"/>
      <c r="U332" s="778"/>
      <c r="V332" s="779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533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106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534</v>
      </c>
      <c r="B335" s="54" t="s">
        <v>535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70</v>
      </c>
      <c r="Q337" s="778"/>
      <c r="R337" s="778"/>
      <c r="S337" s="778"/>
      <c r="T337" s="778"/>
      <c r="U337" s="778"/>
      <c r="V337" s="779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70</v>
      </c>
      <c r="Q338" s="778"/>
      <c r="R338" s="778"/>
      <c r="S338" s="778"/>
      <c r="T338" s="778"/>
      <c r="U338" s="778"/>
      <c r="V338" s="779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63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538</v>
      </c>
      <c r="B340" s="54" t="s">
        <v>539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70</v>
      </c>
      <c r="Q342" s="778"/>
      <c r="R342" s="778"/>
      <c r="S342" s="778"/>
      <c r="T342" s="778"/>
      <c r="U342" s="778"/>
      <c r="V342" s="779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70</v>
      </c>
      <c r="Q343" s="778"/>
      <c r="R343" s="778"/>
      <c r="S343" s="778"/>
      <c r="T343" s="778"/>
      <c r="U343" s="778"/>
      <c r="V343" s="779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72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543</v>
      </c>
      <c r="B345" s="54" t="s">
        <v>544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70</v>
      </c>
      <c r="Q346" s="778"/>
      <c r="R346" s="778"/>
      <c r="S346" s="778"/>
      <c r="T346" s="778"/>
      <c r="U346" s="778"/>
      <c r="V346" s="779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70</v>
      </c>
      <c r="Q347" s="778"/>
      <c r="R347" s="778"/>
      <c r="S347" s="778"/>
      <c r="T347" s="778"/>
      <c r="U347" s="778"/>
      <c r="V347" s="779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546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106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547</v>
      </c>
      <c r="B350" s="54" t="s">
        <v>548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70</v>
      </c>
      <c r="Q351" s="778"/>
      <c r="R351" s="778"/>
      <c r="S351" s="778"/>
      <c r="T351" s="778"/>
      <c r="U351" s="778"/>
      <c r="V351" s="779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70</v>
      </c>
      <c r="Q352" s="778"/>
      <c r="R352" s="778"/>
      <c r="S352" s="778"/>
      <c r="T352" s="778"/>
      <c r="U352" s="778"/>
      <c r="V352" s="779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550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106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68</v>
      </c>
      <c r="X355" s="769">
        <v>16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16.644444444444442</v>
      </c>
      <c r="BN355" s="64">
        <f t="shared" ref="BN355:BN362" si="79">IFERROR(Y355*I355/H355,"0")</f>
        <v>22.47</v>
      </c>
      <c r="BO355" s="64">
        <f t="shared" ref="BO355:BO362" si="80">IFERROR(1/J355*(X355/H355),"0")</f>
        <v>2.3148148148148147E-2</v>
      </c>
      <c r="BP355" s="64">
        <f t="shared" ref="BP355:BP362" si="81">IFERROR(1/J355*(Y355/H355),"0")</f>
        <v>3.125E-2</v>
      </c>
    </row>
    <row r="356" spans="1:68" ht="27" hidden="1" customHeight="1" x14ac:dyDescent="0.25">
      <c r="A356" s="54" t="s">
        <v>554</v>
      </c>
      <c r="B356" s="54" t="s">
        <v>555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68</v>
      </c>
      <c r="X357" s="769">
        <v>4</v>
      </c>
      <c r="Y357" s="770">
        <f t="shared" si="77"/>
        <v>10.8</v>
      </c>
      <c r="Z357" s="36">
        <f>IFERROR(IF(Y357=0,"",ROUNDUP(Y357/H357,0)*0.01898),"")</f>
        <v>1.898E-2</v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4.1611111111111105</v>
      </c>
      <c r="BN357" s="64">
        <f t="shared" si="79"/>
        <v>11.234999999999999</v>
      </c>
      <c r="BO357" s="64">
        <f t="shared" si="80"/>
        <v>5.7870370370370367E-3</v>
      </c>
      <c r="BP357" s="64">
        <f t="shared" si="81"/>
        <v>1.5625E-2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68</v>
      </c>
      <c r="X358" s="769">
        <v>10</v>
      </c>
      <c r="Y358" s="770">
        <f t="shared" si="77"/>
        <v>10.8</v>
      </c>
      <c r="Z358" s="36">
        <f>IFERROR(IF(Y358=0,"",ROUNDUP(Y358/H358,0)*0.01898),"")</f>
        <v>1.898E-2</v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10.402777777777777</v>
      </c>
      <c r="BN358" s="64">
        <f t="shared" si="79"/>
        <v>11.234999999999999</v>
      </c>
      <c r="BO358" s="64">
        <f t="shared" si="80"/>
        <v>1.4467592592592591E-2</v>
      </c>
      <c r="BP358" s="64">
        <f t="shared" si="81"/>
        <v>1.5625E-2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70</v>
      </c>
      <c r="Q363" s="778"/>
      <c r="R363" s="778"/>
      <c r="S363" s="778"/>
      <c r="T363" s="778"/>
      <c r="U363" s="778"/>
      <c r="V363" s="779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2.7777777777777777</v>
      </c>
      <c r="Y363" s="771">
        <f>IFERROR(Y355/H355,"0")+IFERROR(Y356/H356,"0")+IFERROR(Y357/H357,"0")+IFERROR(Y358/H358,"0")+IFERROR(Y359/H359,"0")+IFERROR(Y360/H360,"0")+IFERROR(Y361/H361,"0")+IFERROR(Y362/H362,"0")</f>
        <v>4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7.5920000000000001E-2</v>
      </c>
      <c r="AA363" s="772"/>
      <c r="AB363" s="772"/>
      <c r="AC363" s="772"/>
    </row>
    <row r="364" spans="1:68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70</v>
      </c>
      <c r="Q364" s="778"/>
      <c r="R364" s="778"/>
      <c r="S364" s="778"/>
      <c r="T364" s="778"/>
      <c r="U364" s="778"/>
      <c r="V364" s="779"/>
      <c r="W364" s="37" t="s">
        <v>68</v>
      </c>
      <c r="X364" s="771">
        <f>IFERROR(SUM(X355:X362),"0")</f>
        <v>30</v>
      </c>
      <c r="Y364" s="771">
        <f>IFERROR(SUM(Y355:Y362),"0")</f>
        <v>43.2</v>
      </c>
      <c r="Z364" s="37"/>
      <c r="AA364" s="772"/>
      <c r="AB364" s="772"/>
      <c r="AC364" s="772"/>
    </row>
    <row r="365" spans="1:68" ht="14.25" hidden="1" customHeight="1" x14ac:dyDescent="0.25">
      <c r="A365" s="785" t="s">
        <v>63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573</v>
      </c>
      <c r="B366" s="54" t="s">
        <v>574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70</v>
      </c>
      <c r="Q370" s="778"/>
      <c r="R370" s="778"/>
      <c r="S370" s="778"/>
      <c r="T370" s="778"/>
      <c r="U370" s="778"/>
      <c r="V370" s="779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hidden="1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70</v>
      </c>
      <c r="Q371" s="778"/>
      <c r="R371" s="778"/>
      <c r="S371" s="778"/>
      <c r="T371" s="778"/>
      <c r="U371" s="778"/>
      <c r="V371" s="779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hidden="1" customHeight="1" x14ac:dyDescent="0.25">
      <c r="A372" s="785" t="s">
        <v>72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584</v>
      </c>
      <c r="B373" s="54" t="s">
        <v>585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587</v>
      </c>
      <c r="B374" s="54" t="s">
        <v>588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590</v>
      </c>
      <c r="B375" s="54" t="s">
        <v>591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593</v>
      </c>
      <c r="B376" s="54" t="s">
        <v>594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596</v>
      </c>
      <c r="B377" s="54" t="s">
        <v>597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599</v>
      </c>
      <c r="B378" s="54" t="s">
        <v>600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70</v>
      </c>
      <c r="Q379" s="778"/>
      <c r="R379" s="778"/>
      <c r="S379" s="778"/>
      <c r="T379" s="778"/>
      <c r="U379" s="778"/>
      <c r="V379" s="779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70</v>
      </c>
      <c r="Q380" s="778"/>
      <c r="R380" s="778"/>
      <c r="S380" s="778"/>
      <c r="T380" s="778"/>
      <c r="U380" s="778"/>
      <c r="V380" s="779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193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602</v>
      </c>
      <c r="B382" s="54" t="s">
        <v>603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hidden="1" customHeight="1" x14ac:dyDescent="0.25">
      <c r="A383" s="54" t="s">
        <v>605</v>
      </c>
      <c r="B383" s="54" t="s">
        <v>606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608</v>
      </c>
      <c r="B384" s="54" t="s">
        <v>609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47" t="s">
        <v>610</v>
      </c>
      <c r="Q384" s="781"/>
      <c r="R384" s="781"/>
      <c r="S384" s="781"/>
      <c r="T384" s="782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608</v>
      </c>
      <c r="B385" s="54" t="s">
        <v>612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70</v>
      </c>
      <c r="Q386" s="778"/>
      <c r="R386" s="778"/>
      <c r="S386" s="778"/>
      <c r="T386" s="778"/>
      <c r="U386" s="778"/>
      <c r="V386" s="779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hidden="1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70</v>
      </c>
      <c r="Q387" s="778"/>
      <c r="R387" s="778"/>
      <c r="S387" s="778"/>
      <c r="T387" s="778"/>
      <c r="U387" s="778"/>
      <c r="V387" s="779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hidden="1" customHeight="1" x14ac:dyDescent="0.25">
      <c r="A388" s="785" t="s">
        <v>98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614</v>
      </c>
      <c r="B389" s="54" t="s">
        <v>615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824" t="s">
        <v>616</v>
      </c>
      <c r="Q389" s="781"/>
      <c r="R389" s="781"/>
      <c r="S389" s="781"/>
      <c r="T389" s="782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618</v>
      </c>
      <c r="B390" s="54" t="s">
        <v>619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36" t="s">
        <v>620</v>
      </c>
      <c r="Q390" s="781"/>
      <c r="R390" s="781"/>
      <c r="S390" s="781"/>
      <c r="T390" s="782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621</v>
      </c>
      <c r="B391" s="54" t="s">
        <v>622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624</v>
      </c>
      <c r="B392" s="54" t="s">
        <v>625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70</v>
      </c>
      <c r="Q393" s="778"/>
      <c r="R393" s="778"/>
      <c r="S393" s="778"/>
      <c r="T393" s="778"/>
      <c r="U393" s="778"/>
      <c r="V393" s="779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70</v>
      </c>
      <c r="Q394" s="778"/>
      <c r="R394" s="778"/>
      <c r="S394" s="778"/>
      <c r="T394" s="778"/>
      <c r="U394" s="778"/>
      <c r="V394" s="779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626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627</v>
      </c>
      <c r="B396" s="54" t="s">
        <v>628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631</v>
      </c>
      <c r="B397" s="54" t="s">
        <v>632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633</v>
      </c>
      <c r="B398" s="54" t="s">
        <v>634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70</v>
      </c>
      <c r="Q399" s="778"/>
      <c r="R399" s="778"/>
      <c r="S399" s="778"/>
      <c r="T399" s="778"/>
      <c r="U399" s="778"/>
      <c r="V399" s="779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70</v>
      </c>
      <c r="Q400" s="778"/>
      <c r="R400" s="778"/>
      <c r="S400" s="778"/>
      <c r="T400" s="778"/>
      <c r="U400" s="778"/>
      <c r="V400" s="779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635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63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636</v>
      </c>
      <c r="B403" s="54" t="s">
        <v>637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70</v>
      </c>
      <c r="Q404" s="778"/>
      <c r="R404" s="778"/>
      <c r="S404" s="778"/>
      <c r="T404" s="778"/>
      <c r="U404" s="778"/>
      <c r="V404" s="779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70</v>
      </c>
      <c r="Q405" s="778"/>
      <c r="R405" s="778"/>
      <c r="S405" s="778"/>
      <c r="T405" s="778"/>
      <c r="U405" s="778"/>
      <c r="V405" s="779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72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639</v>
      </c>
      <c r="B407" s="54" t="s">
        <v>640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642</v>
      </c>
      <c r="B408" s="54" t="s">
        <v>643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645</v>
      </c>
      <c r="B409" s="54" t="s">
        <v>646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70</v>
      </c>
      <c r="Q410" s="778"/>
      <c r="R410" s="778"/>
      <c r="S410" s="778"/>
      <c r="T410" s="778"/>
      <c r="U410" s="778"/>
      <c r="V410" s="779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hidden="1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70</v>
      </c>
      <c r="Q411" s="778"/>
      <c r="R411" s="778"/>
      <c r="S411" s="778"/>
      <c r="T411" s="778"/>
      <c r="U411" s="778"/>
      <c r="V411" s="779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hidden="1" customHeight="1" x14ac:dyDescent="0.2">
      <c r="A412" s="886" t="s">
        <v>648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649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106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27" hidden="1" customHeight="1" x14ac:dyDescent="0.25">
      <c r="A415" s="54" t="s">
        <v>650</v>
      </c>
      <c r="B415" s="54" t="s">
        <v>651</v>
      </c>
      <c r="C415" s="31">
        <v>4301011946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1"/>
      <c r="R415" s="781"/>
      <c r="S415" s="781"/>
      <c r="T415" s="782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hidden="1" customHeight="1" x14ac:dyDescent="0.25">
      <c r="A416" s="54" t="s">
        <v>650</v>
      </c>
      <c r="B416" s="54" t="s">
        <v>653</v>
      </c>
      <c r="C416" s="31">
        <v>4301011869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81"/>
      <c r="R416" s="781"/>
      <c r="S416" s="781"/>
      <c r="T416" s="782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hidden="1" customHeight="1" x14ac:dyDescent="0.25">
      <c r="A417" s="54" t="s">
        <v>655</v>
      </c>
      <c r="B417" s="54" t="s">
        <v>656</v>
      </c>
      <c r="C417" s="31">
        <v>4301011947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68</v>
      </c>
      <c r="X418" s="769">
        <v>317</v>
      </c>
      <c r="Y418" s="770">
        <f t="shared" si="87"/>
        <v>330</v>
      </c>
      <c r="Z418" s="36">
        <f>IFERROR(IF(Y418=0,"",ROUNDUP(Y418/H418,0)*0.02175),"")</f>
        <v>0.47849999999999998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327.14400000000001</v>
      </c>
      <c r="BN418" s="64">
        <f t="shared" si="89"/>
        <v>340.56000000000006</v>
      </c>
      <c r="BO418" s="64">
        <f t="shared" si="90"/>
        <v>0.44027777777777777</v>
      </c>
      <c r="BP418" s="64">
        <f t="shared" si="91"/>
        <v>0.45833333333333331</v>
      </c>
    </row>
    <row r="419" spans="1:68" ht="27" hidden="1" customHeight="1" x14ac:dyDescent="0.25">
      <c r="A419" s="54" t="s">
        <v>659</v>
      </c>
      <c r="B419" s="54" t="s">
        <v>660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hidden="1" customHeight="1" x14ac:dyDescent="0.25">
      <c r="A420" s="54" t="s">
        <v>659</v>
      </c>
      <c r="B420" s="54" t="s">
        <v>661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671</v>
      </c>
      <c r="B424" s="54" t="s">
        <v>672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70</v>
      </c>
      <c r="Q425" s="778"/>
      <c r="R425" s="778"/>
      <c r="S425" s="778"/>
      <c r="T425" s="778"/>
      <c r="U425" s="778"/>
      <c r="V425" s="779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21.133333333333333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22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0.47849999999999998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70</v>
      </c>
      <c r="Q426" s="778"/>
      <c r="R426" s="778"/>
      <c r="S426" s="778"/>
      <c r="T426" s="778"/>
      <c r="U426" s="778"/>
      <c r="V426" s="779"/>
      <c r="W426" s="37" t="s">
        <v>68</v>
      </c>
      <c r="X426" s="771">
        <f>IFERROR(SUM(X415:X424),"0")</f>
        <v>317</v>
      </c>
      <c r="Y426" s="771">
        <f>IFERROR(SUM(Y415:Y424),"0")</f>
        <v>330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152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673</v>
      </c>
      <c r="B428" s="54" t="s">
        <v>674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676</v>
      </c>
      <c r="B429" s="54" t="s">
        <v>677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70</v>
      </c>
      <c r="Q430" s="778"/>
      <c r="R430" s="778"/>
      <c r="S430" s="778"/>
      <c r="T430" s="778"/>
      <c r="U430" s="778"/>
      <c r="V430" s="779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70</v>
      </c>
      <c r="Q431" s="778"/>
      <c r="R431" s="778"/>
      <c r="S431" s="778"/>
      <c r="T431" s="778"/>
      <c r="U431" s="778"/>
      <c r="V431" s="779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678</v>
      </c>
      <c r="B433" s="54" t="s">
        <v>679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67" t="s">
        <v>680</v>
      </c>
      <c r="Q433" s="781"/>
      <c r="R433" s="781"/>
      <c r="S433" s="781"/>
      <c r="T433" s="782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682</v>
      </c>
      <c r="B434" s="54" t="s">
        <v>683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5" t="s">
        <v>684</v>
      </c>
      <c r="Q434" s="781"/>
      <c r="R434" s="781"/>
      <c r="S434" s="781"/>
      <c r="T434" s="782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70</v>
      </c>
      <c r="Q435" s="778"/>
      <c r="R435" s="778"/>
      <c r="S435" s="778"/>
      <c r="T435" s="778"/>
      <c r="U435" s="778"/>
      <c r="V435" s="779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70</v>
      </c>
      <c r="Q436" s="778"/>
      <c r="R436" s="778"/>
      <c r="S436" s="778"/>
      <c r="T436" s="778"/>
      <c r="U436" s="778"/>
      <c r="V436" s="779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193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686</v>
      </c>
      <c r="B438" s="54" t="s">
        <v>687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6" t="s">
        <v>688</v>
      </c>
      <c r="Q438" s="781"/>
      <c r="R438" s="781"/>
      <c r="S438" s="781"/>
      <c r="T438" s="782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70</v>
      </c>
      <c r="Q439" s="778"/>
      <c r="R439" s="778"/>
      <c r="S439" s="778"/>
      <c r="T439" s="778"/>
      <c r="U439" s="778"/>
      <c r="V439" s="779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70</v>
      </c>
      <c r="Q440" s="778"/>
      <c r="R440" s="778"/>
      <c r="S440" s="778"/>
      <c r="T440" s="778"/>
      <c r="U440" s="778"/>
      <c r="V440" s="779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690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106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691</v>
      </c>
      <c r="B443" s="54" t="s">
        <v>692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691</v>
      </c>
      <c r="B444" s="54" t="s">
        <v>694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hidden="1" customHeight="1" x14ac:dyDescent="0.25">
      <c r="A445" s="54" t="s">
        <v>696</v>
      </c>
      <c r="B445" s="54" t="s">
        <v>697</v>
      </c>
      <c r="C445" s="31">
        <v>4301011872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4301011655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699</v>
      </c>
      <c r="B447" s="54" t="s">
        <v>700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702</v>
      </c>
      <c r="B448" s="54" t="s">
        <v>703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705</v>
      </c>
      <c r="B449" s="54" t="s">
        <v>706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70</v>
      </c>
      <c r="Q451" s="778"/>
      <c r="R451" s="778"/>
      <c r="S451" s="778"/>
      <c r="T451" s="778"/>
      <c r="U451" s="778"/>
      <c r="V451" s="779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70</v>
      </c>
      <c r="Q452" s="778"/>
      <c r="R452" s="778"/>
      <c r="S452" s="778"/>
      <c r="T452" s="778"/>
      <c r="U452" s="778"/>
      <c r="V452" s="779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63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709</v>
      </c>
      <c r="B454" s="54" t="s">
        <v>710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712</v>
      </c>
      <c r="B455" s="54" t="s">
        <v>713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70</v>
      </c>
      <c r="Q456" s="778"/>
      <c r="R456" s="778"/>
      <c r="S456" s="778"/>
      <c r="T456" s="778"/>
      <c r="U456" s="778"/>
      <c r="V456" s="779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70</v>
      </c>
      <c r="Q457" s="778"/>
      <c r="R457" s="778"/>
      <c r="S457" s="778"/>
      <c r="T457" s="778"/>
      <c r="U457" s="778"/>
      <c r="V457" s="779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72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33" t="s">
        <v>716</v>
      </c>
      <c r="Q459" s="781"/>
      <c r="R459" s="781"/>
      <c r="S459" s="781"/>
      <c r="T459" s="782"/>
      <c r="U459" s="34"/>
      <c r="V459" s="34"/>
      <c r="W459" s="35" t="s">
        <v>68</v>
      </c>
      <c r="X459" s="769">
        <v>28</v>
      </c>
      <c r="Y459" s="770">
        <f>IFERROR(IF(X459="",0,CEILING((X459/$H459),1)*$H459),"")</f>
        <v>36</v>
      </c>
      <c r="Z459" s="36">
        <f>IFERROR(IF(Y459=0,"",ROUNDUP(Y459/H459,0)*0.01898),"")</f>
        <v>7.5920000000000001E-2</v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29.614666666666665</v>
      </c>
      <c r="BN459" s="64">
        <f>IFERROR(Y459*I459/H459,"0")</f>
        <v>38.076000000000001</v>
      </c>
      <c r="BO459" s="64">
        <f>IFERROR(1/J459*(X459/H459),"0")</f>
        <v>4.8611111111111112E-2</v>
      </c>
      <c r="BP459" s="64">
        <f>IFERROR(1/J459*(Y459/H459),"0")</f>
        <v>6.25E-2</v>
      </c>
    </row>
    <row r="460" spans="1:68" ht="37.5" hidden="1" customHeight="1" x14ac:dyDescent="0.25">
      <c r="A460" s="54" t="s">
        <v>718</v>
      </c>
      <c r="B460" s="54" t="s">
        <v>719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72" t="s">
        <v>720</v>
      </c>
      <c r="Q460" s="781"/>
      <c r="R460" s="781"/>
      <c r="S460" s="781"/>
      <c r="T460" s="782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722</v>
      </c>
      <c r="B461" s="54" t="s">
        <v>723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722</v>
      </c>
      <c r="B462" s="54" t="s">
        <v>725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727</v>
      </c>
      <c r="B463" s="54" t="s">
        <v>728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70</v>
      </c>
      <c r="Q464" s="778"/>
      <c r="R464" s="778"/>
      <c r="S464" s="778"/>
      <c r="T464" s="778"/>
      <c r="U464" s="778"/>
      <c r="V464" s="779"/>
      <c r="W464" s="37" t="s">
        <v>71</v>
      </c>
      <c r="X464" s="771">
        <f>IFERROR(X459/H459,"0")+IFERROR(X460/H460,"0")+IFERROR(X461/H461,"0")+IFERROR(X462/H462,"0")+IFERROR(X463/H463,"0")</f>
        <v>3.1111111111111112</v>
      </c>
      <c r="Y464" s="771">
        <f>IFERROR(Y459/H459,"0")+IFERROR(Y460/H460,"0")+IFERROR(Y461/H461,"0")+IFERROR(Y462/H462,"0")+IFERROR(Y463/H463,"0")</f>
        <v>4</v>
      </c>
      <c r="Z464" s="771">
        <f>IFERROR(IF(Z459="",0,Z459),"0")+IFERROR(IF(Z460="",0,Z460),"0")+IFERROR(IF(Z461="",0,Z461),"0")+IFERROR(IF(Z462="",0,Z462),"0")+IFERROR(IF(Z463="",0,Z463),"0")</f>
        <v>7.5920000000000001E-2</v>
      </c>
      <c r="AA464" s="772"/>
      <c r="AB464" s="772"/>
      <c r="AC464" s="772"/>
    </row>
    <row r="465" spans="1:68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70</v>
      </c>
      <c r="Q465" s="778"/>
      <c r="R465" s="778"/>
      <c r="S465" s="778"/>
      <c r="T465" s="778"/>
      <c r="U465" s="778"/>
      <c r="V465" s="779"/>
      <c r="W465" s="37" t="s">
        <v>68</v>
      </c>
      <c r="X465" s="771">
        <f>IFERROR(SUM(X459:X463),"0")</f>
        <v>28</v>
      </c>
      <c r="Y465" s="771">
        <f>IFERROR(SUM(Y459:Y463),"0")</f>
        <v>36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193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730</v>
      </c>
      <c r="B467" s="54" t="s">
        <v>731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2" t="s">
        <v>732</v>
      </c>
      <c r="Q467" s="781"/>
      <c r="R467" s="781"/>
      <c r="S467" s="781"/>
      <c r="T467" s="782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70</v>
      </c>
      <c r="Q468" s="778"/>
      <c r="R468" s="778"/>
      <c r="S468" s="778"/>
      <c r="T468" s="778"/>
      <c r="U468" s="778"/>
      <c r="V468" s="779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70</v>
      </c>
      <c r="Q469" s="778"/>
      <c r="R469" s="778"/>
      <c r="S469" s="778"/>
      <c r="T469" s="778"/>
      <c r="U469" s="778"/>
      <c r="V469" s="779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734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735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106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736</v>
      </c>
      <c r="B473" s="54" t="s">
        <v>737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70</v>
      </c>
      <c r="Q474" s="778"/>
      <c r="R474" s="778"/>
      <c r="S474" s="778"/>
      <c r="T474" s="778"/>
      <c r="U474" s="778"/>
      <c r="V474" s="779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70</v>
      </c>
      <c r="Q475" s="778"/>
      <c r="R475" s="778"/>
      <c r="S475" s="778"/>
      <c r="T475" s="778"/>
      <c r="U475" s="778"/>
      <c r="V475" s="779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63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739</v>
      </c>
      <c r="B477" s="54" t="s">
        <v>740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4" t="s">
        <v>741</v>
      </c>
      <c r="Q477" s="781"/>
      <c r="R477" s="781"/>
      <c r="S477" s="781"/>
      <c r="T477" s="782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41" t="s">
        <v>745</v>
      </c>
      <c r="Q478" s="781"/>
      <c r="R478" s="781"/>
      <c r="S478" s="781"/>
      <c r="T478" s="782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743</v>
      </c>
      <c r="B479" s="54" t="s">
        <v>747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899" t="s">
        <v>745</v>
      </c>
      <c r="Q479" s="781"/>
      <c r="R479" s="781"/>
      <c r="S479" s="781"/>
      <c r="T479" s="782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748</v>
      </c>
      <c r="B480" s="54" t="s">
        <v>749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751</v>
      </c>
      <c r="B481" s="54" t="s">
        <v>752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751</v>
      </c>
      <c r="B482" s="54" t="s">
        <v>753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43" t="s">
        <v>754</v>
      </c>
      <c r="Q482" s="781"/>
      <c r="R482" s="781"/>
      <c r="S482" s="781"/>
      <c r="T482" s="782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755</v>
      </c>
      <c r="B483" s="54" t="s">
        <v>756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757</v>
      </c>
      <c r="B484" s="54" t="s">
        <v>758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757</v>
      </c>
      <c r="B485" s="54" t="s">
        <v>760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3" t="s">
        <v>761</v>
      </c>
      <c r="Q485" s="781"/>
      <c r="R485" s="781"/>
      <c r="S485" s="781"/>
      <c r="T485" s="782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762</v>
      </c>
      <c r="B486" s="54" t="s">
        <v>763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762</v>
      </c>
      <c r="B487" s="54" t="s">
        <v>764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768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4" t="s">
        <v>769</v>
      </c>
      <c r="Q489" s="781"/>
      <c r="R489" s="781"/>
      <c r="S489" s="781"/>
      <c r="T489" s="782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770</v>
      </c>
      <c r="B490" s="54" t="s">
        <v>771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770</v>
      </c>
      <c r="B491" s="54" t="s">
        <v>773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4301031368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5" t="s">
        <v>778</v>
      </c>
      <c r="Q493" s="781"/>
      <c r="R493" s="781"/>
      <c r="S493" s="781"/>
      <c r="T493" s="782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776</v>
      </c>
      <c r="B494" s="54" t="s">
        <v>779</v>
      </c>
      <c r="C494" s="31">
        <v>4301031255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81"/>
      <c r="R494" s="781"/>
      <c r="S494" s="781"/>
      <c r="T494" s="782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70</v>
      </c>
      <c r="Q495" s="778"/>
      <c r="R495" s="778"/>
      <c r="S495" s="778"/>
      <c r="T495" s="778"/>
      <c r="U495" s="778"/>
      <c r="V495" s="779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70</v>
      </c>
      <c r="Q496" s="778"/>
      <c r="R496" s="778"/>
      <c r="S496" s="778"/>
      <c r="T496" s="778"/>
      <c r="U496" s="778"/>
      <c r="V496" s="779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72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781</v>
      </c>
      <c r="B498" s="54" t="s">
        <v>782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784</v>
      </c>
      <c r="B499" s="54" t="s">
        <v>785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70</v>
      </c>
      <c r="Q500" s="778"/>
      <c r="R500" s="778"/>
      <c r="S500" s="778"/>
      <c r="T500" s="778"/>
      <c r="U500" s="778"/>
      <c r="V500" s="779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70</v>
      </c>
      <c r="Q501" s="778"/>
      <c r="R501" s="778"/>
      <c r="S501" s="778"/>
      <c r="T501" s="778"/>
      <c r="U501" s="778"/>
      <c r="V501" s="779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98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787</v>
      </c>
      <c r="B503" s="54" t="s">
        <v>788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70</v>
      </c>
      <c r="Q504" s="778"/>
      <c r="R504" s="778"/>
      <c r="S504" s="778"/>
      <c r="T504" s="778"/>
      <c r="U504" s="778"/>
      <c r="V504" s="779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70</v>
      </c>
      <c r="Q505" s="778"/>
      <c r="R505" s="778"/>
      <c r="S505" s="778"/>
      <c r="T505" s="778"/>
      <c r="U505" s="778"/>
      <c r="V505" s="779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792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152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793</v>
      </c>
      <c r="B508" s="54" t="s">
        <v>794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70</v>
      </c>
      <c r="Q509" s="778"/>
      <c r="R509" s="778"/>
      <c r="S509" s="778"/>
      <c r="T509" s="778"/>
      <c r="U509" s="778"/>
      <c r="V509" s="779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70</v>
      </c>
      <c r="Q510" s="778"/>
      <c r="R510" s="778"/>
      <c r="S510" s="778"/>
      <c r="T510" s="778"/>
      <c r="U510" s="778"/>
      <c r="V510" s="779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63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46" t="s">
        <v>798</v>
      </c>
      <c r="Q512" s="781"/>
      <c r="R512" s="781"/>
      <c r="S512" s="781"/>
      <c r="T512" s="782"/>
      <c r="U512" s="34"/>
      <c r="V512" s="34"/>
      <c r="W512" s="35" t="s">
        <v>68</v>
      </c>
      <c r="X512" s="769">
        <v>10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10.388888888888889</v>
      </c>
      <c r="BN512" s="64">
        <f>IFERROR(Y512*I512/H512,"0")</f>
        <v>11.22</v>
      </c>
      <c r="BO512" s="64">
        <f>IFERROR(1/J512*(X512/H512),"0")</f>
        <v>1.4029180695847361E-2</v>
      </c>
      <c r="BP512" s="64">
        <f>IFERROR(1/J512*(Y512/H512),"0")</f>
        <v>1.5151515151515152E-2</v>
      </c>
    </row>
    <row r="513" spans="1:68" ht="27" hidden="1" customHeight="1" x14ac:dyDescent="0.25">
      <c r="A513" s="54" t="s">
        <v>800</v>
      </c>
      <c r="B513" s="54" t="s">
        <v>801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803</v>
      </c>
      <c r="B514" s="54" t="s">
        <v>804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2" t="s">
        <v>805</v>
      </c>
      <c r="Q514" s="781"/>
      <c r="R514" s="781"/>
      <c r="S514" s="781"/>
      <c r="T514" s="782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807</v>
      </c>
      <c r="B515" s="54" t="s">
        <v>808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807</v>
      </c>
      <c r="B516" s="54" t="s">
        <v>809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70</v>
      </c>
      <c r="Q517" s="778"/>
      <c r="R517" s="778"/>
      <c r="S517" s="778"/>
      <c r="T517" s="778"/>
      <c r="U517" s="778"/>
      <c r="V517" s="779"/>
      <c r="W517" s="37" t="s">
        <v>71</v>
      </c>
      <c r="X517" s="771">
        <f>IFERROR(X512/H512,"0")+IFERROR(X513/H513,"0")+IFERROR(X514/H514,"0")+IFERROR(X515/H515,"0")+IFERROR(X516/H516,"0")</f>
        <v>1.8518518518518516</v>
      </c>
      <c r="Y517" s="771">
        <f>IFERROR(Y512/H512,"0")+IFERROR(Y513/H513,"0")+IFERROR(Y514/H514,"0")+IFERROR(Y515/H515,"0")+IFERROR(Y516/H516,"0")</f>
        <v>2</v>
      </c>
      <c r="Z517" s="771">
        <f>IFERROR(IF(Z512="",0,Z512),"0")+IFERROR(IF(Z513="",0,Z513),"0")+IFERROR(IF(Z514="",0,Z514),"0")+IFERROR(IF(Z515="",0,Z515),"0")+IFERROR(IF(Z516="",0,Z516),"0")</f>
        <v>1.804E-2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70</v>
      </c>
      <c r="Q518" s="778"/>
      <c r="R518" s="778"/>
      <c r="S518" s="778"/>
      <c r="T518" s="778"/>
      <c r="U518" s="778"/>
      <c r="V518" s="779"/>
      <c r="W518" s="37" t="s">
        <v>68</v>
      </c>
      <c r="X518" s="771">
        <f>IFERROR(SUM(X512:X516),"0")</f>
        <v>10</v>
      </c>
      <c r="Y518" s="771">
        <f>IFERROR(SUM(Y512:Y516),"0")</f>
        <v>10.8</v>
      </c>
      <c r="Z518" s="37"/>
      <c r="AA518" s="772"/>
      <c r="AB518" s="772"/>
      <c r="AC518" s="772"/>
    </row>
    <row r="519" spans="1:68" ht="16.5" hidden="1" customHeight="1" x14ac:dyDescent="0.25">
      <c r="A519" s="783" t="s">
        <v>810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63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811</v>
      </c>
      <c r="B521" s="54" t="s">
        <v>812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816</v>
      </c>
      <c r="B523" s="54" t="s">
        <v>817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3" t="s">
        <v>818</v>
      </c>
      <c r="Q523" s="781"/>
      <c r="R523" s="781"/>
      <c r="S523" s="781"/>
      <c r="T523" s="782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820</v>
      </c>
      <c r="B524" s="54" t="s">
        <v>821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6" t="s">
        <v>822</v>
      </c>
      <c r="Q524" s="781"/>
      <c r="R524" s="781"/>
      <c r="S524" s="781"/>
      <c r="T524" s="782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70</v>
      </c>
      <c r="Q525" s="778"/>
      <c r="R525" s="778"/>
      <c r="S525" s="778"/>
      <c r="T525" s="778"/>
      <c r="U525" s="778"/>
      <c r="V525" s="779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70</v>
      </c>
      <c r="Q526" s="778"/>
      <c r="R526" s="778"/>
      <c r="S526" s="778"/>
      <c r="T526" s="778"/>
      <c r="U526" s="778"/>
      <c r="V526" s="779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824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63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825</v>
      </c>
      <c r="B529" s="54" t="s">
        <v>826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70</v>
      </c>
      <c r="Q530" s="778"/>
      <c r="R530" s="778"/>
      <c r="S530" s="778"/>
      <c r="T530" s="778"/>
      <c r="U530" s="778"/>
      <c r="V530" s="779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70</v>
      </c>
      <c r="Q531" s="778"/>
      <c r="R531" s="778"/>
      <c r="S531" s="778"/>
      <c r="T531" s="778"/>
      <c r="U531" s="778"/>
      <c r="V531" s="779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193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828</v>
      </c>
      <c r="B533" s="54" t="s">
        <v>829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70</v>
      </c>
      <c r="Q534" s="778"/>
      <c r="R534" s="778"/>
      <c r="S534" s="778"/>
      <c r="T534" s="778"/>
      <c r="U534" s="778"/>
      <c r="V534" s="779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70</v>
      </c>
      <c r="Q535" s="778"/>
      <c r="R535" s="778"/>
      <c r="S535" s="778"/>
      <c r="T535" s="778"/>
      <c r="U535" s="778"/>
      <c r="V535" s="779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831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831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106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68</v>
      </c>
      <c r="X539" s="769">
        <v>91</v>
      </c>
      <c r="Y539" s="770">
        <f t="shared" ref="Y539:Y553" si="103">IFERROR(IF(X539="",0,CEILING((X539/$H539),1)*$H539),"")</f>
        <v>95.04</v>
      </c>
      <c r="Z539" s="36">
        <f t="shared" ref="Z539:Z544" si="104">IFERROR(IF(Y539=0,"",ROUNDUP(Y539/H539,0)*0.01196),"")</f>
        <v>0.21528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97.204545454545453</v>
      </c>
      <c r="BN539" s="64">
        <f t="shared" ref="BN539:BN553" si="106">IFERROR(Y539*I539/H539,"0")</f>
        <v>101.52000000000001</v>
      </c>
      <c r="BO539" s="64">
        <f t="shared" ref="BO539:BO553" si="107">IFERROR(1/J539*(X539/H539),"0")</f>
        <v>0.16571969696969696</v>
      </c>
      <c r="BP539" s="64">
        <f t="shared" ref="BP539:BP553" si="108">IFERROR(1/J539*(Y539/H539),"0")</f>
        <v>0.17307692307692307</v>
      </c>
    </row>
    <row r="540" spans="1:68" ht="27" hidden="1" customHeight="1" x14ac:dyDescent="0.25">
      <c r="A540" s="54" t="s">
        <v>834</v>
      </c>
      <c r="B540" s="54" t="s">
        <v>835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837</v>
      </c>
      <c r="B541" s="54" t="s">
        <v>838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840</v>
      </c>
      <c r="B542" s="54" t="s">
        <v>841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843</v>
      </c>
      <c r="B543" s="54" t="s">
        <v>844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846</v>
      </c>
      <c r="B544" s="54" t="s">
        <v>847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849</v>
      </c>
      <c r="B545" s="54" t="s">
        <v>850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849</v>
      </c>
      <c r="B546" s="54" t="s">
        <v>851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852</v>
      </c>
      <c r="B547" s="54" t="s">
        <v>853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854</v>
      </c>
      <c r="B548" s="54" t="s">
        <v>855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2" t="s">
        <v>856</v>
      </c>
      <c r="Q548" s="781"/>
      <c r="R548" s="781"/>
      <c r="S548" s="781"/>
      <c r="T548" s="782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858</v>
      </c>
      <c r="B549" s="54" t="s">
        <v>859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858</v>
      </c>
      <c r="B550" s="54" t="s">
        <v>860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861</v>
      </c>
      <c r="B551" s="54" t="s">
        <v>862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81"/>
      <c r="R551" s="781"/>
      <c r="S551" s="781"/>
      <c r="T551" s="782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864</v>
      </c>
      <c r="B552" s="54" t="s">
        <v>865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40" t="s">
        <v>866</v>
      </c>
      <c r="Q552" s="781"/>
      <c r="R552" s="781"/>
      <c r="S552" s="781"/>
      <c r="T552" s="782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867</v>
      </c>
      <c r="B553" s="54" t="s">
        <v>868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73" t="s">
        <v>869</v>
      </c>
      <c r="Q553" s="781"/>
      <c r="R553" s="781"/>
      <c r="S553" s="781"/>
      <c r="T553" s="782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70</v>
      </c>
      <c r="Q554" s="778"/>
      <c r="R554" s="778"/>
      <c r="S554" s="778"/>
      <c r="T554" s="778"/>
      <c r="U554" s="778"/>
      <c r="V554" s="779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17.234848484848484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0.21528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70</v>
      </c>
      <c r="Q555" s="778"/>
      <c r="R555" s="778"/>
      <c r="S555" s="778"/>
      <c r="T555" s="778"/>
      <c r="U555" s="778"/>
      <c r="V555" s="779"/>
      <c r="W555" s="37" t="s">
        <v>68</v>
      </c>
      <c r="X555" s="771">
        <f>IFERROR(SUM(X539:X553),"0")</f>
        <v>91</v>
      </c>
      <c r="Y555" s="771">
        <f>IFERROR(SUM(Y539:Y553),"0")</f>
        <v>95.04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152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870</v>
      </c>
      <c r="B557" s="54" t="s">
        <v>871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094" t="s">
        <v>872</v>
      </c>
      <c r="Q557" s="781"/>
      <c r="R557" s="781"/>
      <c r="S557" s="781"/>
      <c r="T557" s="782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68</v>
      </c>
      <c r="X558" s="769">
        <v>35</v>
      </c>
      <c r="Y558" s="770">
        <f>IFERROR(IF(X558="",0,CEILING((X558/$H558),1)*$H558),"")</f>
        <v>36.96</v>
      </c>
      <c r="Z558" s="36">
        <f>IFERROR(IF(Y558=0,"",ROUNDUP(Y558/H558,0)*0.01196),"")</f>
        <v>8.3720000000000003E-2</v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37.386363636363633</v>
      </c>
      <c r="BN558" s="64">
        <f>IFERROR(Y558*I558/H558,"0")</f>
        <v>39.479999999999997</v>
      </c>
      <c r="BO558" s="64">
        <f>IFERROR(1/J558*(X558/H558),"0")</f>
        <v>6.3738344988344992E-2</v>
      </c>
      <c r="BP558" s="64">
        <f>IFERROR(1/J558*(Y558/H558),"0")</f>
        <v>6.7307692307692318E-2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1" t="s">
        <v>878</v>
      </c>
      <c r="Q559" s="781"/>
      <c r="R559" s="781"/>
      <c r="S559" s="781"/>
      <c r="T559" s="782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70</v>
      </c>
      <c r="Q560" s="778"/>
      <c r="R560" s="778"/>
      <c r="S560" s="778"/>
      <c r="T560" s="778"/>
      <c r="U560" s="778"/>
      <c r="V560" s="779"/>
      <c r="W560" s="37" t="s">
        <v>71</v>
      </c>
      <c r="X560" s="771">
        <f>IFERROR(X557/H557,"0")+IFERROR(X558/H558,"0")+IFERROR(X559/H559,"0")</f>
        <v>6.6287878787878789</v>
      </c>
      <c r="Y560" s="771">
        <f>IFERROR(Y557/H557,"0")+IFERROR(Y558/H558,"0")+IFERROR(Y559/H559,"0")</f>
        <v>7</v>
      </c>
      <c r="Z560" s="771">
        <f>IFERROR(IF(Z557="",0,Z557),"0")+IFERROR(IF(Z558="",0,Z558),"0")+IFERROR(IF(Z559="",0,Z559),"0")</f>
        <v>8.3720000000000003E-2</v>
      </c>
      <c r="AA560" s="772"/>
      <c r="AB560" s="772"/>
      <c r="AC560" s="772"/>
    </row>
    <row r="561" spans="1:68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70</v>
      </c>
      <c r="Q561" s="778"/>
      <c r="R561" s="778"/>
      <c r="S561" s="778"/>
      <c r="T561" s="778"/>
      <c r="U561" s="778"/>
      <c r="V561" s="779"/>
      <c r="W561" s="37" t="s">
        <v>68</v>
      </c>
      <c r="X561" s="771">
        <f>IFERROR(SUM(X557:X559),"0")</f>
        <v>35</v>
      </c>
      <c r="Y561" s="771">
        <f>IFERROR(SUM(Y557:Y559),"0")</f>
        <v>36.96</v>
      </c>
      <c r="Z561" s="37"/>
      <c r="AA561" s="772"/>
      <c r="AB561" s="772"/>
      <c r="AC561" s="772"/>
    </row>
    <row r="562" spans="1:68" ht="14.25" hidden="1" customHeight="1" x14ac:dyDescent="0.25">
      <c r="A562" s="785" t="s">
        <v>63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879</v>
      </c>
      <c r="B563" s="54" t="s">
        <v>880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18" t="s">
        <v>881</v>
      </c>
      <c r="Q563" s="781"/>
      <c r="R563" s="781"/>
      <c r="S563" s="781"/>
      <c r="T563" s="782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4301031350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28" t="s">
        <v>885</v>
      </c>
      <c r="Q564" s="781"/>
      <c r="R564" s="781"/>
      <c r="S564" s="781"/>
      <c r="T564" s="782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81"/>
      <c r="R565" s="781"/>
      <c r="S565" s="781"/>
      <c r="T565" s="782"/>
      <c r="U565" s="34"/>
      <c r="V565" s="34"/>
      <c r="W565" s="35" t="s">
        <v>68</v>
      </c>
      <c r="X565" s="769">
        <v>81</v>
      </c>
      <c r="Y565" s="770">
        <f t="shared" si="109"/>
        <v>84.48</v>
      </c>
      <c r="Z565" s="36">
        <f>IFERROR(IF(Y565=0,"",ROUNDUP(Y565/H565,0)*0.01196),"")</f>
        <v>0.19136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86.522727272727266</v>
      </c>
      <c r="BN565" s="64">
        <f t="shared" si="111"/>
        <v>90.24</v>
      </c>
      <c r="BO565" s="64">
        <f t="shared" si="112"/>
        <v>0.14750874125874125</v>
      </c>
      <c r="BP565" s="64">
        <f t="shared" si="113"/>
        <v>0.15384615384615385</v>
      </c>
    </row>
    <row r="566" spans="1:68" ht="27" hidden="1" customHeight="1" x14ac:dyDescent="0.25">
      <c r="A566" s="54" t="s">
        <v>889</v>
      </c>
      <c r="B566" s="54" t="s">
        <v>890</v>
      </c>
      <c r="C566" s="31">
        <v>4301031353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16" t="s">
        <v>891</v>
      </c>
      <c r="Q566" s="781"/>
      <c r="R566" s="781"/>
      <c r="S566" s="781"/>
      <c r="T566" s="782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81"/>
      <c r="R567" s="781"/>
      <c r="S567" s="781"/>
      <c r="T567" s="782"/>
      <c r="U567" s="34"/>
      <c r="V567" s="34"/>
      <c r="W567" s="35" t="s">
        <v>68</v>
      </c>
      <c r="X567" s="769">
        <v>50</v>
      </c>
      <c r="Y567" s="770">
        <f t="shared" si="109"/>
        <v>52.800000000000004</v>
      </c>
      <c r="Z567" s="36">
        <f>IFERROR(IF(Y567=0,"",ROUNDUP(Y567/H567,0)*0.01196),"")</f>
        <v>0.1196</v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53.409090909090907</v>
      </c>
      <c r="BN567" s="64">
        <f t="shared" si="111"/>
        <v>56.400000000000006</v>
      </c>
      <c r="BO567" s="64">
        <f t="shared" si="112"/>
        <v>9.1054778554778545E-2</v>
      </c>
      <c r="BP567" s="64">
        <f t="shared" si="113"/>
        <v>9.6153846153846159E-2</v>
      </c>
    </row>
    <row r="568" spans="1:68" ht="27" hidden="1" customHeight="1" x14ac:dyDescent="0.25">
      <c r="A568" s="54" t="s">
        <v>895</v>
      </c>
      <c r="B568" s="54" t="s">
        <v>896</v>
      </c>
      <c r="C568" s="31">
        <v>4301031351</v>
      </c>
      <c r="D568" s="775">
        <v>4680115882072</v>
      </c>
      <c r="E568" s="776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81" t="s">
        <v>897</v>
      </c>
      <c r="Q568" s="781"/>
      <c r="R568" s="781"/>
      <c r="S568" s="781"/>
      <c r="T568" s="782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895</v>
      </c>
      <c r="B569" s="54" t="s">
        <v>898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895</v>
      </c>
      <c r="B570" s="54" t="s">
        <v>900</v>
      </c>
      <c r="C570" s="31">
        <v>4301031419</v>
      </c>
      <c r="D570" s="775">
        <v>4680115882072</v>
      </c>
      <c r="E570" s="776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31" t="s">
        <v>901</v>
      </c>
      <c r="Q570" s="781"/>
      <c r="R570" s="781"/>
      <c r="S570" s="781"/>
      <c r="T570" s="782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902</v>
      </c>
      <c r="B572" s="54" t="s">
        <v>904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902</v>
      </c>
      <c r="B573" s="54" t="s">
        <v>905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961" t="s">
        <v>906</v>
      </c>
      <c r="Q573" s="781"/>
      <c r="R573" s="781"/>
      <c r="S573" s="781"/>
      <c r="T573" s="782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907</v>
      </c>
      <c r="B574" s="54" t="s">
        <v>908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907</v>
      </c>
      <c r="B575" s="54" t="s">
        <v>909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907</v>
      </c>
      <c r="B576" s="54" t="s">
        <v>910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43" t="s">
        <v>911</v>
      </c>
      <c r="Q576" s="781"/>
      <c r="R576" s="781"/>
      <c r="S576" s="781"/>
      <c r="T576" s="782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70</v>
      </c>
      <c r="Q577" s="778"/>
      <c r="R577" s="778"/>
      <c r="S577" s="778"/>
      <c r="T577" s="778"/>
      <c r="U577" s="778"/>
      <c r="V577" s="779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24.810606060606059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26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0.31096000000000001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70</v>
      </c>
      <c r="Q578" s="778"/>
      <c r="R578" s="778"/>
      <c r="S578" s="778"/>
      <c r="T578" s="778"/>
      <c r="U578" s="778"/>
      <c r="V578" s="779"/>
      <c r="W578" s="37" t="s">
        <v>68</v>
      </c>
      <c r="X578" s="771">
        <f>IFERROR(SUM(X563:X576),"0")</f>
        <v>131</v>
      </c>
      <c r="Y578" s="771">
        <f>IFERROR(SUM(Y563:Y576),"0")</f>
        <v>137.28</v>
      </c>
      <c r="Z578" s="37"/>
      <c r="AA578" s="772"/>
      <c r="AB578" s="772"/>
      <c r="AC578" s="772"/>
    </row>
    <row r="579" spans="1:68" ht="14.25" hidden="1" customHeight="1" x14ac:dyDescent="0.25">
      <c r="A579" s="785" t="s">
        <v>72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912</v>
      </c>
      <c r="B580" s="54" t="s">
        <v>913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915</v>
      </c>
      <c r="B581" s="54" t="s">
        <v>916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918</v>
      </c>
      <c r="B582" s="54" t="s">
        <v>919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70</v>
      </c>
      <c r="Q583" s="778"/>
      <c r="R583" s="778"/>
      <c r="S583" s="778"/>
      <c r="T583" s="778"/>
      <c r="U583" s="778"/>
      <c r="V583" s="779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70</v>
      </c>
      <c r="Q584" s="778"/>
      <c r="R584" s="778"/>
      <c r="S584" s="778"/>
      <c r="T584" s="778"/>
      <c r="U584" s="778"/>
      <c r="V584" s="779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193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921</v>
      </c>
      <c r="B586" s="54" t="s">
        <v>922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924</v>
      </c>
      <c r="B587" s="54" t="s">
        <v>925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3" t="s">
        <v>926</v>
      </c>
      <c r="Q587" s="781"/>
      <c r="R587" s="781"/>
      <c r="S587" s="781"/>
      <c r="T587" s="782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70</v>
      </c>
      <c r="Q588" s="778"/>
      <c r="R588" s="778"/>
      <c r="S588" s="778"/>
      <c r="T588" s="778"/>
      <c r="U588" s="778"/>
      <c r="V588" s="779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70</v>
      </c>
      <c r="Q589" s="778"/>
      <c r="R589" s="778"/>
      <c r="S589" s="778"/>
      <c r="T589" s="778"/>
      <c r="U589" s="778"/>
      <c r="V589" s="779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927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927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106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928</v>
      </c>
      <c r="B593" s="54" t="s">
        <v>929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1" t="s">
        <v>930</v>
      </c>
      <c r="Q593" s="781"/>
      <c r="R593" s="781"/>
      <c r="S593" s="781"/>
      <c r="T593" s="782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70</v>
      </c>
      <c r="Q594" s="778"/>
      <c r="R594" s="778"/>
      <c r="S594" s="778"/>
      <c r="T594" s="778"/>
      <c r="U594" s="778"/>
      <c r="V594" s="779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70</v>
      </c>
      <c r="Q595" s="778"/>
      <c r="R595" s="778"/>
      <c r="S595" s="778"/>
      <c r="T595" s="778"/>
      <c r="U595" s="778"/>
      <c r="V595" s="779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63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931</v>
      </c>
      <c r="B597" s="54" t="s">
        <v>932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70</v>
      </c>
      <c r="Q598" s="778"/>
      <c r="R598" s="778"/>
      <c r="S598" s="778"/>
      <c r="T598" s="778"/>
      <c r="U598" s="778"/>
      <c r="V598" s="779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70</v>
      </c>
      <c r="Q599" s="778"/>
      <c r="R599" s="778"/>
      <c r="S599" s="778"/>
      <c r="T599" s="778"/>
      <c r="U599" s="778"/>
      <c r="V599" s="779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934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934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106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935</v>
      </c>
      <c r="B603" s="54" t="s">
        <v>936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63" t="s">
        <v>937</v>
      </c>
      <c r="Q603" s="781"/>
      <c r="R603" s="781"/>
      <c r="S603" s="781"/>
      <c r="T603" s="782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939</v>
      </c>
      <c r="B604" s="54" t="s">
        <v>940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26" t="s">
        <v>941</v>
      </c>
      <c r="Q604" s="781"/>
      <c r="R604" s="781"/>
      <c r="S604" s="781"/>
      <c r="T604" s="782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943</v>
      </c>
      <c r="B605" s="54" t="s">
        <v>944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53" t="s">
        <v>945</v>
      </c>
      <c r="Q605" s="781"/>
      <c r="R605" s="781"/>
      <c r="S605" s="781"/>
      <c r="T605" s="782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947</v>
      </c>
      <c r="B606" s="54" t="s">
        <v>948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1003" t="s">
        <v>949</v>
      </c>
      <c r="Q606" s="781"/>
      <c r="R606" s="781"/>
      <c r="S606" s="781"/>
      <c r="T606" s="782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951</v>
      </c>
      <c r="B607" s="54" t="s">
        <v>952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56" t="s">
        <v>953</v>
      </c>
      <c r="Q607" s="781"/>
      <c r="R607" s="781"/>
      <c r="S607" s="781"/>
      <c r="T607" s="782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954</v>
      </c>
      <c r="B608" s="54" t="s">
        <v>955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67" t="s">
        <v>956</v>
      </c>
      <c r="Q608" s="781"/>
      <c r="R608" s="781"/>
      <c r="S608" s="781"/>
      <c r="T608" s="782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957</v>
      </c>
      <c r="B609" s="54" t="s">
        <v>958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999" t="s">
        <v>959</v>
      </c>
      <c r="Q609" s="781"/>
      <c r="R609" s="781"/>
      <c r="S609" s="781"/>
      <c r="T609" s="782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70</v>
      </c>
      <c r="Q610" s="778"/>
      <c r="R610" s="778"/>
      <c r="S610" s="778"/>
      <c r="T610" s="778"/>
      <c r="U610" s="778"/>
      <c r="V610" s="779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70</v>
      </c>
      <c r="Q611" s="778"/>
      <c r="R611" s="778"/>
      <c r="S611" s="778"/>
      <c r="T611" s="778"/>
      <c r="U611" s="778"/>
      <c r="V611" s="779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152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960</v>
      </c>
      <c r="B613" s="54" t="s">
        <v>961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96" t="s">
        <v>962</v>
      </c>
      <c r="Q613" s="781"/>
      <c r="R613" s="781"/>
      <c r="S613" s="781"/>
      <c r="T613" s="782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964</v>
      </c>
      <c r="B614" s="54" t="s">
        <v>965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971" t="s">
        <v>966</v>
      </c>
      <c r="Q614" s="781"/>
      <c r="R614" s="781"/>
      <c r="S614" s="781"/>
      <c r="T614" s="782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967</v>
      </c>
      <c r="B615" s="54" t="s">
        <v>968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789" t="s">
        <v>969</v>
      </c>
      <c r="Q615" s="781"/>
      <c r="R615" s="781"/>
      <c r="S615" s="781"/>
      <c r="T615" s="782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971</v>
      </c>
      <c r="B616" s="54" t="s">
        <v>972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15" t="s">
        <v>973</v>
      </c>
      <c r="Q616" s="781"/>
      <c r="R616" s="781"/>
      <c r="S616" s="781"/>
      <c r="T616" s="782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70</v>
      </c>
      <c r="Q617" s="778"/>
      <c r="R617" s="778"/>
      <c r="S617" s="778"/>
      <c r="T617" s="778"/>
      <c r="U617" s="778"/>
      <c r="V617" s="779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70</v>
      </c>
      <c r="Q618" s="778"/>
      <c r="R618" s="778"/>
      <c r="S618" s="778"/>
      <c r="T618" s="778"/>
      <c r="U618" s="778"/>
      <c r="V618" s="779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63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974</v>
      </c>
      <c r="B620" s="54" t="s">
        <v>975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55" t="s">
        <v>976</v>
      </c>
      <c r="Q620" s="781"/>
      <c r="R620" s="781"/>
      <c r="S620" s="781"/>
      <c r="T620" s="782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978</v>
      </c>
      <c r="B621" s="54" t="s">
        <v>979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788" t="s">
        <v>980</v>
      </c>
      <c r="Q621" s="781"/>
      <c r="R621" s="781"/>
      <c r="S621" s="781"/>
      <c r="T621" s="782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982</v>
      </c>
      <c r="B622" s="54" t="s">
        <v>983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998" t="s">
        <v>984</v>
      </c>
      <c r="Q622" s="781"/>
      <c r="R622" s="781"/>
      <c r="S622" s="781"/>
      <c r="T622" s="782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986</v>
      </c>
      <c r="B623" s="54" t="s">
        <v>987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3" t="s">
        <v>988</v>
      </c>
      <c r="Q623" s="781"/>
      <c r="R623" s="781"/>
      <c r="S623" s="781"/>
      <c r="T623" s="782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990</v>
      </c>
      <c r="B624" s="54" t="s">
        <v>991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75" t="s">
        <v>992</v>
      </c>
      <c r="Q624" s="781"/>
      <c r="R624" s="781"/>
      <c r="S624" s="781"/>
      <c r="T624" s="782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994</v>
      </c>
      <c r="B625" s="54" t="s">
        <v>995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200" t="s">
        <v>996</v>
      </c>
      <c r="Q625" s="781"/>
      <c r="R625" s="781"/>
      <c r="S625" s="781"/>
      <c r="T625" s="782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48" t="s">
        <v>999</v>
      </c>
      <c r="Q626" s="781"/>
      <c r="R626" s="781"/>
      <c r="S626" s="781"/>
      <c r="T626" s="782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70</v>
      </c>
      <c r="Q627" s="778"/>
      <c r="R627" s="778"/>
      <c r="S627" s="778"/>
      <c r="T627" s="778"/>
      <c r="U627" s="778"/>
      <c r="V627" s="779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70</v>
      </c>
      <c r="Q628" s="778"/>
      <c r="R628" s="778"/>
      <c r="S628" s="778"/>
      <c r="T628" s="778"/>
      <c r="U628" s="778"/>
      <c r="V628" s="779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72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2" t="s">
        <v>1002</v>
      </c>
      <c r="Q630" s="781"/>
      <c r="R630" s="781"/>
      <c r="S630" s="781"/>
      <c r="T630" s="782"/>
      <c r="U630" s="34"/>
      <c r="V630" s="34"/>
      <c r="W630" s="35" t="s">
        <v>68</v>
      </c>
      <c r="X630" s="769">
        <v>81</v>
      </c>
      <c r="Y630" s="770">
        <f t="shared" ref="Y630:Y637" si="124">IFERROR(IF(X630="",0,CEILING((X630/$H630),1)*$H630),"")</f>
        <v>85.8</v>
      </c>
      <c r="Z630" s="36">
        <f>IFERROR(IF(Y630=0,"",ROUNDUP(Y630/H630,0)*0.01898),"")</f>
        <v>0.20877999999999999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86.389615384615396</v>
      </c>
      <c r="BN630" s="64">
        <f t="shared" ref="BN630:BN637" si="126">IFERROR(Y630*I630/H630,"0")</f>
        <v>91.509000000000015</v>
      </c>
      <c r="BO630" s="64">
        <f t="shared" ref="BO630:BO637" si="127">IFERROR(1/J630*(X630/H630),"0")</f>
        <v>0.16225961538461539</v>
      </c>
      <c r="BP630" s="64">
        <f t="shared" ref="BP630:BP637" si="128">IFERROR(1/J630*(Y630/H630),"0")</f>
        <v>0.171875</v>
      </c>
    </row>
    <row r="631" spans="1:68" ht="27" hidden="1" customHeight="1" x14ac:dyDescent="0.25">
      <c r="A631" s="54" t="s">
        <v>1000</v>
      </c>
      <c r="B631" s="54" t="s">
        <v>1004</v>
      </c>
      <c r="C631" s="31">
        <v>4301051887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71" t="s">
        <v>1005</v>
      </c>
      <c r="Q631" s="781"/>
      <c r="R631" s="781"/>
      <c r="S631" s="781"/>
      <c r="T631" s="782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1006</v>
      </c>
      <c r="B632" s="54" t="s">
        <v>1007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37" t="s">
        <v>1008</v>
      </c>
      <c r="Q632" s="781"/>
      <c r="R632" s="781"/>
      <c r="S632" s="781"/>
      <c r="T632" s="782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1006</v>
      </c>
      <c r="B633" s="54" t="s">
        <v>1010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79" t="s">
        <v>1011</v>
      </c>
      <c r="Q633" s="781"/>
      <c r="R633" s="781"/>
      <c r="S633" s="781"/>
      <c r="T633" s="782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1012</v>
      </c>
      <c r="B634" s="54" t="s">
        <v>1013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5" t="s">
        <v>1014</v>
      </c>
      <c r="Q634" s="781"/>
      <c r="R634" s="781"/>
      <c r="S634" s="781"/>
      <c r="T634" s="782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1012</v>
      </c>
      <c r="B635" s="54" t="s">
        <v>1015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19" t="s">
        <v>1016</v>
      </c>
      <c r="Q635" s="781"/>
      <c r="R635" s="781"/>
      <c r="S635" s="781"/>
      <c r="T635" s="782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1017</v>
      </c>
      <c r="B636" s="54" t="s">
        <v>1018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45" t="s">
        <v>1019</v>
      </c>
      <c r="Q636" s="781"/>
      <c r="R636" s="781"/>
      <c r="S636" s="781"/>
      <c r="T636" s="782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1017</v>
      </c>
      <c r="B637" s="54" t="s">
        <v>1020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78" t="s">
        <v>1021</v>
      </c>
      <c r="Q637" s="781"/>
      <c r="R637" s="781"/>
      <c r="S637" s="781"/>
      <c r="T637" s="782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70</v>
      </c>
      <c r="Q638" s="778"/>
      <c r="R638" s="778"/>
      <c r="S638" s="778"/>
      <c r="T638" s="778"/>
      <c r="U638" s="778"/>
      <c r="V638" s="779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10.384615384615385</v>
      </c>
      <c r="Y638" s="771">
        <f>IFERROR(Y630/H630,"0")+IFERROR(Y631/H631,"0")+IFERROR(Y632/H632,"0")+IFERROR(Y633/H633,"0")+IFERROR(Y634/H634,"0")+IFERROR(Y635/H635,"0")+IFERROR(Y636/H636,"0")+IFERROR(Y637/H637,"0")</f>
        <v>11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0.20877999999999999</v>
      </c>
      <c r="AA638" s="772"/>
      <c r="AB638" s="772"/>
      <c r="AC638" s="772"/>
    </row>
    <row r="639" spans="1:68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70</v>
      </c>
      <c r="Q639" s="778"/>
      <c r="R639" s="778"/>
      <c r="S639" s="778"/>
      <c r="T639" s="778"/>
      <c r="U639" s="778"/>
      <c r="V639" s="779"/>
      <c r="W639" s="37" t="s">
        <v>68</v>
      </c>
      <c r="X639" s="771">
        <f>IFERROR(SUM(X630:X637),"0")</f>
        <v>81</v>
      </c>
      <c r="Y639" s="771">
        <f>IFERROR(SUM(Y630:Y637),"0")</f>
        <v>85.8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193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1022</v>
      </c>
      <c r="B641" s="54" t="s">
        <v>1023</v>
      </c>
      <c r="C641" s="31">
        <v>4301060408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46" t="s">
        <v>1024</v>
      </c>
      <c r="Q641" s="781"/>
      <c r="R641" s="781"/>
      <c r="S641" s="781"/>
      <c r="T641" s="782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1022</v>
      </c>
      <c r="B642" s="54" t="s">
        <v>1026</v>
      </c>
      <c r="C642" s="31">
        <v>4301060354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20" t="s">
        <v>1027</v>
      </c>
      <c r="Q642" s="781"/>
      <c r="R642" s="781"/>
      <c r="S642" s="781"/>
      <c r="T642" s="782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1028</v>
      </c>
      <c r="B643" s="54" t="s">
        <v>1029</v>
      </c>
      <c r="C643" s="31">
        <v>4301060407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7" t="s">
        <v>1030</v>
      </c>
      <c r="Q643" s="781"/>
      <c r="R643" s="781"/>
      <c r="S643" s="781"/>
      <c r="T643" s="782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1028</v>
      </c>
      <c r="B644" s="54" t="s">
        <v>1032</v>
      </c>
      <c r="C644" s="31">
        <v>4301060355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086" t="s">
        <v>1033</v>
      </c>
      <c r="Q644" s="781"/>
      <c r="R644" s="781"/>
      <c r="S644" s="781"/>
      <c r="T644" s="782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70</v>
      </c>
      <c r="Q645" s="778"/>
      <c r="R645" s="778"/>
      <c r="S645" s="778"/>
      <c r="T645" s="778"/>
      <c r="U645" s="778"/>
      <c r="V645" s="779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70</v>
      </c>
      <c r="Q646" s="778"/>
      <c r="R646" s="778"/>
      <c r="S646" s="778"/>
      <c r="T646" s="778"/>
      <c r="U646" s="778"/>
      <c r="V646" s="779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1034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106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1035</v>
      </c>
      <c r="B649" s="54" t="s">
        <v>1036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00" t="s">
        <v>1037</v>
      </c>
      <c r="Q649" s="781"/>
      <c r="R649" s="781"/>
      <c r="S649" s="781"/>
      <c r="T649" s="782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1039</v>
      </c>
      <c r="B650" s="54" t="s">
        <v>1040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9" t="s">
        <v>1041</v>
      </c>
      <c r="Q650" s="781"/>
      <c r="R650" s="781"/>
      <c r="S650" s="781"/>
      <c r="T650" s="782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70</v>
      </c>
      <c r="Q651" s="778"/>
      <c r="R651" s="778"/>
      <c r="S651" s="778"/>
      <c r="T651" s="778"/>
      <c r="U651" s="778"/>
      <c r="V651" s="779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70</v>
      </c>
      <c r="Q652" s="778"/>
      <c r="R652" s="778"/>
      <c r="S652" s="778"/>
      <c r="T652" s="778"/>
      <c r="U652" s="778"/>
      <c r="V652" s="779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152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1043</v>
      </c>
      <c r="B654" s="54" t="s">
        <v>1044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18" t="s">
        <v>1045</v>
      </c>
      <c r="Q654" s="781"/>
      <c r="R654" s="781"/>
      <c r="S654" s="781"/>
      <c r="T654" s="782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70</v>
      </c>
      <c r="Q655" s="778"/>
      <c r="R655" s="778"/>
      <c r="S655" s="778"/>
      <c r="T655" s="778"/>
      <c r="U655" s="778"/>
      <c r="V655" s="779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70</v>
      </c>
      <c r="Q656" s="778"/>
      <c r="R656" s="778"/>
      <c r="S656" s="778"/>
      <c r="T656" s="778"/>
      <c r="U656" s="778"/>
      <c r="V656" s="779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63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1047</v>
      </c>
      <c r="B658" s="54" t="s">
        <v>1048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4" t="s">
        <v>1049</v>
      </c>
      <c r="Q658" s="781"/>
      <c r="R658" s="781"/>
      <c r="S658" s="781"/>
      <c r="T658" s="782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70</v>
      </c>
      <c r="Q659" s="778"/>
      <c r="R659" s="778"/>
      <c r="S659" s="778"/>
      <c r="T659" s="778"/>
      <c r="U659" s="778"/>
      <c r="V659" s="779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70</v>
      </c>
      <c r="Q660" s="778"/>
      <c r="R660" s="778"/>
      <c r="S660" s="778"/>
      <c r="T660" s="778"/>
      <c r="U660" s="778"/>
      <c r="V660" s="779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72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1051</v>
      </c>
      <c r="B662" s="54" t="s">
        <v>1052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0" t="s">
        <v>1053</v>
      </c>
      <c r="Q662" s="781"/>
      <c r="R662" s="781"/>
      <c r="S662" s="781"/>
      <c r="T662" s="782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70</v>
      </c>
      <c r="Q663" s="778"/>
      <c r="R663" s="778"/>
      <c r="S663" s="778"/>
      <c r="T663" s="778"/>
      <c r="U663" s="778"/>
      <c r="V663" s="779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70</v>
      </c>
      <c r="Q664" s="778"/>
      <c r="R664" s="778"/>
      <c r="S664" s="778"/>
      <c r="T664" s="778"/>
      <c r="U664" s="778"/>
      <c r="V664" s="779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1055</v>
      </c>
      <c r="Q665" s="922"/>
      <c r="R665" s="922"/>
      <c r="S665" s="922"/>
      <c r="T665" s="922"/>
      <c r="U665" s="922"/>
      <c r="V665" s="923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1052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1133.28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1056</v>
      </c>
      <c r="Q666" s="922"/>
      <c r="R666" s="922"/>
      <c r="S666" s="922"/>
      <c r="T666" s="922"/>
      <c r="U666" s="922"/>
      <c r="V666" s="923"/>
      <c r="W666" s="37" t="s">
        <v>68</v>
      </c>
      <c r="X666" s="771">
        <f>IFERROR(SUM(BM22:BM662),"0")</f>
        <v>1106.2240679320678</v>
      </c>
      <c r="Y666" s="771">
        <f>IFERROR(SUM(BN22:BN662),"0")</f>
        <v>1191.5520000000001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1057</v>
      </c>
      <c r="Q667" s="922"/>
      <c r="R667" s="922"/>
      <c r="S667" s="922"/>
      <c r="T667" s="922"/>
      <c r="U667" s="922"/>
      <c r="V667" s="923"/>
      <c r="W667" s="37" t="s">
        <v>1058</v>
      </c>
      <c r="X667" s="38">
        <f>ROUNDUP(SUM(BO22:BO662),0)</f>
        <v>2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1059</v>
      </c>
      <c r="Q668" s="922"/>
      <c r="R668" s="922"/>
      <c r="S668" s="922"/>
      <c r="T668" s="922"/>
      <c r="U668" s="922"/>
      <c r="V668" s="923"/>
      <c r="W668" s="37" t="s">
        <v>68</v>
      </c>
      <c r="X668" s="771">
        <f>GrossWeightTotal+PalletQtyTotal*25</f>
        <v>1156.2240679320678</v>
      </c>
      <c r="Y668" s="771">
        <f>GrossWeightTotalR+PalletQtyTotalR*25</f>
        <v>1241.5520000000001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1060</v>
      </c>
      <c r="Q669" s="922"/>
      <c r="R669" s="922"/>
      <c r="S669" s="922"/>
      <c r="T669" s="922"/>
      <c r="U669" s="922"/>
      <c r="V669" s="923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126.24998519998519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136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1061</v>
      </c>
      <c r="Q670" s="922"/>
      <c r="R670" s="922"/>
      <c r="S670" s="922"/>
      <c r="T670" s="922"/>
      <c r="U670" s="922"/>
      <c r="V670" s="923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2.2223999999999999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807" t="s">
        <v>104</v>
      </c>
      <c r="D672" s="820"/>
      <c r="E672" s="820"/>
      <c r="F672" s="820"/>
      <c r="G672" s="820"/>
      <c r="H672" s="821"/>
      <c r="I672" s="807" t="s">
        <v>305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648</v>
      </c>
      <c r="Y672" s="821"/>
      <c r="Z672" s="807" t="s">
        <v>734</v>
      </c>
      <c r="AA672" s="820"/>
      <c r="AB672" s="820"/>
      <c r="AC672" s="821"/>
      <c r="AD672" s="766" t="s">
        <v>831</v>
      </c>
      <c r="AE672" s="766" t="s">
        <v>927</v>
      </c>
      <c r="AF672" s="807" t="s">
        <v>934</v>
      </c>
      <c r="AG672" s="821"/>
    </row>
    <row r="673" spans="1:33" ht="14.25" customHeight="1" thickTop="1" x14ac:dyDescent="0.2">
      <c r="A673" s="1001" t="s">
        <v>1064</v>
      </c>
      <c r="B673" s="807" t="s">
        <v>62</v>
      </c>
      <c r="C673" s="807" t="s">
        <v>105</v>
      </c>
      <c r="D673" s="807" t="s">
        <v>131</v>
      </c>
      <c r="E673" s="807" t="s">
        <v>201</v>
      </c>
      <c r="F673" s="807" t="s">
        <v>223</v>
      </c>
      <c r="G673" s="807" t="s">
        <v>264</v>
      </c>
      <c r="H673" s="807" t="s">
        <v>104</v>
      </c>
      <c r="I673" s="807" t="s">
        <v>306</v>
      </c>
      <c r="J673" s="807" t="s">
        <v>330</v>
      </c>
      <c r="K673" s="807" t="s">
        <v>407</v>
      </c>
      <c r="L673" s="807" t="s">
        <v>427</v>
      </c>
      <c r="M673" s="807" t="s">
        <v>452</v>
      </c>
      <c r="N673" s="767"/>
      <c r="O673" s="807" t="s">
        <v>479</v>
      </c>
      <c r="P673" s="807" t="s">
        <v>482</v>
      </c>
      <c r="Q673" s="807" t="s">
        <v>491</v>
      </c>
      <c r="R673" s="807" t="s">
        <v>507</v>
      </c>
      <c r="S673" s="807" t="s">
        <v>520</v>
      </c>
      <c r="T673" s="807" t="s">
        <v>533</v>
      </c>
      <c r="U673" s="807" t="s">
        <v>546</v>
      </c>
      <c r="V673" s="807" t="s">
        <v>550</v>
      </c>
      <c r="W673" s="807" t="s">
        <v>635</v>
      </c>
      <c r="X673" s="807" t="s">
        <v>649</v>
      </c>
      <c r="Y673" s="807" t="s">
        <v>690</v>
      </c>
      <c r="Z673" s="807" t="s">
        <v>735</v>
      </c>
      <c r="AA673" s="807" t="s">
        <v>792</v>
      </c>
      <c r="AB673" s="807" t="s">
        <v>810</v>
      </c>
      <c r="AC673" s="807" t="s">
        <v>824</v>
      </c>
      <c r="AD673" s="807" t="s">
        <v>831</v>
      </c>
      <c r="AE673" s="807" t="s">
        <v>927</v>
      </c>
      <c r="AF673" s="807" t="s">
        <v>934</v>
      </c>
      <c r="AG673" s="807" t="s">
        <v>1034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21.6</v>
      </c>
      <c r="E675" s="46">
        <f>IFERROR(Y99*1,"0")+IFERROR(Y100*1,"0")+IFERROR(Y101*1,"0")+IFERROR(Y105*1,"0")+IFERROR(Y106*1,"0")+IFERROR(Y107*1,"0")+IFERROR(Y108*1,"0")+IFERROR(Y109*1,"0")+IFERROR(Y110*1,"0")</f>
        <v>108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176.4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52.199999999999996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43.2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36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10.8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269.28000000000003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85.8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2,00"/>
        <filter val="1 106,22"/>
        <filter val="1 156,22"/>
        <filter val="1,30"/>
        <filter val="1,85"/>
        <filter val="10,00"/>
        <filter val="10,38"/>
        <filter val="126,25"/>
        <filter val="131,00"/>
        <filter val="14,00"/>
        <filter val="16,00"/>
        <filter val="169,00"/>
        <filter val="17,23"/>
        <filter val="2"/>
        <filter val="2,22"/>
        <filter val="2,78"/>
        <filter val="20,12"/>
        <filter val="21,13"/>
        <filter val="24,81"/>
        <filter val="28,00"/>
        <filter val="3,11"/>
        <filter val="30,00"/>
        <filter val="317,00"/>
        <filter val="35,00"/>
        <filter val="4,00"/>
        <filter val="43,00"/>
        <filter val="5,51"/>
        <filter val="50,00"/>
        <filter val="6,63"/>
        <filter val="81,00"/>
        <filter val="9,17"/>
        <filter val="91,00"/>
        <filter val="99,00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