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4377DE0-3FFF-4B3C-94F4-ADBDC05E10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Y311" i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Z286" i="1" s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Y264" i="1"/>
  <c r="X264" i="1"/>
  <c r="Z263" i="1"/>
  <c r="X263" i="1"/>
  <c r="BO262" i="1"/>
  <c r="BM262" i="1"/>
  <c r="Z262" i="1"/>
  <c r="Y262" i="1"/>
  <c r="P262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Z224" i="1"/>
  <c r="X224" i="1"/>
  <c r="BO223" i="1"/>
  <c r="BM223" i="1"/>
  <c r="Z223" i="1"/>
  <c r="Y223" i="1"/>
  <c r="Y225" i="1" s="1"/>
  <c r="P223" i="1"/>
  <c r="X220" i="1"/>
  <c r="X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9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11" i="1" s="1"/>
  <c r="Y205" i="1"/>
  <c r="Y212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Z201" i="1" s="1"/>
  <c r="Y199" i="1"/>
  <c r="P199" i="1"/>
  <c r="BO198" i="1"/>
  <c r="BM198" i="1"/>
  <c r="Z198" i="1"/>
  <c r="Y198" i="1"/>
  <c r="Y201" i="1" s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BO190" i="1"/>
  <c r="BM190" i="1"/>
  <c r="Z190" i="1"/>
  <c r="Y190" i="1"/>
  <c r="Y194" i="1" s="1"/>
  <c r="P190" i="1"/>
  <c r="X186" i="1"/>
  <c r="Z185" i="1"/>
  <c r="X185" i="1"/>
  <c r="BO184" i="1"/>
  <c r="BM184" i="1"/>
  <c r="Z184" i="1"/>
  <c r="Y184" i="1"/>
  <c r="Y185" i="1" s="1"/>
  <c r="P184" i="1"/>
  <c r="X181" i="1"/>
  <c r="Z180" i="1"/>
  <c r="X180" i="1"/>
  <c r="BO179" i="1"/>
  <c r="BM179" i="1"/>
  <c r="Z179" i="1"/>
  <c r="Y179" i="1"/>
  <c r="Y180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Z176" i="1" s="1"/>
  <c r="Y173" i="1"/>
  <c r="Y17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Z168" i="1" s="1"/>
  <c r="Y166" i="1"/>
  <c r="Y169" i="1" s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P161" i="1"/>
  <c r="BO160" i="1"/>
  <c r="BM160" i="1"/>
  <c r="Z160" i="1"/>
  <c r="Y160" i="1"/>
  <c r="BP160" i="1" s="1"/>
  <c r="BO159" i="1"/>
  <c r="BM159" i="1"/>
  <c r="Z159" i="1"/>
  <c r="Y159" i="1"/>
  <c r="Y163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X150" i="1"/>
  <c r="Z149" i="1"/>
  <c r="X149" i="1"/>
  <c r="BO148" i="1"/>
  <c r="BM148" i="1"/>
  <c r="Z148" i="1"/>
  <c r="Y148" i="1"/>
  <c r="Y149" i="1" s="1"/>
  <c r="P148" i="1"/>
  <c r="X145" i="1"/>
  <c r="X144" i="1"/>
  <c r="BO143" i="1"/>
  <c r="BM143" i="1"/>
  <c r="Z143" i="1"/>
  <c r="Y143" i="1"/>
  <c r="P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Z116" i="1" s="1"/>
  <c r="Y114" i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0" i="1" s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85" i="1"/>
  <c r="X85" i="1"/>
  <c r="Z84" i="1"/>
  <c r="X84" i="1"/>
  <c r="BO83" i="1"/>
  <c r="BM83" i="1"/>
  <c r="Z83" i="1"/>
  <c r="Y83" i="1"/>
  <c r="P83" i="1"/>
  <c r="BP82" i="1"/>
  <c r="BO82" i="1"/>
  <c r="BN82" i="1"/>
  <c r="BM82" i="1"/>
  <c r="Z82" i="1"/>
  <c r="Y82" i="1"/>
  <c r="Y84" i="1" s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Y62" i="1"/>
  <c r="X62" i="1"/>
  <c r="Z61" i="1"/>
  <c r="X61" i="1"/>
  <c r="BO60" i="1"/>
  <c r="BM60" i="1"/>
  <c r="Z60" i="1"/>
  <c r="Y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P43" i="1"/>
  <c r="Y40" i="1"/>
  <c r="X40" i="1"/>
  <c r="Z39" i="1"/>
  <c r="X39" i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O28" i="1"/>
  <c r="X319" i="1" s="1"/>
  <c r="BM28" i="1"/>
  <c r="Z28" i="1"/>
  <c r="Z32" i="1" s="1"/>
  <c r="Y28" i="1"/>
  <c r="X24" i="1"/>
  <c r="X317" i="1" s="1"/>
  <c r="Y23" i="1"/>
  <c r="X23" i="1"/>
  <c r="BP22" i="1"/>
  <c r="BO22" i="1"/>
  <c r="BN22" i="1"/>
  <c r="BM22" i="1"/>
  <c r="X318" i="1" s="1"/>
  <c r="X320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52" i="1" l="1"/>
  <c r="BP43" i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33" i="1"/>
  <c r="Y317" i="1" s="1"/>
  <c r="BP28" i="1"/>
  <c r="Y319" i="1" s="1"/>
  <c r="BN28" i="1"/>
  <c r="BP29" i="1"/>
  <c r="BN29" i="1"/>
  <c r="Y32" i="1"/>
  <c r="Y321" i="1" s="1"/>
  <c r="Y39" i="1"/>
  <c r="BP36" i="1"/>
  <c r="BN36" i="1"/>
  <c r="BP37" i="1"/>
  <c r="BN37" i="1"/>
  <c r="BP38" i="1"/>
  <c r="BN38" i="1"/>
  <c r="X321" i="1"/>
  <c r="Y53" i="1"/>
  <c r="Y61" i="1"/>
  <c r="BP60" i="1"/>
  <c r="BN60" i="1"/>
  <c r="Y318" i="1" s="1"/>
  <c r="Y320" i="1" s="1"/>
  <c r="Y73" i="1"/>
  <c r="Y74" i="1"/>
  <c r="BP83" i="1"/>
  <c r="BN83" i="1"/>
  <c r="Y95" i="1"/>
  <c r="Y102" i="1"/>
  <c r="Y111" i="1"/>
  <c r="Y116" i="1"/>
  <c r="Y117" i="1"/>
  <c r="Y123" i="1"/>
  <c r="BP120" i="1"/>
  <c r="BN120" i="1"/>
  <c r="Y122" i="1"/>
  <c r="BP127" i="1"/>
  <c r="BN127" i="1"/>
  <c r="Y144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Z322" i="1" s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C330" i="1" l="1"/>
  <c r="B330" i="1"/>
  <c r="A330" i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<sst xmlns="http://schemas.openxmlformats.org/spreadsheetml/2006/main" count="1557" uniqueCount="519">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</sst>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7" zoomScaleNormal="100" zoomScaleSheetLayoutView="100" workbookViewId="0">
      <selection activeCell="Z323" sqref="Z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98</v>
      </c>
      <c r="Y28" s="325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42</v>
      </c>
      <c r="Y31" s="325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196</v>
      </c>
      <c r="Y32" s="326">
        <f>IFERROR(SUM(Y28:Y31),"0")</f>
        <v>196</v>
      </c>
      <c r="Z32" s="326">
        <f>IFERROR(IF(Z28="",0,Z28),"0")+IFERROR(IF(Z29="",0,Z29),"0")+IFERROR(IF(Z30="",0,Z30),"0")+IFERROR(IF(Z31="",0,Z31),"0")</f>
        <v>1.84436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294</v>
      </c>
      <c r="Y33" s="326">
        <f>IFERROR(SUMPRODUCT(Y28:Y31*H28:H31),"0")</f>
        <v>294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12</v>
      </c>
      <c r="Y37" s="325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12</v>
      </c>
      <c r="Y38" s="325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36</v>
      </c>
      <c r="Y39" s="326">
        <f>IFERROR(SUM(Y36:Y38),"0")</f>
        <v>36</v>
      </c>
      <c r="Z39" s="326">
        <f>IFERROR(IF(Z36="",0,Z36),"0")+IFERROR(IF(Z37="",0,Z37),"0")+IFERROR(IF(Z38="",0,Z38),"0")</f>
        <v>0.55800000000000005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201.59999999999997</v>
      </c>
      <c r="Y40" s="326">
        <f>IFERROR(SUMPRODUCT(Y36:Y38*H36:H38),"0")</f>
        <v>201.59999999999997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12</v>
      </c>
      <c r="Y45" s="325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24</v>
      </c>
      <c r="Y52" s="326">
        <f>IFERROR(SUM(Y43:Y51),"0")</f>
        <v>24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168</v>
      </c>
      <c r="Y53" s="326">
        <f>IFERROR(SUMPRODUCT(Y43:Y51*H43:H51),"0")</f>
        <v>168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36</v>
      </c>
      <c r="Y73" s="326">
        <f>IFERROR(SUM(Y71:Y72),"0")</f>
        <v>36</v>
      </c>
      <c r="Z73" s="326">
        <f>IFERROR(IF(Z71="",0,Z71),"0")+IFERROR(IF(Z72="",0,Z72),"0")</f>
        <v>0.31175999999999998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180</v>
      </c>
      <c r="Y74" s="326">
        <f>IFERROR(SUMPRODUCT(Y71:Y72*H71:H72),"0")</f>
        <v>180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42</v>
      </c>
      <c r="Y82" s="325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42</v>
      </c>
      <c r="Y83" s="325">
        <f>IFERROR(IF(X83="","",X83),"")</f>
        <v>42</v>
      </c>
      <c r="Z83" s="36">
        <f>IFERROR(IF(X83="","",X83*0.01788),"")</f>
        <v>0.75095999999999996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180.75120000000001</v>
      </c>
      <c r="BN83" s="67">
        <f>IFERROR(Y83*I83,"0")</f>
        <v>180.75120000000001</v>
      </c>
      <c r="BO83" s="67">
        <f>IFERROR(X83/J83,"0")</f>
        <v>0.6</v>
      </c>
      <c r="BP83" s="67">
        <f>IFERROR(Y83/J83,"0")</f>
        <v>0.6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84</v>
      </c>
      <c r="Y84" s="326">
        <f>IFERROR(SUM(Y82:Y83),"0")</f>
        <v>84</v>
      </c>
      <c r="Z84" s="326">
        <f>IFERROR(IF(Z82="",0,Z82),"0")+IFERROR(IF(Z83="",0,Z83),"0")</f>
        <v>1.5019199999999999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302.40000000000003</v>
      </c>
      <c r="Y85" s="326">
        <f>IFERROR(SUMPRODUCT(Y82:Y83*H82:H83),"0")</f>
        <v>302.40000000000003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42</v>
      </c>
      <c r="Y88" s="325">
        <f t="shared" ref="Y88:Y93" si="6">IFERROR(IF(X88="","",X88),"")</f>
        <v>42</v>
      </c>
      <c r="Z88" s="36">
        <f t="shared" ref="Z88:Z93" si="7">IFERROR(IF(X88="","",X88*0.01788),"")</f>
        <v>0.75095999999999996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180.75120000000001</v>
      </c>
      <c r="BN88" s="67">
        <f t="shared" ref="BN88:BN93" si="9">IFERROR(Y88*I88,"0")</f>
        <v>180.75120000000001</v>
      </c>
      <c r="BO88" s="67">
        <f t="shared" ref="BO88:BO93" si="10">IFERROR(X88/J88,"0")</f>
        <v>0.6</v>
      </c>
      <c r="BP88" s="67">
        <f t="shared" ref="BP88:BP93" si="11">IFERROR(Y88/J88,"0")</f>
        <v>0.6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70</v>
      </c>
      <c r="Y89" s="325">
        <f t="shared" si="6"/>
        <v>70</v>
      </c>
      <c r="Z89" s="36">
        <f t="shared" si="7"/>
        <v>1.2516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301.25200000000001</v>
      </c>
      <c r="BN89" s="67">
        <f t="shared" si="9"/>
        <v>301.25200000000001</v>
      </c>
      <c r="BO89" s="67">
        <f t="shared" si="10"/>
        <v>1</v>
      </c>
      <c r="BP89" s="67">
        <f t="shared" si="11"/>
        <v>1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56</v>
      </c>
      <c r="Y90" s="325">
        <f t="shared" si="6"/>
        <v>56</v>
      </c>
      <c r="Z90" s="36">
        <f t="shared" si="7"/>
        <v>1.0012799999999999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241.00160000000002</v>
      </c>
      <c r="BN90" s="67">
        <f t="shared" si="9"/>
        <v>241.00160000000002</v>
      </c>
      <c r="BO90" s="67">
        <f t="shared" si="10"/>
        <v>0.8</v>
      </c>
      <c r="BP90" s="67">
        <f t="shared" si="11"/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84</v>
      </c>
      <c r="Y91" s="325">
        <f t="shared" si="6"/>
        <v>84</v>
      </c>
      <c r="Z91" s="36">
        <f t="shared" si="7"/>
        <v>1.5019199999999999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361.50240000000002</v>
      </c>
      <c r="BN91" s="67">
        <f t="shared" si="9"/>
        <v>361.50240000000002</v>
      </c>
      <c r="BO91" s="67">
        <f t="shared" si="10"/>
        <v>1.2</v>
      </c>
      <c r="BP91" s="67">
        <f t="shared" si="11"/>
        <v>1.2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14</v>
      </c>
      <c r="Y92" s="325">
        <f t="shared" si="6"/>
        <v>14</v>
      </c>
      <c r="Z92" s="36">
        <f t="shared" si="7"/>
        <v>0.25031999999999999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62.283200000000008</v>
      </c>
      <c r="BN92" s="67">
        <f t="shared" si="9"/>
        <v>62.283200000000008</v>
      </c>
      <c r="BO92" s="67">
        <f t="shared" si="10"/>
        <v>0.2</v>
      </c>
      <c r="BP92" s="67">
        <f t="shared" si="11"/>
        <v>0.2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266</v>
      </c>
      <c r="Y94" s="326">
        <f>IFERROR(SUM(Y88:Y93),"0")</f>
        <v>266</v>
      </c>
      <c r="Z94" s="326">
        <f>IFERROR(IF(Z88="",0,Z88),"0")+IFERROR(IF(Z89="",0,Z89),"0")+IFERROR(IF(Z90="",0,Z90),"0")+IFERROR(IF(Z91="",0,Z91),"0")+IFERROR(IF(Z92="",0,Z92),"0")+IFERROR(IF(Z93="",0,Z93),"0")</f>
        <v>4.7560799999999999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960.96</v>
      </c>
      <c r="Y95" s="326">
        <f>IFERROR(SUMPRODUCT(Y88:Y93*H88:H93),"0")</f>
        <v>960.96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70</v>
      </c>
      <c r="Y98" s="325">
        <f>IFERROR(IF(X98="","",X98),"")</f>
        <v>70</v>
      </c>
      <c r="Z98" s="36">
        <f>IFERROR(IF(X98="","",X98*0.01788),"")</f>
        <v>1.2516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297.08</v>
      </c>
      <c r="BN98" s="67">
        <f>IFERROR(Y98*I98,"0")</f>
        <v>297.08</v>
      </c>
      <c r="BO98" s="67">
        <f>IFERROR(X98/J98,"0")</f>
        <v>1</v>
      </c>
      <c r="BP98" s="67">
        <f>IFERROR(Y98/J98,"0")</f>
        <v>1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60</v>
      </c>
      <c r="Y100" s="325">
        <f>IFERROR(IF(X100="","",X100),"")</f>
        <v>60</v>
      </c>
      <c r="Z100" s="36">
        <f>IFERROR(IF(X100="","",X100*0.0155),"")</f>
        <v>0.92999999999999994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207.84</v>
      </c>
      <c r="BN100" s="67">
        <f>IFERROR(Y100*I100,"0")</f>
        <v>207.84</v>
      </c>
      <c r="BO100" s="67">
        <f>IFERROR(X100/J100,"0")</f>
        <v>0.7142857142857143</v>
      </c>
      <c r="BP100" s="67">
        <f>IFERROR(Y100/J100,"0")</f>
        <v>0.7142857142857143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130</v>
      </c>
      <c r="Y101" s="326">
        <f>IFERROR(SUM(Y98:Y100),"0")</f>
        <v>130</v>
      </c>
      <c r="Z101" s="326">
        <f>IFERROR(IF(Z98="",0,Z98),"0")+IFERROR(IF(Z99="",0,Z99),"0")+IFERROR(IF(Z100="",0,Z100),"0")</f>
        <v>2.1816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436.8</v>
      </c>
      <c r="Y102" s="326">
        <f>IFERROR(SUMPRODUCT(Y98:Y100*H98:H100),"0")</f>
        <v>436.8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24</v>
      </c>
      <c r="Y107" s="325">
        <f>IFERROR(IF(X107="","",X107),"")</f>
        <v>24</v>
      </c>
      <c r="Z107" s="36">
        <f>IFERROR(IF(X107="","",X107*0.0155),"")</f>
        <v>0.372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175.2</v>
      </c>
      <c r="BN107" s="67">
        <f>IFERROR(Y107*I107,"0")</f>
        <v>175.2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36</v>
      </c>
      <c r="Y109" s="325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262.8</v>
      </c>
      <c r="BN109" s="67">
        <f>IFERROR(Y109*I109,"0")</f>
        <v>262.8</v>
      </c>
      <c r="BO109" s="67">
        <f>IFERROR(X109/J109,"0")</f>
        <v>0.42857142857142855</v>
      </c>
      <c r="BP109" s="67">
        <f>IFERROR(Y109/J109,"0")</f>
        <v>0.42857142857142855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60</v>
      </c>
      <c r="Y110" s="326">
        <f>IFERROR(SUM(Y105:Y109),"0")</f>
        <v>60</v>
      </c>
      <c r="Z110" s="326">
        <f>IFERROR(IF(Z105="",0,Z105),"0")+IFERROR(IF(Z106="",0,Z106),"0")+IFERROR(IF(Z107="",0,Z107),"0")+IFERROR(IF(Z108="",0,Z108),"0")+IFERROR(IF(Z109="",0,Z109),"0")</f>
        <v>0.93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420</v>
      </c>
      <c r="Y111" s="326">
        <f>IFERROR(SUMPRODUCT(Y105:Y109*H105:H109),"0")</f>
        <v>420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140</v>
      </c>
      <c r="Y115" s="325">
        <f>IFERROR(IF(X115="","",X115),"")</f>
        <v>140</v>
      </c>
      <c r="Z115" s="36">
        <f>IFERROR(IF(X115="","",X115*0.01788),"")</f>
        <v>2.5032000000000001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518.50400000000002</v>
      </c>
      <c r="BN115" s="67">
        <f>IFERROR(Y115*I115,"0")</f>
        <v>518.50400000000002</v>
      </c>
      <c r="BO115" s="67">
        <f>IFERROR(X115/J115,"0")</f>
        <v>2</v>
      </c>
      <c r="BP115" s="67">
        <f>IFERROR(Y115/J115,"0")</f>
        <v>2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252</v>
      </c>
      <c r="Y116" s="326">
        <f>IFERROR(SUM(Y114:Y115),"0")</f>
        <v>252</v>
      </c>
      <c r="Z116" s="326">
        <f>IFERROR(IF(Z114="",0,Z114),"0")+IFERROR(IF(Z115="",0,Z115),"0")</f>
        <v>4.5057600000000004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756</v>
      </c>
      <c r="Y117" s="326">
        <f>IFERROR(SUMPRODUCT(Y114:Y115*H114:H115),"0")</f>
        <v>756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28</v>
      </c>
      <c r="Y120" s="325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56</v>
      </c>
      <c r="Y121" s="325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84</v>
      </c>
      <c r="Y122" s="326">
        <f>IFERROR(SUM(Y120:Y121),"0")</f>
        <v>84</v>
      </c>
      <c r="Z122" s="326">
        <f>IFERROR(IF(Z120="",0,Z120),"0")+IFERROR(IF(Z121="",0,Z121),"0")</f>
        <v>1.5019199999999999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252</v>
      </c>
      <c r="Y123" s="326">
        <f>IFERROR(SUMPRODUCT(Y120:Y121*H120:H121),"0")</f>
        <v>252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14</v>
      </c>
      <c r="Y128" s="326">
        <f>IFERROR(SUM(Y126:Y127),"0")</f>
        <v>14</v>
      </c>
      <c r="Z128" s="326">
        <f>IFERROR(IF(Z126="",0,Z126),"0")+IFERROR(IF(Z127="",0,Z127),"0")</f>
        <v>0.25031999999999999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42</v>
      </c>
      <c r="Y129" s="326">
        <f>IFERROR(SUMPRODUCT(Y126:Y127*H126:H127),"0")</f>
        <v>42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42</v>
      </c>
      <c r="Y132" s="32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42</v>
      </c>
      <c r="Y133" s="326">
        <f>IFERROR(SUM(Y132:Y132),"0")</f>
        <v>42</v>
      </c>
      <c r="Z133" s="326">
        <f>IFERROR(IF(Z132="",0,Z132),"0")</f>
        <v>0.75095999999999996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126</v>
      </c>
      <c r="Y134" s="326">
        <f>IFERROR(SUMPRODUCT(Y132:Y132*H132:H132),"0")</f>
        <v>126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6</v>
      </c>
      <c r="Y142" s="325">
        <f>IFERROR(IF(X142="","",X142),"")</f>
        <v>6</v>
      </c>
      <c r="Z142" s="36">
        <f>IFERROR(IF(X142="","",X142*0.01157),"")</f>
        <v>6.9420000000000009E-2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12.72</v>
      </c>
      <c r="BN142" s="67">
        <f>IFERROR(Y142*I142,"0")</f>
        <v>12.72</v>
      </c>
      <c r="BO142" s="67">
        <f>IFERROR(X142/J142,"0")</f>
        <v>8.3333333333333329E-2</v>
      </c>
      <c r="BP142" s="67">
        <f>IFERROR(Y142/J142,"0")</f>
        <v>8.3333333333333329E-2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6</v>
      </c>
      <c r="Y143" s="325">
        <f>IFERROR(IF(X143="","",X143),"")</f>
        <v>6</v>
      </c>
      <c r="Z143" s="36">
        <f>IFERROR(IF(X143="","",X143*0.01157),"")</f>
        <v>6.9420000000000009E-2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12.72</v>
      </c>
      <c r="BN143" s="67">
        <f>IFERROR(Y143*I143,"0")</f>
        <v>12.72</v>
      </c>
      <c r="BO143" s="67">
        <f>IFERROR(X143/J143,"0")</f>
        <v>8.3333333333333329E-2</v>
      </c>
      <c r="BP143" s="67">
        <f>IFERROR(Y143/J143,"0")</f>
        <v>8.3333333333333329E-2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12</v>
      </c>
      <c r="Y144" s="326">
        <f>IFERROR(SUM(Y142:Y143),"0")</f>
        <v>12</v>
      </c>
      <c r="Z144" s="326">
        <f>IFERROR(IF(Z142="",0,Z142),"0")+IFERROR(IF(Z143="",0,Z143),"0")</f>
        <v>0.13884000000000002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19.200000000000003</v>
      </c>
      <c r="Y145" s="326">
        <f>IFERROR(SUMPRODUCT(Y142:Y143*H142:H143),"0")</f>
        <v>19.200000000000003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12</v>
      </c>
      <c r="Y161" s="325">
        <f>IFERROR(IF(X161="","",X161),"")</f>
        <v>12</v>
      </c>
      <c r="Z161" s="36">
        <f>IFERROR(IF(X161="","",X161*0.00866),"")</f>
        <v>0.10391999999999998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62.558399999999992</v>
      </c>
      <c r="BN161" s="67">
        <f>IFERROR(Y161*I161,"0")</f>
        <v>62.558399999999992</v>
      </c>
      <c r="BO161" s="67">
        <f>IFERROR(X161/J161,"0")</f>
        <v>8.3333333333333329E-2</v>
      </c>
      <c r="BP161" s="67">
        <f>IFERROR(Y161/J161,"0")</f>
        <v>8.3333333333333329E-2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12</v>
      </c>
      <c r="Y163" s="326">
        <f>IFERROR(SUM(Y159:Y162),"0")</f>
        <v>12</v>
      </c>
      <c r="Z163" s="326">
        <f>IFERROR(IF(Z159="",0,Z159),"0")+IFERROR(IF(Z160="",0,Z160),"0")+IFERROR(IF(Z161="",0,Z161),"0")+IFERROR(IF(Z162="",0,Z162),"0")</f>
        <v>0.10391999999999998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60</v>
      </c>
      <c r="Y164" s="326">
        <f>IFERROR(SUMPRODUCT(Y159:Y162*H159:H162),"0")</f>
        <v>60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84</v>
      </c>
      <c r="Y173" s="325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284.59199999999998</v>
      </c>
      <c r="BN173" s="67">
        <f>IFERROR(Y173*I173,"0")</f>
        <v>284.59199999999998</v>
      </c>
      <c r="BO173" s="67">
        <f>IFERROR(X173/J173,"0")</f>
        <v>1.2</v>
      </c>
      <c r="BP173" s="67">
        <f>IFERROR(Y173/J173,"0")</f>
        <v>1.2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98</v>
      </c>
      <c r="Y174" s="325">
        <f>IFERROR(IF(X174="","",X174),"")</f>
        <v>98</v>
      </c>
      <c r="Z174" s="36">
        <f>IFERROR(IF(X174="","",X174*0.01788),"")</f>
        <v>1.75224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332.024</v>
      </c>
      <c r="BN174" s="67">
        <f>IFERROR(Y174*I174,"0")</f>
        <v>332.024</v>
      </c>
      <c r="BO174" s="67">
        <f>IFERROR(X174/J174,"0")</f>
        <v>1.4</v>
      </c>
      <c r="BP174" s="67">
        <f>IFERROR(Y174/J174,"0")</f>
        <v>1.4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42</v>
      </c>
      <c r="Y175" s="325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156.91200000000001</v>
      </c>
      <c r="BN175" s="67">
        <f>IFERROR(Y175*I175,"0")</f>
        <v>156.91200000000001</v>
      </c>
      <c r="BO175" s="67">
        <f>IFERROR(X175/J175,"0")</f>
        <v>0.6</v>
      </c>
      <c r="BP175" s="67">
        <f>IFERROR(Y175/J175,"0")</f>
        <v>0.6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224</v>
      </c>
      <c r="Y176" s="326">
        <f>IFERROR(SUM(Y173:Y175),"0")</f>
        <v>224</v>
      </c>
      <c r="Z176" s="326">
        <f>IFERROR(IF(Z173="",0,Z173),"0")+IFERROR(IF(Z174="",0,Z174),"0")+IFERROR(IF(Z175="",0,Z175),"0")</f>
        <v>4.0051199999999998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672</v>
      </c>
      <c r="Y177" s="326">
        <f>IFERROR(SUMPRODUCT(Y173:Y175*H173:H175),"0")</f>
        <v>672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12</v>
      </c>
      <c r="Y184" s="325">
        <f>IFERROR(IF(X184="","",X184),"")</f>
        <v>12</v>
      </c>
      <c r="Z184" s="36">
        <f>IFERROR(IF(X184="","",X184*0.01157),"")</f>
        <v>0.13884000000000002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25.44</v>
      </c>
      <c r="BN184" s="67">
        <f>IFERROR(Y184*I184,"0")</f>
        <v>25.44</v>
      </c>
      <c r="BO184" s="67">
        <f>IFERROR(X184/J184,"0")</f>
        <v>0.16666666666666666</v>
      </c>
      <c r="BP184" s="67">
        <f>IFERROR(Y184/J184,"0")</f>
        <v>0.16666666666666666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12</v>
      </c>
      <c r="Y185" s="326">
        <f>IFERROR(SUM(Y184:Y184),"0")</f>
        <v>12</v>
      </c>
      <c r="Z185" s="326">
        <f>IFERROR(IF(Z184="",0,Z184),"0")</f>
        <v>0.13884000000000002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19.200000000000003</v>
      </c>
      <c r="Y186" s="326">
        <f>IFERROR(SUMPRODUCT(Y184:Y184*H184:H184),"0")</f>
        <v>19.200000000000003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24</v>
      </c>
      <c r="Y198" s="325">
        <f>IFERROR(IF(X198="","",X198),"")</f>
        <v>24</v>
      </c>
      <c r="Z198" s="36">
        <f>IFERROR(IF(X198="","",X198*0.0155),"")</f>
        <v>0.372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140.88</v>
      </c>
      <c r="BN198" s="67">
        <f>IFERROR(Y198*I198,"0")</f>
        <v>140.88</v>
      </c>
      <c r="BO198" s="67">
        <f>IFERROR(X198/J198,"0")</f>
        <v>0.2857142857142857</v>
      </c>
      <c r="BP198" s="67">
        <f>IFERROR(Y198/J198,"0")</f>
        <v>0.2857142857142857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24</v>
      </c>
      <c r="Y201" s="326">
        <f>IFERROR(SUM(Y198:Y200),"0")</f>
        <v>24</v>
      </c>
      <c r="Z201" s="326">
        <f>IFERROR(IF(Z198="",0,Z198),"0")+IFERROR(IF(Z199="",0,Z199),"0")+IFERROR(IF(Z200="",0,Z200),"0")</f>
        <v>0.372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134.39999999999998</v>
      </c>
      <c r="Y202" s="326">
        <f>IFERROR(SUMPRODUCT(Y198:Y200*H198:H200),"0")</f>
        <v>134.39999999999998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12</v>
      </c>
      <c r="Y206" s="325">
        <f t="shared" si="12"/>
        <v>12</v>
      </c>
      <c r="Z206" s="36">
        <f t="shared" si="13"/>
        <v>0.186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69.960000000000008</v>
      </c>
      <c r="BN206" s="67">
        <f t="shared" si="15"/>
        <v>69.960000000000008</v>
      </c>
      <c r="BO206" s="67">
        <f t="shared" si="16"/>
        <v>0.14285714285714285</v>
      </c>
      <c r="BP206" s="67">
        <f t="shared" si="17"/>
        <v>0.14285714285714285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36</v>
      </c>
      <c r="Y210" s="325">
        <f t="shared" si="12"/>
        <v>36</v>
      </c>
      <c r="Z210" s="36">
        <f t="shared" si="13"/>
        <v>0.55800000000000005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211.32</v>
      </c>
      <c r="BN210" s="67">
        <f t="shared" si="15"/>
        <v>211.32</v>
      </c>
      <c r="BO210" s="67">
        <f t="shared" si="16"/>
        <v>0.42857142857142855</v>
      </c>
      <c r="BP210" s="67">
        <f t="shared" si="17"/>
        <v>0.42857142857142855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48</v>
      </c>
      <c r="Y211" s="326">
        <f>IFERROR(SUM(Y205:Y210),"0")</f>
        <v>48</v>
      </c>
      <c r="Z211" s="326">
        <f>IFERROR(IF(Z205="",0,Z205),"0")+IFERROR(IF(Z206="",0,Z206),"0")+IFERROR(IF(Z207="",0,Z207),"0")+IFERROR(IF(Z208="",0,Z208),"0")+IFERROR(IF(Z209="",0,Z209),"0")+IFERROR(IF(Z210="",0,Z210),"0")</f>
        <v>0.74399999999999999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268.79999999999995</v>
      </c>
      <c r="Y212" s="326">
        <f>IFERROR(SUMPRODUCT(Y205:Y210*H205:H210),"0")</f>
        <v>268.79999999999995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12</v>
      </c>
      <c r="Y216" s="325">
        <f>IFERROR(IF(X216="","",X216),"")</f>
        <v>12</v>
      </c>
      <c r="Z216" s="36">
        <f>IFERROR(IF(X216="","",X216*0.0155),"")</f>
        <v>0.186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12</v>
      </c>
      <c r="Y218" s="325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89.64</v>
      </c>
      <c r="BN218" s="67">
        <f>IFERROR(Y218*I218,"0")</f>
        <v>89.64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24</v>
      </c>
      <c r="Y219" s="326">
        <f>IFERROR(SUM(Y215:Y218),"0")</f>
        <v>24</v>
      </c>
      <c r="Z219" s="326">
        <f>IFERROR(IF(Z215="",0,Z215),"0")+IFERROR(IF(Z216="",0,Z216),"0")+IFERROR(IF(Z217="",0,Z217),"0")+IFERROR(IF(Z218="",0,Z218),"0")</f>
        <v>0.372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172.8</v>
      </c>
      <c r="Y220" s="326">
        <f>IFERROR(SUMPRODUCT(Y215:Y218*H215:H218),"0")</f>
        <v>172.8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53.999999999999993</v>
      </c>
      <c r="Y274" s="325">
        <f>IFERROR(IF(X274="","",X274),"")</f>
        <v>53.999999999999993</v>
      </c>
      <c r="Z274" s="36">
        <f>IFERROR(IF(X274="","",X274*0.00502),"")</f>
        <v>0.27107999999999999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103.40999999999998</v>
      </c>
      <c r="BN274" s="67">
        <f>IFERROR(Y274*I274,"0")</f>
        <v>103.40999999999998</v>
      </c>
      <c r="BO274" s="67">
        <f>IFERROR(X274/J274,"0")</f>
        <v>0.23076923076923073</v>
      </c>
      <c r="BP274" s="67">
        <f>IFERROR(Y274/J274,"0")</f>
        <v>0.23076923076923073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53.999999999999993</v>
      </c>
      <c r="Y275" s="326">
        <f>IFERROR(SUM(Y274:Y274),"0")</f>
        <v>53.999999999999993</v>
      </c>
      <c r="Z275" s="326">
        <f>IFERROR(IF(Z274="",0,Z274),"0")</f>
        <v>0.27107999999999999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97.199999999999989</v>
      </c>
      <c r="Y276" s="326">
        <f>IFERROR(SUMPRODUCT(Y274:Y274*H274:H274),"0")</f>
        <v>97.199999999999989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72</v>
      </c>
      <c r="Y278" s="325">
        <f>IFERROR(IF(X278="","",X278),"")</f>
        <v>72</v>
      </c>
      <c r="Z278" s="36">
        <f>IFERROR(IF(X278="","",X278*0.0155),"")</f>
        <v>1.1160000000000001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450.71999999999997</v>
      </c>
      <c r="BN278" s="67">
        <f>IFERROR(Y278*I278,"0")</f>
        <v>450.71999999999997</v>
      </c>
      <c r="BO278" s="67">
        <f>IFERROR(X278/J278,"0")</f>
        <v>0.8571428571428571</v>
      </c>
      <c r="BP278" s="67">
        <f>IFERROR(Y278/J278,"0")</f>
        <v>0.8571428571428571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72</v>
      </c>
      <c r="Y280" s="326">
        <f>IFERROR(SUM(Y278:Y279),"0")</f>
        <v>72</v>
      </c>
      <c r="Z280" s="326">
        <f>IFERROR(IF(Z278="",0,Z278),"0")+IFERROR(IF(Z279="",0,Z279),"0")</f>
        <v>1.1160000000000001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432</v>
      </c>
      <c r="Y281" s="326">
        <f>IFERROR(SUMPRODUCT(Y278:Y279*H278:H279),"0")</f>
        <v>432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56</v>
      </c>
      <c r="Y283" s="325">
        <f>IFERROR(IF(X283="","",X283),"")</f>
        <v>56</v>
      </c>
      <c r="Z283" s="36">
        <f>IFERROR(IF(X283="","",X283*0.00936),"")</f>
        <v>0.52415999999999996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161.87360000000001</v>
      </c>
      <c r="BN283" s="67">
        <f>IFERROR(Y283*I283,"0")</f>
        <v>161.87360000000001</v>
      </c>
      <c r="BO283" s="67">
        <f>IFERROR(X283/J283,"0")</f>
        <v>0.44444444444444442</v>
      </c>
      <c r="BP283" s="67">
        <f>IFERROR(Y283/J283,"0")</f>
        <v>0.44444444444444442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72</v>
      </c>
      <c r="Y284" s="325">
        <f>IFERROR(IF(X284="","",X284),"")</f>
        <v>72</v>
      </c>
      <c r="Z284" s="36">
        <f>IFERROR(IF(X284="","",X284*0.0155),"")</f>
        <v>1.1160000000000001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376.92</v>
      </c>
      <c r="BN284" s="67">
        <f>IFERROR(Y284*I284,"0")</f>
        <v>376.92</v>
      </c>
      <c r="BO284" s="67">
        <f>IFERROR(X284/J284,"0")</f>
        <v>0.8571428571428571</v>
      </c>
      <c r="BP284" s="67">
        <f>IFERROR(Y284/J284,"0")</f>
        <v>0.8571428571428571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128</v>
      </c>
      <c r="Y286" s="326">
        <f>IFERROR(SUM(Y283:Y285),"0")</f>
        <v>128</v>
      </c>
      <c r="Z286" s="326">
        <f>IFERROR(IF(Z283="",0,Z283),"0")+IFERROR(IF(Z284="",0,Z284),"0")+IFERROR(IF(Z285="",0,Z285),"0")</f>
        <v>1.6401600000000001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511.20000000000005</v>
      </c>
      <c r="Y287" s="326">
        <f>IFERROR(SUMPRODUCT(Y283:Y285*H283:H285),"0")</f>
        <v>511.20000000000005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56</v>
      </c>
      <c r="Y290" s="325">
        <f t="shared" si="18"/>
        <v>56</v>
      </c>
      <c r="Z290" s="36">
        <f>IFERROR(IF(X290="","",X290*0.00936),"")</f>
        <v>0.52415999999999996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217.952</v>
      </c>
      <c r="BN290" s="67">
        <f t="shared" si="20"/>
        <v>217.952</v>
      </c>
      <c r="BO290" s="67">
        <f t="shared" si="21"/>
        <v>0.44444444444444442</v>
      </c>
      <c r="BP290" s="67">
        <f t="shared" si="22"/>
        <v>0.44444444444444442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36</v>
      </c>
      <c r="Y291" s="325">
        <f t="shared" si="18"/>
        <v>36</v>
      </c>
      <c r="Z291" s="36">
        <f>IFERROR(IF(X291="","",X291*0.0155),"")</f>
        <v>0.55800000000000005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206.46</v>
      </c>
      <c r="BN291" s="67">
        <f t="shared" si="20"/>
        <v>206.46</v>
      </c>
      <c r="BO291" s="67">
        <f t="shared" si="21"/>
        <v>0.42857142857142855</v>
      </c>
      <c r="BP291" s="67">
        <f t="shared" si="22"/>
        <v>0.42857142857142855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112</v>
      </c>
      <c r="Y294" s="325">
        <f t="shared" si="18"/>
        <v>112</v>
      </c>
      <c r="Z294" s="36">
        <f t="shared" si="23"/>
        <v>1.0483199999999999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357.50400000000002</v>
      </c>
      <c r="BN294" s="67">
        <f t="shared" si="20"/>
        <v>357.50400000000002</v>
      </c>
      <c r="BO294" s="67">
        <f t="shared" si="21"/>
        <v>0.88888888888888884</v>
      </c>
      <c r="BP294" s="67">
        <f t="shared" si="22"/>
        <v>0.88888888888888884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196</v>
      </c>
      <c r="Y296" s="325">
        <f t="shared" si="18"/>
        <v>196</v>
      </c>
      <c r="Z296" s="36">
        <f t="shared" si="23"/>
        <v>1.83456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762.83199999999999</v>
      </c>
      <c r="BN296" s="67">
        <f t="shared" si="20"/>
        <v>762.83199999999999</v>
      </c>
      <c r="BO296" s="67">
        <f t="shared" si="21"/>
        <v>1.5555555555555556</v>
      </c>
      <c r="BP296" s="67">
        <f t="shared" si="22"/>
        <v>1.5555555555555556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400</v>
      </c>
      <c r="Y310" s="326">
        <f>IFERROR(SUM(Y289:Y309),"0")</f>
        <v>400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3.9650400000000001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1466.4</v>
      </c>
      <c r="Y311" s="326">
        <f>IFERROR(SUMPRODUCT(Y289:Y309*H289:H309),"0")</f>
        <v>1466.4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8043.3599999999988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8043.3599999999988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9035.365200000002</v>
      </c>
      <c r="Y318" s="326">
        <f>IFERROR(SUM(BN22:BN314),"0")</f>
        <v>9035.365200000002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27</v>
      </c>
      <c r="Y319" s="38">
        <f>ROUNDUP(SUM(BP22:BP314),0)</f>
        <v>27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9710.365200000002</v>
      </c>
      <c r="Y320" s="326">
        <f>GrossWeightTotalR+PalletQtyTotalR*25</f>
        <v>9710.365200000002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2248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2248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32.581999999999994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294</v>
      </c>
      <c r="D327" s="46">
        <f>IFERROR(X36*H36,"0")+IFERROR(X37*H37,"0")+IFERROR(X38*H38,"0")</f>
        <v>201.59999999999997</v>
      </c>
      <c r="E327" s="46">
        <f>IFERROR(X43*H43,"0")+IFERROR(X44*H44,"0")+IFERROR(X45*H45,"0")+IFERROR(X46*H46,"0")+IFERROR(X47*H47,"0")+IFERROR(X48*H48,"0")+IFERROR(X49*H49,"0")+IFERROR(X50*H50,"0")+IFERROR(X51*H51,"0")</f>
        <v>168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180</v>
      </c>
      <c r="H327" s="46">
        <f>IFERROR(X77*H77,"0")</f>
        <v>50.4</v>
      </c>
      <c r="I327" s="46">
        <f>IFERROR(X82*H82,"0")+IFERROR(X83*H83,"0")</f>
        <v>302.40000000000003</v>
      </c>
      <c r="J327" s="46">
        <f>IFERROR(X88*H88,"0")+IFERROR(X89*H89,"0")+IFERROR(X90*H90,"0")+IFERROR(X91*H91,"0")+IFERROR(X92*H92,"0")+IFERROR(X93*H93,"0")</f>
        <v>960.96</v>
      </c>
      <c r="K327" s="46">
        <f>IFERROR(X98*H98,"0")+IFERROR(X99*H99,"0")+IFERROR(X100*H100,"0")</f>
        <v>436.8</v>
      </c>
      <c r="L327" s="46">
        <f>IFERROR(X105*H105,"0")+IFERROR(X106*H106,"0")+IFERROR(X107*H107,"0")+IFERROR(X108*H108,"0")+IFERROR(X109*H109,"0")</f>
        <v>420</v>
      </c>
      <c r="M327" s="46">
        <f>IFERROR(X114*H114,"0")+IFERROR(X115*H115,"0")</f>
        <v>756</v>
      </c>
      <c r="N327" s="322"/>
      <c r="O327" s="46">
        <f>IFERROR(X120*H120,"0")+IFERROR(X121*H121,"0")</f>
        <v>252</v>
      </c>
      <c r="P327" s="46">
        <f>IFERROR(X126*H126,"0")+IFERROR(X127*H127,"0")</f>
        <v>42</v>
      </c>
      <c r="Q327" s="46">
        <f>IFERROR(X132*H132,"0")</f>
        <v>126</v>
      </c>
      <c r="R327" s="46">
        <f>IFERROR(X137*H137,"0")</f>
        <v>0</v>
      </c>
      <c r="S327" s="46">
        <f>IFERROR(X142*H142,"0")+IFERROR(X143*H143,"0")</f>
        <v>19.200000000000003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60</v>
      </c>
      <c r="W327" s="46">
        <f>IFERROR(X173*H173,"0")+IFERROR(X174*H174,"0")+IFERROR(X175*H175,"0")+IFERROR(X179*H179,"0")</f>
        <v>672</v>
      </c>
      <c r="X327" s="46">
        <f>IFERROR(X184*H184,"0")</f>
        <v>19.200000000000003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134.39999999999998</v>
      </c>
      <c r="AA327" s="46">
        <f>IFERROR(X205*H205,"0")+IFERROR(X206*H206,"0")+IFERROR(X207*H207,"0")+IFERROR(X208*H208,"0")+IFERROR(X209*H209,"0")+IFERROR(X210*H210,"0")</f>
        <v>268.79999999999995</v>
      </c>
      <c r="AB327" s="46">
        <f>IFERROR(X215*H215,"0")+IFERROR(X216*H216,"0")+IFERROR(X217*H217,"0")+IFERROR(X218*H218,"0")</f>
        <v>172.8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2506.8000000000002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1605.6000000000001</v>
      </c>
      <c r="B330" s="60">
        <f>SUMPRODUCT(--(BB:BB="ПГП"),--(W:W="кор"),H:H,Y:Y)+SUMPRODUCT(--(BB:BB="ПГП"),--(W:W="кг"),Y:Y)</f>
        <v>6437.7599999999993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