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41E03E5B-82CA-4C93-9963-2FBF1C0AEB2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X663" i="1"/>
  <c r="BO662" i="1"/>
  <c r="BM662" i="1"/>
  <c r="Y662" i="1"/>
  <c r="Y664" i="1" s="1"/>
  <c r="X660" i="1"/>
  <c r="Y659" i="1"/>
  <c r="X659" i="1"/>
  <c r="BP658" i="1"/>
  <c r="BO658" i="1"/>
  <c r="BN658" i="1"/>
  <c r="BM658" i="1"/>
  <c r="Z658" i="1"/>
  <c r="Z659" i="1" s="1"/>
  <c r="Y658" i="1"/>
  <c r="Y660" i="1" s="1"/>
  <c r="X656" i="1"/>
  <c r="X655" i="1"/>
  <c r="BO654" i="1"/>
  <c r="BM654" i="1"/>
  <c r="Y654" i="1"/>
  <c r="X652" i="1"/>
  <c r="Y651" i="1"/>
  <c r="X651" i="1"/>
  <c r="BP650" i="1"/>
  <c r="BO650" i="1"/>
  <c r="BN650" i="1"/>
  <c r="BM650" i="1"/>
  <c r="Z650" i="1"/>
  <c r="Y650" i="1"/>
  <c r="BP649" i="1"/>
  <c r="BO649" i="1"/>
  <c r="BN649" i="1"/>
  <c r="BM649" i="1"/>
  <c r="Z649" i="1"/>
  <c r="Z651" i="1" s="1"/>
  <c r="Y649" i="1"/>
  <c r="X646" i="1"/>
  <c r="X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X639" i="1"/>
  <c r="Y638" i="1"/>
  <c r="X638" i="1"/>
  <c r="BP637" i="1"/>
  <c r="BO637" i="1"/>
  <c r="BN637" i="1"/>
  <c r="BM637" i="1"/>
  <c r="Z637" i="1"/>
  <c r="Y637" i="1"/>
  <c r="BP636" i="1"/>
  <c r="BO636" i="1"/>
  <c r="BN636" i="1"/>
  <c r="BM636" i="1"/>
  <c r="Z636" i="1"/>
  <c r="Y636" i="1"/>
  <c r="BP635" i="1"/>
  <c r="BO635" i="1"/>
  <c r="BN635" i="1"/>
  <c r="BM635" i="1"/>
  <c r="Z635" i="1"/>
  <c r="Y635" i="1"/>
  <c r="BP634" i="1"/>
  <c r="BO634" i="1"/>
  <c r="BN634" i="1"/>
  <c r="BM634" i="1"/>
  <c r="Z634" i="1"/>
  <c r="Y634" i="1"/>
  <c r="BP633" i="1"/>
  <c r="BO633" i="1"/>
  <c r="BN633" i="1"/>
  <c r="BM633" i="1"/>
  <c r="Z633" i="1"/>
  <c r="Y633" i="1"/>
  <c r="BP632" i="1"/>
  <c r="BO632" i="1"/>
  <c r="BN632" i="1"/>
  <c r="BM632" i="1"/>
  <c r="Z632" i="1"/>
  <c r="Y632" i="1"/>
  <c r="BP631" i="1"/>
  <c r="BO631" i="1"/>
  <c r="BN631" i="1"/>
  <c r="BM631" i="1"/>
  <c r="Z631" i="1"/>
  <c r="Y631" i="1"/>
  <c r="BP630" i="1"/>
  <c r="BO630" i="1"/>
  <c r="BN630" i="1"/>
  <c r="BM630" i="1"/>
  <c r="Z630" i="1"/>
  <c r="Z638" i="1" s="1"/>
  <c r="Y630" i="1"/>
  <c r="Y639" i="1" s="1"/>
  <c r="X628" i="1"/>
  <c r="X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X618" i="1"/>
  <c r="Y617" i="1"/>
  <c r="X617" i="1"/>
  <c r="BP616" i="1"/>
  <c r="BO616" i="1"/>
  <c r="BN616" i="1"/>
  <c r="BM616" i="1"/>
  <c r="Z616" i="1"/>
  <c r="Y616" i="1"/>
  <c r="BP615" i="1"/>
  <c r="BO615" i="1"/>
  <c r="BN615" i="1"/>
  <c r="BM615" i="1"/>
  <c r="Z615" i="1"/>
  <c r="Y615" i="1"/>
  <c r="BP614" i="1"/>
  <c r="BO614" i="1"/>
  <c r="BN614" i="1"/>
  <c r="BM614" i="1"/>
  <c r="Z614" i="1"/>
  <c r="Y614" i="1"/>
  <c r="BP613" i="1"/>
  <c r="BO613" i="1"/>
  <c r="BN613" i="1"/>
  <c r="BM613" i="1"/>
  <c r="Z613" i="1"/>
  <c r="Z617" i="1" s="1"/>
  <c r="Y613" i="1"/>
  <c r="Y618" i="1" s="1"/>
  <c r="X611" i="1"/>
  <c r="X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X599" i="1"/>
  <c r="X598" i="1"/>
  <c r="BO597" i="1"/>
  <c r="BM597" i="1"/>
  <c r="Y597" i="1"/>
  <c r="Y598" i="1" s="1"/>
  <c r="P597" i="1"/>
  <c r="X595" i="1"/>
  <c r="Y594" i="1"/>
  <c r="X594" i="1"/>
  <c r="BP593" i="1"/>
  <c r="BO593" i="1"/>
  <c r="BN593" i="1"/>
  <c r="BM593" i="1"/>
  <c r="Z593" i="1"/>
  <c r="Z594" i="1" s="1"/>
  <c r="Y593" i="1"/>
  <c r="AE675" i="1" s="1"/>
  <c r="X589" i="1"/>
  <c r="X588" i="1"/>
  <c r="BO587" i="1"/>
  <c r="BM587" i="1"/>
  <c r="Y587" i="1"/>
  <c r="BP587" i="1" s="1"/>
  <c r="BO586" i="1"/>
  <c r="BM586" i="1"/>
  <c r="Y586" i="1"/>
  <c r="Y589" i="1" s="1"/>
  <c r="P586" i="1"/>
  <c r="X584" i="1"/>
  <c r="X583" i="1"/>
  <c r="BO582" i="1"/>
  <c r="BM582" i="1"/>
  <c r="Y582" i="1"/>
  <c r="BP582" i="1" s="1"/>
  <c r="P582" i="1"/>
  <c r="BP581" i="1"/>
  <c r="BO581" i="1"/>
  <c r="BN581" i="1"/>
  <c r="BM581" i="1"/>
  <c r="Z581" i="1"/>
  <c r="Y581" i="1"/>
  <c r="P581" i="1"/>
  <c r="BO580" i="1"/>
  <c r="BM580" i="1"/>
  <c r="Y580" i="1"/>
  <c r="Y584" i="1" s="1"/>
  <c r="P580" i="1"/>
  <c r="X578" i="1"/>
  <c r="X577" i="1"/>
  <c r="BO576" i="1"/>
  <c r="BM576" i="1"/>
  <c r="Y576" i="1"/>
  <c r="BP576" i="1" s="1"/>
  <c r="BO575" i="1"/>
  <c r="BM575" i="1"/>
  <c r="Y575" i="1"/>
  <c r="BP575" i="1" s="1"/>
  <c r="P575" i="1"/>
  <c r="BP574" i="1"/>
  <c r="BO574" i="1"/>
  <c r="BN574" i="1"/>
  <c r="BM574" i="1"/>
  <c r="Z574" i="1"/>
  <c r="Y574" i="1"/>
  <c r="P574" i="1"/>
  <c r="BO573" i="1"/>
  <c r="BM573" i="1"/>
  <c r="Y573" i="1"/>
  <c r="BP573" i="1" s="1"/>
  <c r="BO572" i="1"/>
  <c r="BM572" i="1"/>
  <c r="Y572" i="1"/>
  <c r="BP572" i="1" s="1"/>
  <c r="P572" i="1"/>
  <c r="BP571" i="1"/>
  <c r="BO571" i="1"/>
  <c r="BN571" i="1"/>
  <c r="BM571" i="1"/>
  <c r="Z571" i="1"/>
  <c r="Y571" i="1"/>
  <c r="P571" i="1"/>
  <c r="BO570" i="1"/>
  <c r="BM570" i="1"/>
  <c r="Y570" i="1"/>
  <c r="BP570" i="1" s="1"/>
  <c r="BO569" i="1"/>
  <c r="BM569" i="1"/>
  <c r="Y569" i="1"/>
  <c r="BP569" i="1" s="1"/>
  <c r="P569" i="1"/>
  <c r="BP568" i="1"/>
  <c r="BO568" i="1"/>
  <c r="BN568" i="1"/>
  <c r="BM568" i="1"/>
  <c r="Z568" i="1"/>
  <c r="Y568" i="1"/>
  <c r="BP567" i="1"/>
  <c r="BO567" i="1"/>
  <c r="BN567" i="1"/>
  <c r="BM567" i="1"/>
  <c r="Z567" i="1"/>
  <c r="Y567" i="1"/>
  <c r="P567" i="1"/>
  <c r="BO566" i="1"/>
  <c r="BM566" i="1"/>
  <c r="Y566" i="1"/>
  <c r="BP566" i="1" s="1"/>
  <c r="BO565" i="1"/>
  <c r="BM565" i="1"/>
  <c r="Y565" i="1"/>
  <c r="BP565" i="1" s="1"/>
  <c r="P565" i="1"/>
  <c r="BP564" i="1"/>
  <c r="BO564" i="1"/>
  <c r="BN564" i="1"/>
  <c r="BM564" i="1"/>
  <c r="Z564" i="1"/>
  <c r="Y564" i="1"/>
  <c r="BP563" i="1"/>
  <c r="BO563" i="1"/>
  <c r="BN563" i="1"/>
  <c r="BM563" i="1"/>
  <c r="Z563" i="1"/>
  <c r="Y563" i="1"/>
  <c r="Y578" i="1" s="1"/>
  <c r="X561" i="1"/>
  <c r="X560" i="1"/>
  <c r="BO559" i="1"/>
  <c r="BM559" i="1"/>
  <c r="Y559" i="1"/>
  <c r="BP559" i="1" s="1"/>
  <c r="BO558" i="1"/>
  <c r="BM558" i="1"/>
  <c r="Y558" i="1"/>
  <c r="Y561" i="1" s="1"/>
  <c r="P558" i="1"/>
  <c r="BP557" i="1"/>
  <c r="BO557" i="1"/>
  <c r="BN557" i="1"/>
  <c r="BM557" i="1"/>
  <c r="Z557" i="1"/>
  <c r="Y557" i="1"/>
  <c r="Y560" i="1" s="1"/>
  <c r="X555" i="1"/>
  <c r="X554" i="1"/>
  <c r="BO553" i="1"/>
  <c r="BM553" i="1"/>
  <c r="Y553" i="1"/>
  <c r="BP553" i="1" s="1"/>
  <c r="BO552" i="1"/>
  <c r="BM552" i="1"/>
  <c r="Y552" i="1"/>
  <c r="BP552" i="1" s="1"/>
  <c r="BO551" i="1"/>
  <c r="BM551" i="1"/>
  <c r="Y551" i="1"/>
  <c r="BP551" i="1" s="1"/>
  <c r="BO550" i="1"/>
  <c r="BM550" i="1"/>
  <c r="Y550" i="1"/>
  <c r="BP550" i="1" s="1"/>
  <c r="P550" i="1"/>
  <c r="BP549" i="1"/>
  <c r="BO549" i="1"/>
  <c r="BN549" i="1"/>
  <c r="BM549" i="1"/>
  <c r="Z549" i="1"/>
  <c r="Y549" i="1"/>
  <c r="P549" i="1"/>
  <c r="BO548" i="1"/>
  <c r="BM548" i="1"/>
  <c r="Y548" i="1"/>
  <c r="BP548" i="1" s="1"/>
  <c r="BO547" i="1"/>
  <c r="BM547" i="1"/>
  <c r="Y547" i="1"/>
  <c r="BP547" i="1" s="1"/>
  <c r="P547" i="1"/>
  <c r="BP546" i="1"/>
  <c r="BO546" i="1"/>
  <c r="BN546" i="1"/>
  <c r="BM546" i="1"/>
  <c r="Z546" i="1"/>
  <c r="Y546" i="1"/>
  <c r="P546" i="1"/>
  <c r="BO545" i="1"/>
  <c r="BM545" i="1"/>
  <c r="Y545" i="1"/>
  <c r="BP545" i="1" s="1"/>
  <c r="P545" i="1"/>
  <c r="BP544" i="1"/>
  <c r="BO544" i="1"/>
  <c r="BN544" i="1"/>
  <c r="BM544" i="1"/>
  <c r="Z544" i="1"/>
  <c r="Y544" i="1"/>
  <c r="P544" i="1"/>
  <c r="BO543" i="1"/>
  <c r="BM543" i="1"/>
  <c r="Y543" i="1"/>
  <c r="BP543" i="1" s="1"/>
  <c r="P543" i="1"/>
  <c r="BP542" i="1"/>
  <c r="BO542" i="1"/>
  <c r="BN542" i="1"/>
  <c r="BM542" i="1"/>
  <c r="Z542" i="1"/>
  <c r="Y542" i="1"/>
  <c r="P542" i="1"/>
  <c r="BO541" i="1"/>
  <c r="BM541" i="1"/>
  <c r="Y541" i="1"/>
  <c r="BP541" i="1" s="1"/>
  <c r="P541" i="1"/>
  <c r="BP540" i="1"/>
  <c r="BO540" i="1"/>
  <c r="BN540" i="1"/>
  <c r="BM540" i="1"/>
  <c r="Z540" i="1"/>
  <c r="Y540" i="1"/>
  <c r="P540" i="1"/>
  <c r="BO539" i="1"/>
  <c r="BM539" i="1"/>
  <c r="Y539" i="1"/>
  <c r="AD675" i="1" s="1"/>
  <c r="P539" i="1"/>
  <c r="X535" i="1"/>
  <c r="X534" i="1"/>
  <c r="BO533" i="1"/>
  <c r="BM533" i="1"/>
  <c r="Y533" i="1"/>
  <c r="Y535" i="1" s="1"/>
  <c r="P533" i="1"/>
  <c r="X531" i="1"/>
  <c r="X530" i="1"/>
  <c r="BO529" i="1"/>
  <c r="BM529" i="1"/>
  <c r="Y529" i="1"/>
  <c r="AC675" i="1" s="1"/>
  <c r="P529" i="1"/>
  <c r="X526" i="1"/>
  <c r="X525" i="1"/>
  <c r="BO524" i="1"/>
  <c r="BM524" i="1"/>
  <c r="Y524" i="1"/>
  <c r="BP524" i="1" s="1"/>
  <c r="BO523" i="1"/>
  <c r="BM523" i="1"/>
  <c r="Y523" i="1"/>
  <c r="BP523" i="1" s="1"/>
  <c r="BO522" i="1"/>
  <c r="BM522" i="1"/>
  <c r="Y522" i="1"/>
  <c r="Y526" i="1" s="1"/>
  <c r="P522" i="1"/>
  <c r="BP521" i="1"/>
  <c r="BO521" i="1"/>
  <c r="BN521" i="1"/>
  <c r="BM521" i="1"/>
  <c r="Z521" i="1"/>
  <c r="Y521" i="1"/>
  <c r="P521" i="1"/>
  <c r="X518" i="1"/>
  <c r="X517" i="1"/>
  <c r="BP516" i="1"/>
  <c r="BO516" i="1"/>
  <c r="BN516" i="1"/>
  <c r="BM516" i="1"/>
  <c r="Z516" i="1"/>
  <c r="Y516" i="1"/>
  <c r="P516" i="1"/>
  <c r="BO515" i="1"/>
  <c r="BM515" i="1"/>
  <c r="Y515" i="1"/>
  <c r="BP515" i="1" s="1"/>
  <c r="P515" i="1"/>
  <c r="BP514" i="1"/>
  <c r="BO514" i="1"/>
  <c r="BN514" i="1"/>
  <c r="BM514" i="1"/>
  <c r="Z514" i="1"/>
  <c r="Y514" i="1"/>
  <c r="BP513" i="1"/>
  <c r="BO513" i="1"/>
  <c r="BN513" i="1"/>
  <c r="BM513" i="1"/>
  <c r="Z513" i="1"/>
  <c r="Y513" i="1"/>
  <c r="P513" i="1"/>
  <c r="BO512" i="1"/>
  <c r="BM512" i="1"/>
  <c r="Y512" i="1"/>
  <c r="Y517" i="1" s="1"/>
  <c r="X510" i="1"/>
  <c r="Y509" i="1"/>
  <c r="X509" i="1"/>
  <c r="BP508" i="1"/>
  <c r="BO508" i="1"/>
  <c r="BN508" i="1"/>
  <c r="BM508" i="1"/>
  <c r="Z508" i="1"/>
  <c r="Z509" i="1" s="1"/>
  <c r="Y508" i="1"/>
  <c r="P508" i="1"/>
  <c r="X505" i="1"/>
  <c r="Y504" i="1"/>
  <c r="X504" i="1"/>
  <c r="BP503" i="1"/>
  <c r="BO503" i="1"/>
  <c r="BN503" i="1"/>
  <c r="BM503" i="1"/>
  <c r="Z503" i="1"/>
  <c r="Z504" i="1" s="1"/>
  <c r="Y503" i="1"/>
  <c r="Y505" i="1" s="1"/>
  <c r="P503" i="1"/>
  <c r="X501" i="1"/>
  <c r="X500" i="1"/>
  <c r="BP499" i="1"/>
  <c r="BO499" i="1"/>
  <c r="BN499" i="1"/>
  <c r="BM499" i="1"/>
  <c r="Z499" i="1"/>
  <c r="Y499" i="1"/>
  <c r="P499" i="1"/>
  <c r="BO498" i="1"/>
  <c r="BM498" i="1"/>
  <c r="Y498" i="1"/>
  <c r="Y500" i="1" s="1"/>
  <c r="P498" i="1"/>
  <c r="X496" i="1"/>
  <c r="X495" i="1"/>
  <c r="BO494" i="1"/>
  <c r="BM494" i="1"/>
  <c r="Y494" i="1"/>
  <c r="BP494" i="1" s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BP491" i="1" s="1"/>
  <c r="P491" i="1"/>
  <c r="BP490" i="1"/>
  <c r="BO490" i="1"/>
  <c r="BN490" i="1"/>
  <c r="BM490" i="1"/>
  <c r="Z490" i="1"/>
  <c r="Y490" i="1"/>
  <c r="P490" i="1"/>
  <c r="BO489" i="1"/>
  <c r="BM489" i="1"/>
  <c r="Y489" i="1"/>
  <c r="BP489" i="1" s="1"/>
  <c r="BO488" i="1"/>
  <c r="BM488" i="1"/>
  <c r="Y488" i="1"/>
  <c r="BP488" i="1" s="1"/>
  <c r="P488" i="1"/>
  <c r="BP487" i="1"/>
  <c r="BO487" i="1"/>
  <c r="BN487" i="1"/>
  <c r="BM487" i="1"/>
  <c r="Z487" i="1"/>
  <c r="Y487" i="1"/>
  <c r="P487" i="1"/>
  <c r="BO486" i="1"/>
  <c r="BM486" i="1"/>
  <c r="Y486" i="1"/>
  <c r="BP486" i="1" s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BP483" i="1" s="1"/>
  <c r="P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P481" i="1"/>
  <c r="BO480" i="1"/>
  <c r="BM480" i="1"/>
  <c r="Y480" i="1"/>
  <c r="BP480" i="1" s="1"/>
  <c r="P480" i="1"/>
  <c r="BP479" i="1"/>
  <c r="BO479" i="1"/>
  <c r="BN479" i="1"/>
  <c r="BM479" i="1"/>
  <c r="Z479" i="1"/>
  <c r="Y479" i="1"/>
  <c r="BP478" i="1"/>
  <c r="BO478" i="1"/>
  <c r="BN478" i="1"/>
  <c r="BM478" i="1"/>
  <c r="Z478" i="1"/>
  <c r="Y478" i="1"/>
  <c r="BP477" i="1"/>
  <c r="BO477" i="1"/>
  <c r="BN477" i="1"/>
  <c r="BM477" i="1"/>
  <c r="Z477" i="1"/>
  <c r="Y477" i="1"/>
  <c r="Y496" i="1" s="1"/>
  <c r="X475" i="1"/>
  <c r="X474" i="1"/>
  <c r="BO473" i="1"/>
  <c r="BM473" i="1"/>
  <c r="Y473" i="1"/>
  <c r="P473" i="1"/>
  <c r="X469" i="1"/>
  <c r="X468" i="1"/>
  <c r="BO467" i="1"/>
  <c r="BM467" i="1"/>
  <c r="Y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BO459" i="1"/>
  <c r="BM459" i="1"/>
  <c r="Y459" i="1"/>
  <c r="X457" i="1"/>
  <c r="X456" i="1"/>
  <c r="BP455" i="1"/>
  <c r="BO455" i="1"/>
  <c r="BN455" i="1"/>
  <c r="BM455" i="1"/>
  <c r="Z455" i="1"/>
  <c r="Y455" i="1"/>
  <c r="P455" i="1"/>
  <c r="BO454" i="1"/>
  <c r="BM454" i="1"/>
  <c r="Z454" i="1"/>
  <c r="Z456" i="1" s="1"/>
  <c r="Y454" i="1"/>
  <c r="P454" i="1"/>
  <c r="X452" i="1"/>
  <c r="X451" i="1"/>
  <c r="BP450" i="1"/>
  <c r="BO450" i="1"/>
  <c r="BN450" i="1"/>
  <c r="BM450" i="1"/>
  <c r="Z450" i="1"/>
  <c r="Y450" i="1"/>
  <c r="P450" i="1"/>
  <c r="BO449" i="1"/>
  <c r="BM449" i="1"/>
  <c r="Y449" i="1"/>
  <c r="BP449" i="1" s="1"/>
  <c r="P449" i="1"/>
  <c r="BP448" i="1"/>
  <c r="BO448" i="1"/>
  <c r="BN448" i="1"/>
  <c r="BM448" i="1"/>
  <c r="Z448" i="1"/>
  <c r="Y448" i="1"/>
  <c r="P448" i="1"/>
  <c r="BO447" i="1"/>
  <c r="BM447" i="1"/>
  <c r="Y447" i="1"/>
  <c r="BP447" i="1" s="1"/>
  <c r="P447" i="1"/>
  <c r="BP446" i="1"/>
  <c r="BO446" i="1"/>
  <c r="BN446" i="1"/>
  <c r="BM446" i="1"/>
  <c r="Z446" i="1"/>
  <c r="Y446" i="1"/>
  <c r="P446" i="1"/>
  <c r="BO445" i="1"/>
  <c r="BM445" i="1"/>
  <c r="Y445" i="1"/>
  <c r="BP445" i="1" s="1"/>
  <c r="P445" i="1"/>
  <c r="BP444" i="1"/>
  <c r="BO444" i="1"/>
  <c r="BN444" i="1"/>
  <c r="BM444" i="1"/>
  <c r="Z444" i="1"/>
  <c r="Y444" i="1"/>
  <c r="P444" i="1"/>
  <c r="BO443" i="1"/>
  <c r="BM443" i="1"/>
  <c r="Y443" i="1"/>
  <c r="Y675" i="1" s="1"/>
  <c r="P443" i="1"/>
  <c r="X440" i="1"/>
  <c r="X439" i="1"/>
  <c r="BO438" i="1"/>
  <c r="BM438" i="1"/>
  <c r="Y438" i="1"/>
  <c r="Y440" i="1" s="1"/>
  <c r="X436" i="1"/>
  <c r="Y435" i="1"/>
  <c r="X435" i="1"/>
  <c r="BP434" i="1"/>
  <c r="BO434" i="1"/>
  <c r="BN434" i="1"/>
  <c r="BM434" i="1"/>
  <c r="Z434" i="1"/>
  <c r="Y434" i="1"/>
  <c r="BP433" i="1"/>
  <c r="BO433" i="1"/>
  <c r="BN433" i="1"/>
  <c r="BM433" i="1"/>
  <c r="Z433" i="1"/>
  <c r="Z435" i="1" s="1"/>
  <c r="Y433" i="1"/>
  <c r="Y436" i="1" s="1"/>
  <c r="X431" i="1"/>
  <c r="X430" i="1"/>
  <c r="BO429" i="1"/>
  <c r="BM429" i="1"/>
  <c r="Y429" i="1"/>
  <c r="Y431" i="1" s="1"/>
  <c r="P429" i="1"/>
  <c r="BP428" i="1"/>
  <c r="BO428" i="1"/>
  <c r="BN428" i="1"/>
  <c r="BM428" i="1"/>
  <c r="Z428" i="1"/>
  <c r="Y428" i="1"/>
  <c r="Y430" i="1" s="1"/>
  <c r="P428" i="1"/>
  <c r="X426" i="1"/>
  <c r="X425" i="1"/>
  <c r="BP424" i="1"/>
  <c r="BO424" i="1"/>
  <c r="BN424" i="1"/>
  <c r="BM424" i="1"/>
  <c r="Z424" i="1"/>
  <c r="Y424" i="1"/>
  <c r="P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BP421" i="1" s="1"/>
  <c r="P421" i="1"/>
  <c r="BP420" i="1"/>
  <c r="BO420" i="1"/>
  <c r="BN420" i="1"/>
  <c r="BM420" i="1"/>
  <c r="Z420" i="1"/>
  <c r="Y420" i="1"/>
  <c r="P420" i="1"/>
  <c r="BO419" i="1"/>
  <c r="BM419" i="1"/>
  <c r="Y419" i="1"/>
  <c r="BP419" i="1" s="1"/>
  <c r="P419" i="1"/>
  <c r="BP418" i="1"/>
  <c r="BO418" i="1"/>
  <c r="BN418" i="1"/>
  <c r="BM418" i="1"/>
  <c r="Z418" i="1"/>
  <c r="Y418" i="1"/>
  <c r="P418" i="1"/>
  <c r="BO417" i="1"/>
  <c r="BM417" i="1"/>
  <c r="Y417" i="1"/>
  <c r="BP417" i="1" s="1"/>
  <c r="P417" i="1"/>
  <c r="BP416" i="1"/>
  <c r="BO416" i="1"/>
  <c r="BN416" i="1"/>
  <c r="BM416" i="1"/>
  <c r="Z416" i="1"/>
  <c r="Y416" i="1"/>
  <c r="P416" i="1"/>
  <c r="BO415" i="1"/>
  <c r="BM415" i="1"/>
  <c r="Y415" i="1"/>
  <c r="X675" i="1" s="1"/>
  <c r="P415" i="1"/>
  <c r="X411" i="1"/>
  <c r="X410" i="1"/>
  <c r="BO409" i="1"/>
  <c r="BM409" i="1"/>
  <c r="Y409" i="1"/>
  <c r="BP409" i="1" s="1"/>
  <c r="P409" i="1"/>
  <c r="BP408" i="1"/>
  <c r="BO408" i="1"/>
  <c r="BN408" i="1"/>
  <c r="BM408" i="1"/>
  <c r="Z408" i="1"/>
  <c r="Y408" i="1"/>
  <c r="P408" i="1"/>
  <c r="BO407" i="1"/>
  <c r="BM407" i="1"/>
  <c r="Y407" i="1"/>
  <c r="Y411" i="1" s="1"/>
  <c r="P407" i="1"/>
  <c r="X405" i="1"/>
  <c r="X404" i="1"/>
  <c r="BO403" i="1"/>
  <c r="BM403" i="1"/>
  <c r="Y403" i="1"/>
  <c r="W675" i="1" s="1"/>
  <c r="P403" i="1"/>
  <c r="X400" i="1"/>
  <c r="X399" i="1"/>
  <c r="BO398" i="1"/>
  <c r="BM398" i="1"/>
  <c r="Y398" i="1"/>
  <c r="BP398" i="1" s="1"/>
  <c r="P398" i="1"/>
  <c r="BP397" i="1"/>
  <c r="BO397" i="1"/>
  <c r="BN397" i="1"/>
  <c r="BM397" i="1"/>
  <c r="Z397" i="1"/>
  <c r="Y397" i="1"/>
  <c r="P397" i="1"/>
  <c r="BO396" i="1"/>
  <c r="BM396" i="1"/>
  <c r="Y396" i="1"/>
  <c r="Y400" i="1" s="1"/>
  <c r="P396" i="1"/>
  <c r="X394" i="1"/>
  <c r="X393" i="1"/>
  <c r="BO392" i="1"/>
  <c r="BM392" i="1"/>
  <c r="Y392" i="1"/>
  <c r="BP392" i="1" s="1"/>
  <c r="P392" i="1"/>
  <c r="BP391" i="1"/>
  <c r="BO391" i="1"/>
  <c r="BN391" i="1"/>
  <c r="BM391" i="1"/>
  <c r="Z391" i="1"/>
  <c r="Y391" i="1"/>
  <c r="P391" i="1"/>
  <c r="BO390" i="1"/>
  <c r="BM390" i="1"/>
  <c r="Y390" i="1"/>
  <c r="BP390" i="1" s="1"/>
  <c r="BO389" i="1"/>
  <c r="BM389" i="1"/>
  <c r="Y389" i="1"/>
  <c r="Y394" i="1" s="1"/>
  <c r="X387" i="1"/>
  <c r="X386" i="1"/>
  <c r="BP385" i="1"/>
  <c r="BO385" i="1"/>
  <c r="BN385" i="1"/>
  <c r="BM385" i="1"/>
  <c r="Z385" i="1"/>
  <c r="Y385" i="1"/>
  <c r="P385" i="1"/>
  <c r="BO384" i="1"/>
  <c r="BM384" i="1"/>
  <c r="Y384" i="1"/>
  <c r="BP384" i="1" s="1"/>
  <c r="BO383" i="1"/>
  <c r="BM383" i="1"/>
  <c r="Y383" i="1"/>
  <c r="Y386" i="1" s="1"/>
  <c r="P383" i="1"/>
  <c r="BP382" i="1"/>
  <c r="BO382" i="1"/>
  <c r="BN382" i="1"/>
  <c r="BM382" i="1"/>
  <c r="Z382" i="1"/>
  <c r="Y382" i="1"/>
  <c r="Y387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BO375" i="1"/>
  <c r="BM375" i="1"/>
  <c r="Y375" i="1"/>
  <c r="BP375" i="1" s="1"/>
  <c r="P375" i="1"/>
  <c r="BP374" i="1"/>
  <c r="BO374" i="1"/>
  <c r="BN374" i="1"/>
  <c r="BM374" i="1"/>
  <c r="Z374" i="1"/>
  <c r="Y374" i="1"/>
  <c r="P374" i="1"/>
  <c r="BO373" i="1"/>
  <c r="BM373" i="1"/>
  <c r="Y373" i="1"/>
  <c r="Y379" i="1" s="1"/>
  <c r="P373" i="1"/>
  <c r="X371" i="1"/>
  <c r="X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BO367" i="1"/>
  <c r="BM367" i="1"/>
  <c r="Y367" i="1"/>
  <c r="Y371" i="1" s="1"/>
  <c r="P367" i="1"/>
  <c r="BP366" i="1"/>
  <c r="BO366" i="1"/>
  <c r="BN366" i="1"/>
  <c r="BM366" i="1"/>
  <c r="Z366" i="1"/>
  <c r="Y366" i="1"/>
  <c r="Y370" i="1" s="1"/>
  <c r="P366" i="1"/>
  <c r="X364" i="1"/>
  <c r="X363" i="1"/>
  <c r="BP362" i="1"/>
  <c r="BO362" i="1"/>
  <c r="BN362" i="1"/>
  <c r="BM362" i="1"/>
  <c r="Z362" i="1"/>
  <c r="Y362" i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BP357" i="1" s="1"/>
  <c r="P357" i="1"/>
  <c r="BP356" i="1"/>
  <c r="BO356" i="1"/>
  <c r="BN356" i="1"/>
  <c r="BM356" i="1"/>
  <c r="Z356" i="1"/>
  <c r="Y356" i="1"/>
  <c r="P356" i="1"/>
  <c r="BO355" i="1"/>
  <c r="BM355" i="1"/>
  <c r="Y355" i="1"/>
  <c r="V675" i="1" s="1"/>
  <c r="P355" i="1"/>
  <c r="X352" i="1"/>
  <c r="X351" i="1"/>
  <c r="BO350" i="1"/>
  <c r="BM350" i="1"/>
  <c r="Y350" i="1"/>
  <c r="U675" i="1" s="1"/>
  <c r="P350" i="1"/>
  <c r="X347" i="1"/>
  <c r="X346" i="1"/>
  <c r="BO345" i="1"/>
  <c r="BM345" i="1"/>
  <c r="Y345" i="1"/>
  <c r="Y347" i="1" s="1"/>
  <c r="P345" i="1"/>
  <c r="X343" i="1"/>
  <c r="X342" i="1"/>
  <c r="BO341" i="1"/>
  <c r="BM341" i="1"/>
  <c r="Y341" i="1"/>
  <c r="Y343" i="1" s="1"/>
  <c r="P341" i="1"/>
  <c r="BP340" i="1"/>
  <c r="BO340" i="1"/>
  <c r="BN340" i="1"/>
  <c r="BM340" i="1"/>
  <c r="Z340" i="1"/>
  <c r="Y340" i="1"/>
  <c r="Y342" i="1" s="1"/>
  <c r="P340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T675" i="1" s="1"/>
  <c r="P335" i="1"/>
  <c r="X332" i="1"/>
  <c r="X331" i="1"/>
  <c r="BO330" i="1"/>
  <c r="BM330" i="1"/>
  <c r="Y330" i="1"/>
  <c r="Y332" i="1" s="1"/>
  <c r="P330" i="1"/>
  <c r="BP329" i="1"/>
  <c r="BO329" i="1"/>
  <c r="BN329" i="1"/>
  <c r="BM329" i="1"/>
  <c r="Z329" i="1"/>
  <c r="Y329" i="1"/>
  <c r="Y331" i="1" s="1"/>
  <c r="P329" i="1"/>
  <c r="X327" i="1"/>
  <c r="Y326" i="1"/>
  <c r="X326" i="1"/>
  <c r="BP325" i="1"/>
  <c r="BO325" i="1"/>
  <c r="BN325" i="1"/>
  <c r="BM325" i="1"/>
  <c r="Z325" i="1"/>
  <c r="Z326" i="1" s="1"/>
  <c r="Y325" i="1"/>
  <c r="Y327" i="1" s="1"/>
  <c r="P325" i="1"/>
  <c r="X323" i="1"/>
  <c r="Y322" i="1"/>
  <c r="X322" i="1"/>
  <c r="BP321" i="1"/>
  <c r="BO321" i="1"/>
  <c r="BN321" i="1"/>
  <c r="BM321" i="1"/>
  <c r="Z321" i="1"/>
  <c r="Z322" i="1" s="1"/>
  <c r="Y321" i="1"/>
  <c r="P321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Y317" i="1" s="1"/>
  <c r="P315" i="1"/>
  <c r="X313" i="1"/>
  <c r="X312" i="1"/>
  <c r="BO311" i="1"/>
  <c r="BM311" i="1"/>
  <c r="Y311" i="1"/>
  <c r="Y313" i="1" s="1"/>
  <c r="P311" i="1"/>
  <c r="X309" i="1"/>
  <c r="X308" i="1"/>
  <c r="BO307" i="1"/>
  <c r="BM307" i="1"/>
  <c r="Y307" i="1"/>
  <c r="R675" i="1" s="1"/>
  <c r="P307" i="1"/>
  <c r="X304" i="1"/>
  <c r="X303" i="1"/>
  <c r="BO302" i="1"/>
  <c r="BM302" i="1"/>
  <c r="Y302" i="1"/>
  <c r="BP302" i="1" s="1"/>
  <c r="P302" i="1"/>
  <c r="BP301" i="1"/>
  <c r="BO301" i="1"/>
  <c r="BN301" i="1"/>
  <c r="BM301" i="1"/>
  <c r="Z301" i="1"/>
  <c r="Y301" i="1"/>
  <c r="P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Y304" i="1" s="1"/>
  <c r="P298" i="1"/>
  <c r="BP297" i="1"/>
  <c r="BO297" i="1"/>
  <c r="BN297" i="1"/>
  <c r="BM297" i="1"/>
  <c r="Z297" i="1"/>
  <c r="Y297" i="1"/>
  <c r="P297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Y293" i="1" s="1"/>
  <c r="P291" i="1"/>
  <c r="BP290" i="1"/>
  <c r="BO290" i="1"/>
  <c r="BN290" i="1"/>
  <c r="BM290" i="1"/>
  <c r="Z290" i="1"/>
  <c r="Y290" i="1"/>
  <c r="P290" i="1"/>
  <c r="X287" i="1"/>
  <c r="Y286" i="1"/>
  <c r="X286" i="1"/>
  <c r="BP285" i="1"/>
  <c r="BO285" i="1"/>
  <c r="BN285" i="1"/>
  <c r="BM285" i="1"/>
  <c r="Z285" i="1"/>
  <c r="Z286" i="1" s="1"/>
  <c r="Y285" i="1"/>
  <c r="O675" i="1" s="1"/>
  <c r="P285" i="1"/>
  <c r="X282" i="1"/>
  <c r="X281" i="1"/>
  <c r="BP280" i="1"/>
  <c r="BO280" i="1"/>
  <c r="BN280" i="1"/>
  <c r="BM280" i="1"/>
  <c r="Z280" i="1"/>
  <c r="Y280" i="1"/>
  <c r="P280" i="1"/>
  <c r="BO279" i="1"/>
  <c r="BM279" i="1"/>
  <c r="Y279" i="1"/>
  <c r="BP279" i="1" s="1"/>
  <c r="P279" i="1"/>
  <c r="BP278" i="1"/>
  <c r="BO278" i="1"/>
  <c r="BN278" i="1"/>
  <c r="BM278" i="1"/>
  <c r="Z278" i="1"/>
  <c r="Y278" i="1"/>
  <c r="P278" i="1"/>
  <c r="BO277" i="1"/>
  <c r="BM277" i="1"/>
  <c r="Y277" i="1"/>
  <c r="BP277" i="1" s="1"/>
  <c r="P277" i="1"/>
  <c r="BP276" i="1"/>
  <c r="BO276" i="1"/>
  <c r="BN276" i="1"/>
  <c r="BM276" i="1"/>
  <c r="Z276" i="1"/>
  <c r="Y276" i="1"/>
  <c r="P276" i="1"/>
  <c r="BO275" i="1"/>
  <c r="BM275" i="1"/>
  <c r="Y275" i="1"/>
  <c r="BP275" i="1" s="1"/>
  <c r="P275" i="1"/>
  <c r="BP274" i="1"/>
  <c r="BO274" i="1"/>
  <c r="BN274" i="1"/>
  <c r="BM274" i="1"/>
  <c r="Z274" i="1"/>
  <c r="Y274" i="1"/>
  <c r="P274" i="1"/>
  <c r="BO273" i="1"/>
  <c r="BM273" i="1"/>
  <c r="Y273" i="1"/>
  <c r="Y281" i="1" s="1"/>
  <c r="P273" i="1"/>
  <c r="BP272" i="1"/>
  <c r="BO272" i="1"/>
  <c r="BN272" i="1"/>
  <c r="BM272" i="1"/>
  <c r="Z272" i="1"/>
  <c r="Y272" i="1"/>
  <c r="P272" i="1"/>
  <c r="X269" i="1"/>
  <c r="Y268" i="1"/>
  <c r="X268" i="1"/>
  <c r="BP267" i="1"/>
  <c r="BO267" i="1"/>
  <c r="BN267" i="1"/>
  <c r="BM267" i="1"/>
  <c r="Z267" i="1"/>
  <c r="Z268" i="1" s="1"/>
  <c r="Y267" i="1"/>
  <c r="Y269" i="1" s="1"/>
  <c r="P267" i="1"/>
  <c r="X265" i="1"/>
  <c r="X264" i="1"/>
  <c r="BP263" i="1"/>
  <c r="BO263" i="1"/>
  <c r="BN263" i="1"/>
  <c r="BM263" i="1"/>
  <c r="Z263" i="1"/>
  <c r="Y263" i="1"/>
  <c r="P263" i="1"/>
  <c r="BO262" i="1"/>
  <c r="BM262" i="1"/>
  <c r="Y262" i="1"/>
  <c r="BP262" i="1" s="1"/>
  <c r="P262" i="1"/>
  <c r="BP261" i="1"/>
  <c r="BO261" i="1"/>
  <c r="BN261" i="1"/>
  <c r="BM261" i="1"/>
  <c r="Z261" i="1"/>
  <c r="Y261" i="1"/>
  <c r="P261" i="1"/>
  <c r="BO260" i="1"/>
  <c r="BM260" i="1"/>
  <c r="Y260" i="1"/>
  <c r="BP260" i="1" s="1"/>
  <c r="P260" i="1"/>
  <c r="BP259" i="1"/>
  <c r="BO259" i="1"/>
  <c r="BN259" i="1"/>
  <c r="BM259" i="1"/>
  <c r="Z259" i="1"/>
  <c r="Y259" i="1"/>
  <c r="P259" i="1"/>
  <c r="BO258" i="1"/>
  <c r="BM258" i="1"/>
  <c r="Y258" i="1"/>
  <c r="BP258" i="1" s="1"/>
  <c r="P258" i="1"/>
  <c r="BP257" i="1"/>
  <c r="BO257" i="1"/>
  <c r="BN257" i="1"/>
  <c r="BM257" i="1"/>
  <c r="Z257" i="1"/>
  <c r="Y257" i="1"/>
  <c r="P257" i="1"/>
  <c r="BO256" i="1"/>
  <c r="BM256" i="1"/>
  <c r="Y256" i="1"/>
  <c r="Y264" i="1" s="1"/>
  <c r="P256" i="1"/>
  <c r="BP255" i="1"/>
  <c r="BO255" i="1"/>
  <c r="BN255" i="1"/>
  <c r="BM255" i="1"/>
  <c r="Z255" i="1"/>
  <c r="Y255" i="1"/>
  <c r="P255" i="1"/>
  <c r="X252" i="1"/>
  <c r="X251" i="1"/>
  <c r="BP250" i="1"/>
  <c r="BO250" i="1"/>
  <c r="BN250" i="1"/>
  <c r="BM250" i="1"/>
  <c r="Z250" i="1"/>
  <c r="Y250" i="1"/>
  <c r="P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BP247" i="1" s="1"/>
  <c r="P247" i="1"/>
  <c r="BP246" i="1"/>
  <c r="BO246" i="1"/>
  <c r="BN246" i="1"/>
  <c r="BM246" i="1"/>
  <c r="Z246" i="1"/>
  <c r="Y246" i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K675" i="1" s="1"/>
  <c r="P243" i="1"/>
  <c r="X240" i="1"/>
  <c r="X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BP234" i="1"/>
  <c r="BO234" i="1"/>
  <c r="BN234" i="1"/>
  <c r="BM234" i="1"/>
  <c r="Z234" i="1"/>
  <c r="Y234" i="1"/>
  <c r="P234" i="1"/>
  <c r="BO233" i="1"/>
  <c r="BM233" i="1"/>
  <c r="Y233" i="1"/>
  <c r="Y240" i="1" s="1"/>
  <c r="P233" i="1"/>
  <c r="X231" i="1"/>
  <c r="X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Y231" i="1" s="1"/>
  <c r="P219" i="1"/>
  <c r="X217" i="1"/>
  <c r="X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Y217" i="1" s="1"/>
  <c r="P209" i="1"/>
  <c r="BP208" i="1"/>
  <c r="BO208" i="1"/>
  <c r="BN208" i="1"/>
  <c r="BM208" i="1"/>
  <c r="Z208" i="1"/>
  <c r="Y208" i="1"/>
  <c r="Y216" i="1" s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Y205" i="1" s="1"/>
  <c r="P203" i="1"/>
  <c r="X201" i="1"/>
  <c r="X200" i="1"/>
  <c r="BO199" i="1"/>
  <c r="BM199" i="1"/>
  <c r="Y199" i="1"/>
  <c r="Y201" i="1" s="1"/>
  <c r="P199" i="1"/>
  <c r="BP198" i="1"/>
  <c r="BO198" i="1"/>
  <c r="BN198" i="1"/>
  <c r="BM198" i="1"/>
  <c r="Z198" i="1"/>
  <c r="Y198" i="1"/>
  <c r="P198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BP192" i="1" s="1"/>
  <c r="P192" i="1"/>
  <c r="BP191" i="1"/>
  <c r="BO191" i="1"/>
  <c r="BN191" i="1"/>
  <c r="BM191" i="1"/>
  <c r="Z191" i="1"/>
  <c r="Y191" i="1"/>
  <c r="P191" i="1"/>
  <c r="BO190" i="1"/>
  <c r="BM190" i="1"/>
  <c r="Y190" i="1"/>
  <c r="BP190" i="1" s="1"/>
  <c r="P190" i="1"/>
  <c r="BP189" i="1"/>
  <c r="BO189" i="1"/>
  <c r="BN189" i="1"/>
  <c r="BM189" i="1"/>
  <c r="Z189" i="1"/>
  <c r="Y189" i="1"/>
  <c r="P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Y186" i="1"/>
  <c r="Y194" i="1" s="1"/>
  <c r="P186" i="1"/>
  <c r="X184" i="1"/>
  <c r="X183" i="1"/>
  <c r="BO182" i="1"/>
  <c r="BM182" i="1"/>
  <c r="Y182" i="1"/>
  <c r="I675" i="1" s="1"/>
  <c r="P182" i="1"/>
  <c r="X178" i="1"/>
  <c r="X177" i="1"/>
  <c r="BO176" i="1"/>
  <c r="BM176" i="1"/>
  <c r="Y176" i="1"/>
  <c r="Y178" i="1" s="1"/>
  <c r="P176" i="1"/>
  <c r="BP175" i="1"/>
  <c r="BO175" i="1"/>
  <c r="BN175" i="1"/>
  <c r="BM175" i="1"/>
  <c r="Z175" i="1"/>
  <c r="Y175" i="1"/>
  <c r="Y177" i="1" s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Y172" i="1" s="1"/>
  <c r="P168" i="1"/>
  <c r="BP167" i="1"/>
  <c r="BO167" i="1"/>
  <c r="BN167" i="1"/>
  <c r="BM167" i="1"/>
  <c r="Z167" i="1"/>
  <c r="Y167" i="1"/>
  <c r="Y173" i="1" s="1"/>
  <c r="P167" i="1"/>
  <c r="X165" i="1"/>
  <c r="Y164" i="1"/>
  <c r="X164" i="1"/>
  <c r="BP163" i="1"/>
  <c r="BO163" i="1"/>
  <c r="BN163" i="1"/>
  <c r="BM163" i="1"/>
  <c r="Z163" i="1"/>
  <c r="Z164" i="1" s="1"/>
  <c r="Y163" i="1"/>
  <c r="P163" i="1"/>
  <c r="X160" i="1"/>
  <c r="X159" i="1"/>
  <c r="BP158" i="1"/>
  <c r="BO158" i="1"/>
  <c r="BN158" i="1"/>
  <c r="BM158" i="1"/>
  <c r="Z158" i="1"/>
  <c r="Y158" i="1"/>
  <c r="P158" i="1"/>
  <c r="BO157" i="1"/>
  <c r="BM157" i="1"/>
  <c r="Y157" i="1"/>
  <c r="P157" i="1"/>
  <c r="BP156" i="1"/>
  <c r="BO156" i="1"/>
  <c r="BN156" i="1"/>
  <c r="BM156" i="1"/>
  <c r="Z156" i="1"/>
  <c r="Y156" i="1"/>
  <c r="Y160" i="1" s="1"/>
  <c r="X154" i="1"/>
  <c r="X153" i="1"/>
  <c r="BO152" i="1"/>
  <c r="BM152" i="1"/>
  <c r="Y152" i="1"/>
  <c r="P152" i="1"/>
  <c r="BP151" i="1"/>
  <c r="BO151" i="1"/>
  <c r="BN151" i="1"/>
  <c r="BM151" i="1"/>
  <c r="Z151" i="1"/>
  <c r="Y151" i="1"/>
  <c r="Y153" i="1" s="1"/>
  <c r="P151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Y148" i="1" s="1"/>
  <c r="P146" i="1"/>
  <c r="BP145" i="1"/>
  <c r="BO145" i="1"/>
  <c r="BN145" i="1"/>
  <c r="BM145" i="1"/>
  <c r="Z145" i="1"/>
  <c r="Y145" i="1"/>
  <c r="P145" i="1"/>
  <c r="X142" i="1"/>
  <c r="Y141" i="1"/>
  <c r="X141" i="1"/>
  <c r="BP140" i="1"/>
  <c r="BO140" i="1"/>
  <c r="BN140" i="1"/>
  <c r="BM140" i="1"/>
  <c r="Z140" i="1"/>
  <c r="Y140" i="1"/>
  <c r="P140" i="1"/>
  <c r="BO139" i="1"/>
  <c r="BM139" i="1"/>
  <c r="Y139" i="1"/>
  <c r="P139" i="1"/>
  <c r="X137" i="1"/>
  <c r="X136" i="1"/>
  <c r="BO135" i="1"/>
  <c r="BM135" i="1"/>
  <c r="Y135" i="1"/>
  <c r="P135" i="1"/>
  <c r="BP134" i="1"/>
  <c r="BO134" i="1"/>
  <c r="BN134" i="1"/>
  <c r="BM134" i="1"/>
  <c r="Z134" i="1"/>
  <c r="Y134" i="1"/>
  <c r="P134" i="1"/>
  <c r="BO133" i="1"/>
  <c r="BM133" i="1"/>
  <c r="Y133" i="1"/>
  <c r="P133" i="1"/>
  <c r="BP132" i="1"/>
  <c r="BO132" i="1"/>
  <c r="BN132" i="1"/>
  <c r="BM132" i="1"/>
  <c r="Z132" i="1"/>
  <c r="Y132" i="1"/>
  <c r="P132" i="1"/>
  <c r="BO131" i="1"/>
  <c r="BM131" i="1"/>
  <c r="Y131" i="1"/>
  <c r="P131" i="1"/>
  <c r="BP130" i="1"/>
  <c r="BO130" i="1"/>
  <c r="BN130" i="1"/>
  <c r="BM130" i="1"/>
  <c r="Z130" i="1"/>
  <c r="Y130" i="1"/>
  <c r="P130" i="1"/>
  <c r="BO129" i="1"/>
  <c r="BM129" i="1"/>
  <c r="Y129" i="1"/>
  <c r="Y137" i="1" s="1"/>
  <c r="P129" i="1"/>
  <c r="X127" i="1"/>
  <c r="X126" i="1"/>
  <c r="BO125" i="1"/>
  <c r="BM125" i="1"/>
  <c r="Y125" i="1"/>
  <c r="P125" i="1"/>
  <c r="BP124" i="1"/>
  <c r="BO124" i="1"/>
  <c r="BN124" i="1"/>
  <c r="BM124" i="1"/>
  <c r="Z124" i="1"/>
  <c r="Y124" i="1"/>
  <c r="P124" i="1"/>
  <c r="BO123" i="1"/>
  <c r="BN123" i="1"/>
  <c r="BM123" i="1"/>
  <c r="Z123" i="1"/>
  <c r="Y123" i="1"/>
  <c r="P123" i="1"/>
  <c r="X121" i="1"/>
  <c r="X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Y120" i="1" s="1"/>
  <c r="P116" i="1"/>
  <c r="BP115" i="1"/>
  <c r="BO115" i="1"/>
  <c r="BN115" i="1"/>
  <c r="BM115" i="1"/>
  <c r="Z115" i="1"/>
  <c r="Y115" i="1"/>
  <c r="P115" i="1"/>
  <c r="X112" i="1"/>
  <c r="X111" i="1"/>
  <c r="BP110" i="1"/>
  <c r="BO110" i="1"/>
  <c r="BN110" i="1"/>
  <c r="BM110" i="1"/>
  <c r="Z110" i="1"/>
  <c r="Y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Y111" i="1" s="1"/>
  <c r="P106" i="1"/>
  <c r="BP105" i="1"/>
  <c r="BO105" i="1"/>
  <c r="BN105" i="1"/>
  <c r="BM105" i="1"/>
  <c r="Z105" i="1"/>
  <c r="Y105" i="1"/>
  <c r="Y112" i="1" s="1"/>
  <c r="P105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Y102" i="1" s="1"/>
  <c r="P100" i="1"/>
  <c r="BP99" i="1"/>
  <c r="BO99" i="1"/>
  <c r="BN99" i="1"/>
  <c r="BM99" i="1"/>
  <c r="Z99" i="1"/>
  <c r="Y99" i="1"/>
  <c r="P99" i="1"/>
  <c r="X96" i="1"/>
  <c r="X95" i="1"/>
  <c r="BP94" i="1"/>
  <c r="BO94" i="1"/>
  <c r="BN94" i="1"/>
  <c r="BM94" i="1"/>
  <c r="Z94" i="1"/>
  <c r="Y94" i="1"/>
  <c r="P94" i="1"/>
  <c r="BO93" i="1"/>
  <c r="BM93" i="1"/>
  <c r="Y93" i="1"/>
  <c r="Y95" i="1" s="1"/>
  <c r="P93" i="1"/>
  <c r="BP92" i="1"/>
  <c r="BO92" i="1"/>
  <c r="BN92" i="1"/>
  <c r="BM92" i="1"/>
  <c r="Z92" i="1"/>
  <c r="Y92" i="1"/>
  <c r="Y96" i="1" s="1"/>
  <c r="P92" i="1"/>
  <c r="X90" i="1"/>
  <c r="X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Y89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1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1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BP59" i="1" s="1"/>
  <c r="P59" i="1"/>
  <c r="BP58" i="1"/>
  <c r="BO58" i="1"/>
  <c r="BN58" i="1"/>
  <c r="BM58" i="1"/>
  <c r="Z58" i="1"/>
  <c r="Y58" i="1"/>
  <c r="P58" i="1"/>
  <c r="BO57" i="1"/>
  <c r="BM57" i="1"/>
  <c r="Y57" i="1"/>
  <c r="D675" i="1" s="1"/>
  <c r="P57" i="1"/>
  <c r="X54" i="1"/>
  <c r="X53" i="1"/>
  <c r="BO52" i="1"/>
  <c r="BM52" i="1"/>
  <c r="Y52" i="1"/>
  <c r="Y54" i="1" s="1"/>
  <c r="P52" i="1"/>
  <c r="BP51" i="1"/>
  <c r="BO51" i="1"/>
  <c r="BN51" i="1"/>
  <c r="BM51" i="1"/>
  <c r="Z51" i="1"/>
  <c r="Y51" i="1"/>
  <c r="Y53" i="1" s="1"/>
  <c r="P51" i="1"/>
  <c r="X49" i="1"/>
  <c r="X48" i="1"/>
  <c r="BP47" i="1"/>
  <c r="BO47" i="1"/>
  <c r="BN47" i="1"/>
  <c r="BM47" i="1"/>
  <c r="Z47" i="1"/>
  <c r="Y47" i="1"/>
  <c r="P47" i="1"/>
  <c r="BO46" i="1"/>
  <c r="BM46" i="1"/>
  <c r="Y46" i="1"/>
  <c r="BP46" i="1" s="1"/>
  <c r="P46" i="1"/>
  <c r="BP45" i="1"/>
  <c r="BO45" i="1"/>
  <c r="BN45" i="1"/>
  <c r="BM45" i="1"/>
  <c r="Z45" i="1"/>
  <c r="Y45" i="1"/>
  <c r="P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Y42" i="1"/>
  <c r="C675" i="1" s="1"/>
  <c r="P42" i="1"/>
  <c r="X38" i="1"/>
  <c r="X37" i="1"/>
  <c r="BO36" i="1"/>
  <c r="BM36" i="1"/>
  <c r="Y36" i="1"/>
  <c r="Y38" i="1" s="1"/>
  <c r="P36" i="1"/>
  <c r="X34" i="1"/>
  <c r="X33" i="1"/>
  <c r="BO32" i="1"/>
  <c r="BM32" i="1"/>
  <c r="Y32" i="1"/>
  <c r="BP32" i="1" s="1"/>
  <c r="P32" i="1"/>
  <c r="BP31" i="1"/>
  <c r="BO31" i="1"/>
  <c r="BN31" i="1"/>
  <c r="BM31" i="1"/>
  <c r="Z31" i="1"/>
  <c r="Y31" i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Y34" i="1" s="1"/>
  <c r="P27" i="1"/>
  <c r="BP26" i="1"/>
  <c r="BO26" i="1"/>
  <c r="BN26" i="1"/>
  <c r="BM26" i="1"/>
  <c r="Z26" i="1"/>
  <c r="Y26" i="1"/>
  <c r="Y33" i="1" s="1"/>
  <c r="P26" i="1"/>
  <c r="X24" i="1"/>
  <c r="X665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Z102" i="1" l="1"/>
  <c r="Z126" i="1"/>
  <c r="H9" i="1"/>
  <c r="A10" i="1"/>
  <c r="B675" i="1"/>
  <c r="X666" i="1"/>
  <c r="X668" i="1" s="1"/>
  <c r="X667" i="1"/>
  <c r="X669" i="1"/>
  <c r="Y24" i="1"/>
  <c r="Z27" i="1"/>
  <c r="Z33" i="1" s="1"/>
  <c r="BN27" i="1"/>
  <c r="BP27" i="1"/>
  <c r="Y667" i="1" s="1"/>
  <c r="Z28" i="1"/>
  <c r="BN28" i="1"/>
  <c r="Z29" i="1"/>
  <c r="BN29" i="1"/>
  <c r="Z30" i="1"/>
  <c r="BN30" i="1"/>
  <c r="Z32" i="1"/>
  <c r="BN32" i="1"/>
  <c r="Z36" i="1"/>
  <c r="Z37" i="1" s="1"/>
  <c r="BN36" i="1"/>
  <c r="BP36" i="1"/>
  <c r="Y37" i="1"/>
  <c r="Z42" i="1"/>
  <c r="BN42" i="1"/>
  <c r="BP42" i="1"/>
  <c r="Z44" i="1"/>
  <c r="BN44" i="1"/>
  <c r="Z46" i="1"/>
  <c r="BN46" i="1"/>
  <c r="Y49" i="1"/>
  <c r="Z52" i="1"/>
  <c r="Z53" i="1" s="1"/>
  <c r="BN52" i="1"/>
  <c r="BP52" i="1"/>
  <c r="Z57" i="1"/>
  <c r="Z64" i="1" s="1"/>
  <c r="BN57" i="1"/>
  <c r="BP57" i="1"/>
  <c r="Z59" i="1"/>
  <c r="BN59" i="1"/>
  <c r="Z61" i="1"/>
  <c r="BN61" i="1"/>
  <c r="Z63" i="1"/>
  <c r="BN63" i="1"/>
  <c r="Y64" i="1"/>
  <c r="Z67" i="1"/>
  <c r="Z71" i="1" s="1"/>
  <c r="BN67" i="1"/>
  <c r="BP67" i="1"/>
  <c r="Z69" i="1"/>
  <c r="BN69" i="1"/>
  <c r="Y72" i="1"/>
  <c r="Z75" i="1"/>
  <c r="Z80" i="1" s="1"/>
  <c r="BN75" i="1"/>
  <c r="BP75" i="1"/>
  <c r="Z77" i="1"/>
  <c r="BN77" i="1"/>
  <c r="Z79" i="1"/>
  <c r="BN79" i="1"/>
  <c r="Z83" i="1"/>
  <c r="BN83" i="1"/>
  <c r="BP83" i="1"/>
  <c r="Z85" i="1"/>
  <c r="BN85" i="1"/>
  <c r="Z87" i="1"/>
  <c r="BN87" i="1"/>
  <c r="Y90" i="1"/>
  <c r="Z93" i="1"/>
  <c r="Z95" i="1" s="1"/>
  <c r="BN93" i="1"/>
  <c r="BP93" i="1"/>
  <c r="E675" i="1"/>
  <c r="Z100" i="1"/>
  <c r="BN100" i="1"/>
  <c r="BP100" i="1"/>
  <c r="Y103" i="1"/>
  <c r="Z106" i="1"/>
  <c r="Z111" i="1" s="1"/>
  <c r="BN106" i="1"/>
  <c r="BP106" i="1"/>
  <c r="Z108" i="1"/>
  <c r="BN108" i="1"/>
  <c r="F675" i="1"/>
  <c r="Z116" i="1"/>
  <c r="BN116" i="1"/>
  <c r="BP116" i="1"/>
  <c r="Z118" i="1"/>
  <c r="Z120" i="1" s="1"/>
  <c r="BN118" i="1"/>
  <c r="Y121" i="1"/>
  <c r="Y126" i="1"/>
  <c r="BP123" i="1"/>
  <c r="BP131" i="1"/>
  <c r="BN131" i="1"/>
  <c r="Z131" i="1"/>
  <c r="BP135" i="1"/>
  <c r="BN135" i="1"/>
  <c r="Z135" i="1"/>
  <c r="Y142" i="1"/>
  <c r="BP139" i="1"/>
  <c r="BN139" i="1"/>
  <c r="Z139" i="1"/>
  <c r="Z141" i="1" s="1"/>
  <c r="BP152" i="1"/>
  <c r="BN152" i="1"/>
  <c r="Z152" i="1"/>
  <c r="Z153" i="1" s="1"/>
  <c r="Y154" i="1"/>
  <c r="Y159" i="1"/>
  <c r="BP157" i="1"/>
  <c r="BN157" i="1"/>
  <c r="Z157" i="1"/>
  <c r="Z159" i="1" s="1"/>
  <c r="F9" i="1"/>
  <c r="J9" i="1"/>
  <c r="Y48" i="1"/>
  <c r="Y65" i="1"/>
  <c r="BP125" i="1"/>
  <c r="BN125" i="1"/>
  <c r="Y666" i="1" s="1"/>
  <c r="Y668" i="1" s="1"/>
  <c r="Z125" i="1"/>
  <c r="Y127" i="1"/>
  <c r="Y136" i="1"/>
  <c r="BP129" i="1"/>
  <c r="BN129" i="1"/>
  <c r="Z129" i="1"/>
  <c r="Z136" i="1" s="1"/>
  <c r="BP133" i="1"/>
  <c r="BN133" i="1"/>
  <c r="Z133" i="1"/>
  <c r="Z148" i="1"/>
  <c r="BP146" i="1"/>
  <c r="BN146" i="1"/>
  <c r="Z146" i="1"/>
  <c r="Z293" i="1"/>
  <c r="G675" i="1"/>
  <c r="Y149" i="1"/>
  <c r="H675" i="1"/>
  <c r="Y165" i="1"/>
  <c r="Z168" i="1"/>
  <c r="BN168" i="1"/>
  <c r="BP168" i="1"/>
  <c r="Z170" i="1"/>
  <c r="Z172" i="1" s="1"/>
  <c r="BN170" i="1"/>
  <c r="Z176" i="1"/>
  <c r="Z177" i="1" s="1"/>
  <c r="BN176" i="1"/>
  <c r="BP176" i="1"/>
  <c r="Z182" i="1"/>
  <c r="Z183" i="1" s="1"/>
  <c r="BN182" i="1"/>
  <c r="BP182" i="1"/>
  <c r="Y183" i="1"/>
  <c r="Y669" i="1" s="1"/>
  <c r="Z186" i="1"/>
  <c r="BN186" i="1"/>
  <c r="BP186" i="1"/>
  <c r="Z188" i="1"/>
  <c r="BN188" i="1"/>
  <c r="Z190" i="1"/>
  <c r="BN190" i="1"/>
  <c r="Z192" i="1"/>
  <c r="BN192" i="1"/>
  <c r="Y195" i="1"/>
  <c r="J675" i="1"/>
  <c r="Z199" i="1"/>
  <c r="Z200" i="1" s="1"/>
  <c r="BN199" i="1"/>
  <c r="BP199" i="1"/>
  <c r="Y200" i="1"/>
  <c r="Z203" i="1"/>
  <c r="Z205" i="1" s="1"/>
  <c r="BN203" i="1"/>
  <c r="BP203" i="1"/>
  <c r="Y206" i="1"/>
  <c r="Z209" i="1"/>
  <c r="Z216" i="1" s="1"/>
  <c r="BN209" i="1"/>
  <c r="BP209" i="1"/>
  <c r="Z211" i="1"/>
  <c r="BN211" i="1"/>
  <c r="Z213" i="1"/>
  <c r="BN213" i="1"/>
  <c r="Z215" i="1"/>
  <c r="BN215" i="1"/>
  <c r="Z219" i="1"/>
  <c r="BN219" i="1"/>
  <c r="BP219" i="1"/>
  <c r="Z221" i="1"/>
  <c r="BN221" i="1"/>
  <c r="Z223" i="1"/>
  <c r="BN223" i="1"/>
  <c r="Z225" i="1"/>
  <c r="BN225" i="1"/>
  <c r="Z227" i="1"/>
  <c r="BN227" i="1"/>
  <c r="Z229" i="1"/>
  <c r="BN229" i="1"/>
  <c r="Y230" i="1"/>
  <c r="Z233" i="1"/>
  <c r="BN233" i="1"/>
  <c r="BP233" i="1"/>
  <c r="Z236" i="1"/>
  <c r="BN236" i="1"/>
  <c r="Z238" i="1"/>
  <c r="BN238" i="1"/>
  <c r="Y239" i="1"/>
  <c r="Z243" i="1"/>
  <c r="BN243" i="1"/>
  <c r="BP243" i="1"/>
  <c r="Z245" i="1"/>
  <c r="BN245" i="1"/>
  <c r="Z247" i="1"/>
  <c r="BN247" i="1"/>
  <c r="Z249" i="1"/>
  <c r="BN249" i="1"/>
  <c r="Y252" i="1"/>
  <c r="L675" i="1"/>
  <c r="Z256" i="1"/>
  <c r="Z264" i="1" s="1"/>
  <c r="BN256" i="1"/>
  <c r="BP256" i="1"/>
  <c r="Z258" i="1"/>
  <c r="BN258" i="1"/>
  <c r="Z260" i="1"/>
  <c r="BN260" i="1"/>
  <c r="Z262" i="1"/>
  <c r="BN262" i="1"/>
  <c r="Y265" i="1"/>
  <c r="M675" i="1"/>
  <c r="Z273" i="1"/>
  <c r="Z281" i="1" s="1"/>
  <c r="BN273" i="1"/>
  <c r="BP273" i="1"/>
  <c r="Z275" i="1"/>
  <c r="BN275" i="1"/>
  <c r="Z277" i="1"/>
  <c r="BN277" i="1"/>
  <c r="Z279" i="1"/>
  <c r="BN279" i="1"/>
  <c r="Y282" i="1"/>
  <c r="Y287" i="1"/>
  <c r="P675" i="1"/>
  <c r="Z291" i="1"/>
  <c r="BN291" i="1"/>
  <c r="BP291" i="1"/>
  <c r="Y294" i="1"/>
  <c r="Q675" i="1"/>
  <c r="Z298" i="1"/>
  <c r="Z303" i="1" s="1"/>
  <c r="BN298" i="1"/>
  <c r="BP298" i="1"/>
  <c r="Z300" i="1"/>
  <c r="BN300" i="1"/>
  <c r="Z302" i="1"/>
  <c r="BN302" i="1"/>
  <c r="Y303" i="1"/>
  <c r="Z307" i="1"/>
  <c r="Z308" i="1" s="1"/>
  <c r="BN307" i="1"/>
  <c r="BP307" i="1"/>
  <c r="Y308" i="1"/>
  <c r="Z311" i="1"/>
  <c r="Z312" i="1" s="1"/>
  <c r="BN311" i="1"/>
  <c r="BP311" i="1"/>
  <c r="Y312" i="1"/>
  <c r="Z315" i="1"/>
  <c r="Z317" i="1" s="1"/>
  <c r="BN315" i="1"/>
  <c r="BP315" i="1"/>
  <c r="Y318" i="1"/>
  <c r="S675" i="1"/>
  <c r="Y323" i="1"/>
  <c r="Z330" i="1"/>
  <c r="Z331" i="1" s="1"/>
  <c r="BN330" i="1"/>
  <c r="BP330" i="1"/>
  <c r="Z335" i="1"/>
  <c r="Z337" i="1" s="1"/>
  <c r="BN335" i="1"/>
  <c r="BP335" i="1"/>
  <c r="Y338" i="1"/>
  <c r="Z341" i="1"/>
  <c r="Z342" i="1" s="1"/>
  <c r="BN341" i="1"/>
  <c r="BP341" i="1"/>
  <c r="Z345" i="1"/>
  <c r="Z346" i="1" s="1"/>
  <c r="BN345" i="1"/>
  <c r="BP345" i="1"/>
  <c r="Y346" i="1"/>
  <c r="Z350" i="1"/>
  <c r="Z351" i="1" s="1"/>
  <c r="BN350" i="1"/>
  <c r="BP350" i="1"/>
  <c r="Y351" i="1"/>
  <c r="Z355" i="1"/>
  <c r="Z363" i="1" s="1"/>
  <c r="BN355" i="1"/>
  <c r="BP355" i="1"/>
  <c r="Z357" i="1"/>
  <c r="BN357" i="1"/>
  <c r="Z359" i="1"/>
  <c r="BN359" i="1"/>
  <c r="Z361" i="1"/>
  <c r="BN361" i="1"/>
  <c r="Y364" i="1"/>
  <c r="Z367" i="1"/>
  <c r="Z370" i="1" s="1"/>
  <c r="BN367" i="1"/>
  <c r="BP367" i="1"/>
  <c r="Z369" i="1"/>
  <c r="BN369" i="1"/>
  <c r="Z373" i="1"/>
  <c r="BN373" i="1"/>
  <c r="BP373" i="1"/>
  <c r="Z375" i="1"/>
  <c r="BN375" i="1"/>
  <c r="Z377" i="1"/>
  <c r="BN377" i="1"/>
  <c r="Y380" i="1"/>
  <c r="Z383" i="1"/>
  <c r="BN383" i="1"/>
  <c r="BP383" i="1"/>
  <c r="Z384" i="1"/>
  <c r="Z386" i="1" s="1"/>
  <c r="BN384" i="1"/>
  <c r="Z389" i="1"/>
  <c r="Z393" i="1" s="1"/>
  <c r="BN389" i="1"/>
  <c r="BP389" i="1"/>
  <c r="Z390" i="1"/>
  <c r="BN390" i="1"/>
  <c r="Z392" i="1"/>
  <c r="BN392" i="1"/>
  <c r="Y393" i="1"/>
  <c r="Z396" i="1"/>
  <c r="Z399" i="1" s="1"/>
  <c r="BN396" i="1"/>
  <c r="BP396" i="1"/>
  <c r="Z398" i="1"/>
  <c r="BN398" i="1"/>
  <c r="Y399" i="1"/>
  <c r="Z403" i="1"/>
  <c r="Z404" i="1" s="1"/>
  <c r="BN403" i="1"/>
  <c r="BP403" i="1"/>
  <c r="Y404" i="1"/>
  <c r="Z407" i="1"/>
  <c r="Z410" i="1" s="1"/>
  <c r="BN407" i="1"/>
  <c r="BP407" i="1"/>
  <c r="Z409" i="1"/>
  <c r="BN409" i="1"/>
  <c r="Y410" i="1"/>
  <c r="Z415" i="1"/>
  <c r="Z425" i="1" s="1"/>
  <c r="BN415" i="1"/>
  <c r="BP415" i="1"/>
  <c r="Z417" i="1"/>
  <c r="BN417" i="1"/>
  <c r="Z419" i="1"/>
  <c r="BN419" i="1"/>
  <c r="Z421" i="1"/>
  <c r="BN421" i="1"/>
  <c r="Z423" i="1"/>
  <c r="BN423" i="1"/>
  <c r="Y426" i="1"/>
  <c r="Z429" i="1"/>
  <c r="Z430" i="1" s="1"/>
  <c r="BN429" i="1"/>
  <c r="BP429" i="1"/>
  <c r="Z438" i="1"/>
  <c r="Z439" i="1" s="1"/>
  <c r="BN438" i="1"/>
  <c r="BP438" i="1"/>
  <c r="Y439" i="1"/>
  <c r="Z443" i="1"/>
  <c r="BN443" i="1"/>
  <c r="BP443" i="1"/>
  <c r="Z445" i="1"/>
  <c r="BN445" i="1"/>
  <c r="Z447" i="1"/>
  <c r="BN447" i="1"/>
  <c r="Z449" i="1"/>
  <c r="BN449" i="1"/>
  <c r="Y452" i="1"/>
  <c r="Y457" i="1"/>
  <c r="BP454" i="1"/>
  <c r="BN454" i="1"/>
  <c r="Y456" i="1"/>
  <c r="Y465" i="1"/>
  <c r="BP459" i="1"/>
  <c r="BN459" i="1"/>
  <c r="Z459" i="1"/>
  <c r="BP462" i="1"/>
  <c r="BN462" i="1"/>
  <c r="Z462" i="1"/>
  <c r="Y184" i="1"/>
  <c r="Y251" i="1"/>
  <c r="Y309" i="1"/>
  <c r="Y337" i="1"/>
  <c r="Y352" i="1"/>
  <c r="Y363" i="1"/>
  <c r="Y405" i="1"/>
  <c r="Y425" i="1"/>
  <c r="Y451" i="1"/>
  <c r="BP460" i="1"/>
  <c r="BN460" i="1"/>
  <c r="Z460" i="1"/>
  <c r="Y464" i="1"/>
  <c r="Y468" i="1"/>
  <c r="BP467" i="1"/>
  <c r="BN467" i="1"/>
  <c r="Z467" i="1"/>
  <c r="Z468" i="1" s="1"/>
  <c r="Y469" i="1"/>
  <c r="Z675" i="1"/>
  <c r="Y474" i="1"/>
  <c r="BP473" i="1"/>
  <c r="BN473" i="1"/>
  <c r="Z473" i="1"/>
  <c r="Z474" i="1" s="1"/>
  <c r="Y475" i="1"/>
  <c r="Z480" i="1"/>
  <c r="Z495" i="1" s="1"/>
  <c r="BN480" i="1"/>
  <c r="Z483" i="1"/>
  <c r="BN483" i="1"/>
  <c r="Z486" i="1"/>
  <c r="BN486" i="1"/>
  <c r="Z488" i="1"/>
  <c r="BN488" i="1"/>
  <c r="Z489" i="1"/>
  <c r="BN489" i="1"/>
  <c r="Z491" i="1"/>
  <c r="BN491" i="1"/>
  <c r="Z494" i="1"/>
  <c r="BN494" i="1"/>
  <c r="Y495" i="1"/>
  <c r="Z498" i="1"/>
  <c r="Z500" i="1" s="1"/>
  <c r="BN498" i="1"/>
  <c r="BP498" i="1"/>
  <c r="Y501" i="1"/>
  <c r="AA675" i="1"/>
  <c r="Y510" i="1"/>
  <c r="Z512" i="1"/>
  <c r="Z517" i="1" s="1"/>
  <c r="BN512" i="1"/>
  <c r="BP512" i="1"/>
  <c r="Z515" i="1"/>
  <c r="BN515" i="1"/>
  <c r="Y518" i="1"/>
  <c r="AB675" i="1"/>
  <c r="Z522" i="1"/>
  <c r="BN522" i="1"/>
  <c r="BP522" i="1"/>
  <c r="Z523" i="1"/>
  <c r="Z525" i="1" s="1"/>
  <c r="BN523" i="1"/>
  <c r="Z524" i="1"/>
  <c r="BN524" i="1"/>
  <c r="Y525" i="1"/>
  <c r="Z529" i="1"/>
  <c r="Z530" i="1" s="1"/>
  <c r="BN529" i="1"/>
  <c r="BP529" i="1"/>
  <c r="Y530" i="1"/>
  <c r="Z533" i="1"/>
  <c r="Z534" i="1" s="1"/>
  <c r="BN533" i="1"/>
  <c r="BP533" i="1"/>
  <c r="Y534" i="1"/>
  <c r="Z539" i="1"/>
  <c r="BN539" i="1"/>
  <c r="BP539" i="1"/>
  <c r="Z541" i="1"/>
  <c r="BN541" i="1"/>
  <c r="Z543" i="1"/>
  <c r="BN543" i="1"/>
  <c r="Z545" i="1"/>
  <c r="BN545" i="1"/>
  <c r="Z547" i="1"/>
  <c r="BN547" i="1"/>
  <c r="Z548" i="1"/>
  <c r="BN548" i="1"/>
  <c r="Z550" i="1"/>
  <c r="BN550" i="1"/>
  <c r="Z551" i="1"/>
  <c r="BN551" i="1"/>
  <c r="Z552" i="1"/>
  <c r="BN552" i="1"/>
  <c r="Z553" i="1"/>
  <c r="BN553" i="1"/>
  <c r="Y554" i="1"/>
  <c r="Z558" i="1"/>
  <c r="BN558" i="1"/>
  <c r="BP558" i="1"/>
  <c r="Z559" i="1"/>
  <c r="Z560" i="1" s="1"/>
  <c r="BN559" i="1"/>
  <c r="Z565" i="1"/>
  <c r="Z577" i="1" s="1"/>
  <c r="BN565" i="1"/>
  <c r="Z566" i="1"/>
  <c r="BN566" i="1"/>
  <c r="Z569" i="1"/>
  <c r="BN569" i="1"/>
  <c r="Z570" i="1"/>
  <c r="BN570" i="1"/>
  <c r="Z572" i="1"/>
  <c r="BN572" i="1"/>
  <c r="Z573" i="1"/>
  <c r="BN573" i="1"/>
  <c r="Z575" i="1"/>
  <c r="BN575" i="1"/>
  <c r="Z576" i="1"/>
  <c r="BN576" i="1"/>
  <c r="Y577" i="1"/>
  <c r="Z580" i="1"/>
  <c r="BN580" i="1"/>
  <c r="BP580" i="1"/>
  <c r="Z582" i="1"/>
  <c r="BN582" i="1"/>
  <c r="Y583" i="1"/>
  <c r="Z586" i="1"/>
  <c r="BN586" i="1"/>
  <c r="BP586" i="1"/>
  <c r="Z587" i="1"/>
  <c r="BN587" i="1"/>
  <c r="Y588" i="1"/>
  <c r="Y595" i="1"/>
  <c r="Y599" i="1"/>
  <c r="BP607" i="1"/>
  <c r="BN607" i="1"/>
  <c r="Z607" i="1"/>
  <c r="BP609" i="1"/>
  <c r="BN609" i="1"/>
  <c r="Z609" i="1"/>
  <c r="Y611" i="1"/>
  <c r="Y627" i="1"/>
  <c r="BP620" i="1"/>
  <c r="BN620" i="1"/>
  <c r="Z620" i="1"/>
  <c r="BP622" i="1"/>
  <c r="BN622" i="1"/>
  <c r="Z622" i="1"/>
  <c r="BP624" i="1"/>
  <c r="BN624" i="1"/>
  <c r="Z624" i="1"/>
  <c r="BP626" i="1"/>
  <c r="BN626" i="1"/>
  <c r="Z626" i="1"/>
  <c r="Y628" i="1"/>
  <c r="Y645" i="1"/>
  <c r="BP641" i="1"/>
  <c r="BN641" i="1"/>
  <c r="Z641" i="1"/>
  <c r="BP643" i="1"/>
  <c r="BN643" i="1"/>
  <c r="Z643" i="1"/>
  <c r="AG675" i="1"/>
  <c r="Y531" i="1"/>
  <c r="Y555" i="1"/>
  <c r="Z597" i="1"/>
  <c r="Z598" i="1" s="1"/>
  <c r="BN597" i="1"/>
  <c r="BP597" i="1"/>
  <c r="AF675" i="1"/>
  <c r="Y610" i="1"/>
  <c r="BP606" i="1"/>
  <c r="BN606" i="1"/>
  <c r="Z606" i="1"/>
  <c r="BP608" i="1"/>
  <c r="BN608" i="1"/>
  <c r="Z608" i="1"/>
  <c r="Z610" i="1" s="1"/>
  <c r="BP621" i="1"/>
  <c r="BN621" i="1"/>
  <c r="Z621" i="1"/>
  <c r="BP623" i="1"/>
  <c r="BN623" i="1"/>
  <c r="Z623" i="1"/>
  <c r="BP625" i="1"/>
  <c r="BN625" i="1"/>
  <c r="Z625" i="1"/>
  <c r="BP642" i="1"/>
  <c r="BN642" i="1"/>
  <c r="Z642" i="1"/>
  <c r="BP644" i="1"/>
  <c r="BN644" i="1"/>
  <c r="Z644" i="1"/>
  <c r="Y646" i="1"/>
  <c r="Y655" i="1"/>
  <c r="BP654" i="1"/>
  <c r="BN654" i="1"/>
  <c r="Z654" i="1"/>
  <c r="Z655" i="1" s="1"/>
  <c r="Y656" i="1"/>
  <c r="Y652" i="1"/>
  <c r="Z662" i="1"/>
  <c r="Z663" i="1" s="1"/>
  <c r="BN662" i="1"/>
  <c r="BP662" i="1"/>
  <c r="Y663" i="1"/>
  <c r="Z464" i="1" l="1"/>
  <c r="Z645" i="1"/>
  <c r="Z627" i="1"/>
  <c r="Z588" i="1"/>
  <c r="Z583" i="1"/>
  <c r="Z554" i="1"/>
  <c r="Z451" i="1"/>
  <c r="Z379" i="1"/>
  <c r="Z251" i="1"/>
  <c r="Z239" i="1"/>
  <c r="Z230" i="1"/>
  <c r="Z194" i="1"/>
  <c r="Z89" i="1"/>
  <c r="Z48" i="1"/>
  <c r="Z670" i="1" s="1"/>
  <c r="Y665" i="1"/>
</calcChain>
</file>

<file path=xl/sharedStrings.xml><?xml version="1.0" encoding="utf-8"?>
<sst xmlns="http://schemas.openxmlformats.org/spreadsheetml/2006/main" count="3132" uniqueCount="1102">
  <si>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</si>
  <si>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</si>
  <si>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</si>
  <si>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</si>
  <si>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</si>
  <si>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</si>
  <si>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</si>
  <si>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</si>
  <si>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</si>
  <si>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</si>
  <si>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</si>
  <si>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</si>
  <si>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</si>
  <si>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</si>
  <si>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</si>
  <si>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</si>
  <si>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</si>
  <si>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</si>
  <si>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</si>
  <si>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</si>
  <si>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</si>
  <si>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</si>
  <si>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</si>
  <si>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</si>
  <si>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</si>
  <si>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</si>
  <si>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</si>
  <si>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</si>
  <si>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</si>
  <si>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</si>
  <si>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</si>
  <si>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</si>
  <si>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</si>
  <si>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</si>
  <si>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</si>
  <si>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</si>
  <si>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</si>
  <si>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</si>
  <si>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</si>
  <si>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</si>
  <si>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</si>
  <si>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</si>
  <si>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</si>
  <si>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</si>
  <si>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</si>
  <si>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</si>
  <si>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</si>
  <si>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</si>
  <si>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</si>
  <si>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</si>
  <si>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</si>
  <si>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</si>
  <si>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</si>
  <si>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</si>
  <si>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</si>
  <si>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</si>
  <si>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</si>
  <si>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</si>
  <si>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</si>
  <si>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</si>
  <si>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</si>
  <si>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</si>
  <si>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</si>
  <si>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</si>
  <si>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</si>
  <si>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</si>
  <si>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</si>
  <si>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</si>
  <si>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</si>
  <si>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</si>
  <si>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</si>
  <si>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</si>
  <si>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</si>
  <si>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</si>
  <si>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</si>
  <si>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</si>
  <si>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</si>
  <si>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</si>
  <si>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</si>
  <si>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</si>
  <si>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</si>
  <si>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</si>
  <si>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</si>
  <si>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</si>
  <si>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</si>
  <si>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</si>
  <si>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</si>
  <si>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</si>
  <si>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</si>
  <si>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</si>
  <si>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</si>
  <si>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</si>
  <si>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</si>
  <si>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</si>
  <si>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</si>
  <si>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</si>
  <si>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</si>
  <si>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</si>
  <si>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</si>
  <si>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</si>
  <si>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</si>
  <si>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</si>
  <si>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</si>
  <si>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</si>
  <si>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</si>
  <si>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</si>
  <si>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</si>
  <si>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</si>
  <si>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</si>
  <si>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</si>
  <si>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</si>
  <si>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</si>
  <si>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</si>
  <si>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</si>
  <si>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</si>
  <si>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</si>
  <si>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</si>
  <si>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</si>
  <si>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</si>
  <si>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</si>
  <si>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</si>
  <si>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</si>
  <si>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</si>
  <si>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</si>
  <si>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</si>
  <si>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</si>
  <si>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</si>
  <si>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</si>
  <si>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</si>
  <si>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</si>
  <si>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</si>
  <si>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</si>
  <si>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</si>
  <si>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</si>
  <si>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</si>
  <si>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</si>
  <si>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</si>
  <si>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</si>
  <si>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</si>
  <si>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</si>
  <si>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</si>
  <si>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</si>
  <si>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</si>
  <si>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</si>
  <si>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</si>
  <si>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</si>
  <si>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</si>
  <si>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</si>
  <si>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</si>
  <si>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</si>
  <si>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</si>
  <si>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</si>
  <si>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</si>
  <si>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</si>
  <si>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</si>
  <si>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</si>
  <si>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</si>
  <si>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</si>
  <si>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</si>
  <si>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</si>
  <si>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</si>
  <si>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</si>
  <si>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</si>
  <si>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</si>
  <si>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</si>
  <si>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</si>
  <si>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</si>
  <si>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</si>
  <si>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</si>
  <si>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</si>
  <si>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</si>
  <si>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</si>
  <si>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</si>
  <si>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</si>
  <si>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</si>
  <si>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</si>
  <si>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</si>
  <si>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</si>
  <si>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</si>
  <si>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</si>
  <si>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</si>
  <si>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</si>
  <si>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</si>
  <si>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</si>
  <si>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</si>
  <si>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</si>
  <si>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</si>
  <si>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</si>
  <si>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</si>
  <si>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</si>
  <si>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</si>
  <si>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</si>
  <si>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</si>
  <si>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</si>
  <si>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</si>
  <si>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</si>
  <si>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</si>
  <si>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</si>
  <si>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</si>
  <si>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</si>
  <si>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</si>
  <si>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</si>
  <si>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</si>
  <si>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</si>
  <si>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</si>
  <si>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</si>
  <si>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</si>
  <si>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</si>
  <si>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</si>
  <si>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</si>
  <si>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</si>
  <si>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</si>
  <si>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</si>
  <si>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</si>
  <si>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</si>
  <si>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</si>
  <si>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</si>
  <si>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</si>
  <si>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</si>
  <si>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</si>
  <si>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</si>
  <si>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</si>
  <si>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</si>
  <si>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</si>
  <si>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</si>
  <si>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</si>
  <si>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</si>
  <si>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</si>
  <si>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</si>
  <si>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</si>
  <si>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</si>
  <si>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</si>
  <si>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</si>
  <si>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</si>
  <si>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</si>
  <si>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</si>
  <si>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</si>
  <si>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</si>
  <si>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</si>
  <si>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</si>
  <si>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</si>
  <si>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</si>
  <si>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</si>
  <si>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</si>
  <si>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</si>
  <si>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</si>
  <si>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</si>
  <si>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</si>
  <si>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</si>
  <si>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</si>
  <si>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</si>
  <si>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</si>
  <si>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</si>
  <si>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</si>
  <si>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</si>
  <si>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</si>
  <si>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</si>
  <si>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</si>
  <si>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</si>
  <si>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</si>
  <si>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</si>
  <si>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</si>
  <si>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</si>
  <si>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</si>
  <si>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</si>
  <si>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</si>
  <si>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</si>
  <si>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</si>
  <si>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</si>
  <si>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</si>
  <si>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</si>
  <si>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</si>
  <si>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</si>
  <si>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</si>
  <si>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</si>
  <si>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</si>
  <si>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</si>
  <si>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</si>
  <si>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</si>
  <si>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</si>
  <si>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</si>
  <si>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</si>
  <si>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</si>
  <si>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</si>
  <si>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</si>
  <si>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</si>
  <si>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</si>
  <si>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</si>
  <si>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</si>
  <si>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</si>
  <si>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</si>
  <si>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</si>
  <si>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</si>
  <si>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</si>
  <si>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</si>
  <si>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</si>
  <si>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</si>
  <si>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</si>
  <si>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</si>
  <si>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</si>
  <si>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</si>
  <si>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</si>
  <si>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</si>
  <si>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</si>
  <si>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</si>
  <si>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</si>
  <si>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</si>
  <si>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</si>
  <si>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</si>
  <si>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</si>
  <si>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</si>
  <si>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</si>
  <si>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</si>
  <si>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</si>
  <si>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</si>
  <si>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</si>
  <si>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</si>
  <si>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</si>
  <si>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</si>
  <si>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</si>
  <si>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</si>
  <si>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</si>
  <si>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</si>
  <si>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</si>
  <si>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</si>
  <si>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</si>
  <si>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</si>
  <si>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</si>
  <si>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</si>
  <si>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</si>
  <si>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</si>
  <si>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</si>
  <si>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</si>
  <si>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</si>
  <si>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</si>
  <si>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</si>
  <si>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</si>
  <si>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</si>
  <si>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</si>
  <si>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</si>
  <si>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</si>
  <si>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</si>
  <si>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</si>
  <si>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</si>
  <si>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</si>
  <si>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</si>
  <si>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</si>
  <si>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</si>
  <si>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</si>
  <si>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</si>
  <si>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</si>
  <si>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</si>
  <si>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</si>
  <si>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</si>
  <si>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</si>
  <si>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</si>
  <si>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</si>
  <si>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</si>
  <si>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</si>
  <si>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</si>
  <si>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</si>
  <si>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</si>
  <si>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</si>
  <si>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</si>
  <si>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</si>
  <si>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</si>
  <si>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</si>
  <si>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</si>
  <si>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</si>
  <si>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</si>
  <si>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</si>
  <si>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</si>
  <si>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</si>
  <si>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</si>
  <si>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</si>
  <si>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</si>
  <si>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</si>
  <si>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</si>
  <si>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</si>
  <si>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</si>
  <si>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</si>
  <si>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</si>
  <si>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</si>
  <si>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</si>
  <si>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</si>
  <si>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</si>
  <si>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</si>
  <si>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</si>
  <si>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</si>
  <si>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</si>
  <si>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</si>
  <si>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</si>
  <si>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</si>
  <si>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</si>
  <si>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</si>
  <si>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</si>
  <si>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</si>
  <si>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</si>
  <si>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</si>
  <si>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</si>
  <si>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</si>
  <si>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</si>
  <si>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</si>
  <si>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</si>
  <si>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</si>
  <si>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</si>
  <si>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</si>
  <si>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</si>
  <si>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</si>
  <si>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</si>
  <si>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</si>
  <si>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</si>
  <si>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</si>
  <si>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</si>
  <si>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</si>
  <si>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</si>
  <si>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</si>
  <si>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</si>
  <si>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</si>
  <si>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</si>
  <si>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</si>
  <si>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</si>
  <si>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</si>
  <si>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</si>
  <si>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</si>
  <si>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</si>
  <si>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</si>
  <si>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</si>
  <si>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</si>
  <si>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</si>
  <si>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</si>
  <si>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</si>
  <si>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</si>
  <si>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</si>
  <si>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</si>
  <si>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</si>
  <si>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</si>
  <si>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</si>
  <si>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</si>
  <si>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</si>
  <si>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</si>
  <si>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</si>
  <si>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</si>
  <si>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</si>
  <si>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</si>
  <si>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</si>
  <si>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</si>
  <si>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</si>
  <si>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</si>
  <si>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</si>
  <si>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</si>
  <si>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</si>
  <si>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</si>
  <si>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</si>
  <si>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</si>
  <si>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</si>
  <si>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</si>
  <si>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</si>
  <si>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</si>
  <si>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</si>
  <si>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</si>
  <si>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</si>
  <si>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</si>
  <si>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</si>
  <si>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</si>
  <si>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</si>
  <si>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</si>
  <si>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</si>
  <si>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</si>
  <si>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</si>
  <si>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</si>
  <si>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</si>
  <si>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</si>
  <si>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</si>
  <si>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</si>
  <si>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</si>
  <si>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</si>
  <si>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</si>
  <si>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</si>
  <si>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</si>
  <si>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</si>
  <si>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</si>
  <si>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</si>
  <si>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</si>
  <si>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</si>
  <si>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</si>
  <si>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</si>
  <si>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</si>
  <si>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</si>
  <si>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</si>
  <si>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</si>
  <si>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</si>
  <si>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</si>
  <si>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</si>
  <si>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</si>
  <si>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</si>
  <si>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</si>
  <si>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</si>
  <si>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</si>
  <si>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</si>
  <si>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</si>
  <si>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</si>
  <si>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</si>
  <si>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</si>
  <si>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</si>
  <si>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</si>
  <si>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</si>
  <si>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</si>
  <si>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</si>
  <si>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</si>
  <si>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</si>
  <si>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</si>
  <si>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</si>
  <si>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</si>
  <si>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</si>
  <si>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</si>
  <si>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</si>
  <si>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</si>
  <si>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</si>
  <si>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</si>
  <si>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</si>
  <si>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</si>
  <si>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</si>
  <si>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</si>
  <si>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</si>
  <si>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</si>
  <si>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</si>
  <si>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</si>
  <si>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</si>
  <si>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</si>
  <si>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</si>
  <si>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</si>
  <si>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</si>
  <si>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</si>
  <si>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</si>
  <si>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</si>
  <si>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</si>
  <si>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</si>
  <si>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</si>
  <si>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</si>
  <si>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</si>
  <si>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</si>
  <si>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</si>
  <si>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</si>
  <si>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</si>
  <si>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</si>
  <si>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</si>
  <si>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</si>
  <si>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</si>
  <si>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</si>
  <si>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</si>
  <si>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</si>
  <si>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</si>
  <si>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</si>
  <si>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</si>
  <si>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</si>
  <si>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</si>
  <si>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</si>
  <si>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</si>
  <si>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</si>
  <si>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</si>
  <si>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</si>
  <si>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</si>
  <si>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</si>
  <si>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</si>
  <si>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</si>
  <si>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</si>
  <si>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</si>
  <si>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</si>
  <si>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</si>
  <si>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</si>
  <si>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</si>
  <si>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</si>
  <si>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</si>
  <si>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</si>
  <si>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</si>
  <si>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</si>
  <si>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</si>
  <si>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</si>
  <si>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</si>
  <si>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</si>
  <si>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</si>
  <si>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</si>
  <si>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</si>
  <si>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</si>
  <si>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</si>
  <si>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</si>
  <si>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</si>
  <si>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</si>
  <si>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</si>
  <si>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</si>
  <si>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</si>
  <si>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</si>
  <si>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</si>
  <si>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</si>
  <si>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</si>
  <si>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</si>
  <si>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</si>
  <si>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</si>
  <si>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</si>
  <si>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</si>
  <si>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</si>
  <si>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</si>
  <si>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</si>
  <si>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</si>
  <si>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</si>
  <si>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</si>
  <si>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</si>
  <si>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</si>
  <si>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</si>
  <si>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</si>
  <si>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</si>
  <si>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</si>
  <si>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</si>
  <si>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</si>
  <si>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</si>
  <si>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</si>
  <si>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</si>
  <si>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</si>
  <si>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</si>
  <si>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</si>
  <si>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</si>
  <si>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</si>
  <si>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</si>
  <si>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</si>
  <si>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</si>
  <si>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</si>
  <si>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</si>
  <si>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</si>
  <si>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</si>
  <si>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</si>
  <si>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</si>
  <si>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</si>
  <si>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</si>
  <si>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</si>
  <si>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</si>
  <si>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</si>
  <si>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</si>
  <si>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</si>
  <si>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</si>
  <si>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</si>
  <si>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</si>
  <si>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</si>
  <si>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</si>
  <si>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</si>
  <si>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</si>
  <si>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</si>
  <si>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</si>
  <si>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</si>
  <si>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</si>
  <si>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</si>
  <si>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</si>
  <si>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</si>
  <si>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</si>
  <si>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</si>
  <si>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</si>
  <si>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</si>
  <si>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</si>
  <si>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</si>
  <si>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</si>
  <si>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</si>
  <si>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</si>
  <si>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</si>
  <si>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</si>
  <si>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</si>
  <si>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</si>
  <si>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</si>
  <si>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</si>
  <si>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</si>
  <si>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</si>
  <si>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</si>
  <si>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</si>
  <si>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</si>
  <si>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</si>
  <si>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</si>
  <si>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</si>
  <si>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</si>
  <si>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</si>
  <si>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</si>
  <si>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</si>
  <si>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</si>
  <si>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</si>
  <si>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</si>
  <si>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</si>
  <si>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</si>
  <si>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</si>
  <si>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</si>
  <si>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</si>
  <si>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</si>
  <si>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</si>
  <si>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</si>
  <si>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</si>
  <si>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</si>
  <si>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</si>
  <si>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</si>
  <si>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</si>
  <si>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</si>
  <si>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</si>
  <si>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</si>
  <si>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</si>
  <si>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</si>
  <si>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</si>
  <si>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</si>
  <si>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</si>
  <si>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</si>
  <si>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</si>
  <si>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</si>
  <si>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</si>
  <si>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</si>
  <si>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</si>
  <si>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</si>
  <si>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</si>
  <si>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</si>
  <si>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</si>
  <si>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</si>
  <si>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</si>
  <si>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</si>
  <si>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</si>
  <si>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</si>
  <si>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</si>
  <si>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</si>
  <si>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</si>
  <si>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</si>
  <si>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</si>
  <si>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</si>
  <si>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</si>
  <si>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</si>
  <si>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</si>
  <si>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</si>
  <si>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</si>
  <si>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</si>
  <si>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</si>
  <si>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</si>
  <si>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</si>
  <si>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</si>
  <si>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</si>
  <si>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</si>
  <si>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</si>
  <si>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</si>
  <si>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</si>
  <si>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</si>
  <si>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</si>
  <si>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</si>
  <si>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</si>
  <si>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</si>
  <si>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</si>
  <si>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</si>
  <si>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</si>
  <si>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</si>
  <si>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</si>
  <si>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</si>
  <si>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</si>
  <si>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</si>
  <si>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</si>
  <si>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</si>
  <si>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</si>
  <si>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</si>
  <si>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</si>
  <si>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</si>
  <si>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</si>
  <si>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</si>
  <si>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</si>
  <si>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</si>
  <si>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</si>
  <si>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P004344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</si>
  <si>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</si>
  <si>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</si>
  <si>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</si>
  <si>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</si>
  <si>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</si>
  <si>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</si>
  <si>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</si>
  <si>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</si>
  <si>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</si>
  <si>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</si>
  <si>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</si>
  <si>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</si>
  <si>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</si>
  <si>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</si>
  <si>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</si>
  <si>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</si>
  <si>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</si>
  <si>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</si>
  <si>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</si>
  <si>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</si>
  <si>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</si>
  <si>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</si>
  <si>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</si>
  <si>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</si>
  <si>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</si>
  <si>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</si>
  <si>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</si>
  <si>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</si>
  <si>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</si>
  <si>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</si>
  <si>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</si>
  <si>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</si>
  <si>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</si>
  <si>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</si>
  <si>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</si>
  <si>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</si>
  <si>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</si>
  <si>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</si>
  <si>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</si>
  <si>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</si>
  <si>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</si>
  <si>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</si>
  <si>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</si>
  <si>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</si>
  <si>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</si>
  <si>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</si>
  <si>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</si>
  <si>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</si>
  <si>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</si>
  <si>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</si>
  <si>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</si>
  <si>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</si>
  <si>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</si>
  <si>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</si>
  <si>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</si>
  <si>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</si>
  <si>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</si>
  <si>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</si>
  <si>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</si>
  <si>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</si>
  <si>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</si>
  <si>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</si>
  <si>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</si>
  <si>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</si>
  <si>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</si>
  <si>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</si>
  <si>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</si>
  <si>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</si>
  <si>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</si>
  <si>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</si>
  <si>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</si>
  <si>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</si>
  <si>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</si>
  <si>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</si>
  <si>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</si>
  <si>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</si>
  <si>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</si>
  <si>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</si>
  <si>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</si>
  <si>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</si>
  <si>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</si>
  <si>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</si>
  <si>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</si>
  <si>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</si>
  <si>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</si>
  <si>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</si>
  <si>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</si>
  <si>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</si>
  <si>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</si>
  <si>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</si>
  <si>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</si>
  <si>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</si>
  <si>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</si>
  <si>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</si>
  <si>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</si>
  <si>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</si>
  <si>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</si>
  <si>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</si>
  <si>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</si>
  <si>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</si>
  <si>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</si>
  <si>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</si>
  <si>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</si>
  <si>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</si>
  <si>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</si>
  <si>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</si>
  <si>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</si>
  <si>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</si>
  <si>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</si>
  <si>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</si>
  <si>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</si>
  <si>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</si>
  <si>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</si>
  <si>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</si>
  <si>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</si>
  <si>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</si>
  <si>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</si>
  <si>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</si>
  <si>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</si>
  <si>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</si>
  <si>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</si>
  <si>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</si>
  <si>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</si>
  <si>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</si>
  <si>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</si>
  <si>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</si>
  <si>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</si>
  <si>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</si>
  <si>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</si>
  <si>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</si>
  <si>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</si>
  <si>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</si>
  <si>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</si>
  <si>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</si>
  <si>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</si>
  <si>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</si>
  <si>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</si>
  <si>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</si>
  <si>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</si>
  <si>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</si>
  <si>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</si>
  <si>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</si>
  <si>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</si>
  <si>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</si>
  <si>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</si>
  <si>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</si>
  <si>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</si>
  <si>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</si>
  <si>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</si>
  <si>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</si>
  <si>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</si>
  <si>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</si>
  <si>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</si>
  <si>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</si>
  <si>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</si>
  <si>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</si>
  <si>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</si>
  <si>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</si>
  <si>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</si>
  <si>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</si>
  <si>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</si>
  <si>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</si>
  <si>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</si>
  <si>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</si>
  <si>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</si>
  <si>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</si>
  <si>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</si>
  <si>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</si>
  <si>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</si>
  <si>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</si>
  <si>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</si>
  <si>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</si>
  <si>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</si>
  <si>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</si>
  <si>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</si>
  <si>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</si>
  <si>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</si>
  <si>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</si>
  <si>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</si>
  <si>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</si>
  <si>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</si>
  <si>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</si>
  <si>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</si>
  <si>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</si>
  <si>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</si>
  <si>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</si>
  <si>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</si>
  <si>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</si>
  <si>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</si>
  <si>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</si>
  <si>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</si>
  <si>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</si>
  <si>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</si>
  <si>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</si>
  <si>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</si>
  <si>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</si>
  <si>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</si>
  <si>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</si>
  <si>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</si>
  <si>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</si>
  <si>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</si>
  <si>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</si>
  <si>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</si>
  <si>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</si>
  <si>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</si>
  <si>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</si>
  <si>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</si>
  <si>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</si>
  <si>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</si>
  <si>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</si>
  <si>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</si>
  <si>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</si>
  <si>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</si>
  <si>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</si>
  <si>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</si>
  <si>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</si>
  <si>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</si>
  <si>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</si>
  <si>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</si>
  <si>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</si>
  <si>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</si>
  <si>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</si>
  <si>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</si>
  <si>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</si>
  <si>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</si>
  <si>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</si>
  <si>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</si>
  <si>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</si>
  <si>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</si>
  <si>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</si>
  <si>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</si>
  <si>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</si>
  <si>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</si>
  <si>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</si>
  <si>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</si>
  <si>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</si>
  <si>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</si>
  <si>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</si>
  <si>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</si>
  <si>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</si>
  <si>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</si>
  <si>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</si>
  <si>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</si>
  <si>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</si>
  <si>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</si>
  <si>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</si>
  <si>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</si>
  <si>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</si>
  <si>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</si>
  <si>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</si>
  <si>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</si>
  <si>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</si>
  <si>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</si>
  <si>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</si>
  <si>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</si>
  <si>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</si>
  <si>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</si>
  <si>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</si>
  <si>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</si>
  <si>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</si>
  <si>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</si>
  <si>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</si>
  <si>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</si>
  <si>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</si>
  <si>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</si>
  <si>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</si>
  <si>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</si>
  <si>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</si>
  <si>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</si>
  <si>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</si>
  <si>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</si>
  <si>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</si>
  <si>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</si>
  <si>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</si>
  <si>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</si>
  <si>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</si>
  <si>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</si>
  <si>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</si>
  <si>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</si>
  <si>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</si>
  <si>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</si>
  <si>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</si>
  <si>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</si>
  <si>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</si>
  <si>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</si>
  <si>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</si>
  <si>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</si>
  <si>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</si>
  <si>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</si>
  <si>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</si>
  <si>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</si>
  <si>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</si>
  <si>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</si>
  <si>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</si>
  <si>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</si>
  <si>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</si>
  <si>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</si>
  <si>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</si>
  <si>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</si>
  <si>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</si>
  <si>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</si>
  <si>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</si>
  <si>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</si>
  <si>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</si>
  <si>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</si>
  <si>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</si>
  <si>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</si>
  <si>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</si>
  <si>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</si>
  <si>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</si>
  <si>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</si>
  <si>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</si>
  <si>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</si>
  <si>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</si>
  <si>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</si>
  <si>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</si>
  <si>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</si>
  <si>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</si>
  <si>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596383_7</t>
  </si>
  <si>
    <t>6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</si>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</sst>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49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6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5"/>
  <sheetViews>
    <sheetView showGridLines="0" tabSelected="1" topLeftCell="A649" zoomScaleNormal="100" zoomScaleSheetLayoutView="100" workbookViewId="0">
      <selection activeCell="Z671" sqref="Z671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861" t="s">
        <v>0</v>
      </c>
      <c r="E1" s="808"/>
      <c r="F1" s="808"/>
      <c r="G1" s="12" t="s">
        <v>1</v>
      </c>
      <c r="H1" s="861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923" t="s">
        <v>8</v>
      </c>
      <c r="B5" s="924"/>
      <c r="C5" s="925"/>
      <c r="D5" s="870"/>
      <c r="E5" s="871"/>
      <c r="F5" s="1153" t="s">
        <v>9</v>
      </c>
      <c r="G5" s="925"/>
      <c r="H5" s="870"/>
      <c r="I5" s="1076"/>
      <c r="J5" s="1076"/>
      <c r="K5" s="1076"/>
      <c r="L5" s="1076"/>
      <c r="M5" s="871"/>
      <c r="N5" s="58"/>
      <c r="P5" s="24" t="s">
        <v>10</v>
      </c>
      <c r="Q5" s="1174">
        <v>45703</v>
      </c>
      <c r="R5" s="922"/>
      <c r="T5" s="978" t="s">
        <v>11</v>
      </c>
      <c r="U5" s="793"/>
      <c r="V5" s="980" t="s">
        <v>12</v>
      </c>
      <c r="W5" s="922"/>
      <c r="AB5" s="51"/>
      <c r="AC5" s="51"/>
      <c r="AD5" s="51"/>
      <c r="AE5" s="51"/>
    </row>
    <row r="6" spans="1:32" s="763" customFormat="1" ht="24" customHeight="1" x14ac:dyDescent="0.2">
      <c r="A6" s="923" t="s">
        <v>13</v>
      </c>
      <c r="B6" s="924"/>
      <c r="C6" s="925"/>
      <c r="D6" s="1080" t="s">
        <v>14</v>
      </c>
      <c r="E6" s="1081"/>
      <c r="F6" s="1081"/>
      <c r="G6" s="1081"/>
      <c r="H6" s="1081"/>
      <c r="I6" s="1081"/>
      <c r="J6" s="1081"/>
      <c r="K6" s="1081"/>
      <c r="L6" s="1081"/>
      <c r="M6" s="922"/>
      <c r="N6" s="59"/>
      <c r="P6" s="24" t="s">
        <v>15</v>
      </c>
      <c r="Q6" s="1186" t="str">
        <f>IF(Q5=0," ",CHOOSE(WEEKDAY(Q5,2),"Понедельник","Вторник","Среда","Четверг","Пятница","Суббота","Воскресенье"))</f>
        <v>Суббота</v>
      </c>
      <c r="R6" s="777"/>
      <c r="T6" s="989" t="s">
        <v>16</v>
      </c>
      <c r="U6" s="793"/>
      <c r="V6" s="1057" t="s">
        <v>17</v>
      </c>
      <c r="W6" s="822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837" t="str">
        <f>IFERROR(VLOOKUP(DeliveryAddress,Table,3,0),1)</f>
        <v>6</v>
      </c>
      <c r="E7" s="838"/>
      <c r="F7" s="838"/>
      <c r="G7" s="838"/>
      <c r="H7" s="838"/>
      <c r="I7" s="838"/>
      <c r="J7" s="838"/>
      <c r="K7" s="838"/>
      <c r="L7" s="838"/>
      <c r="M7" s="839"/>
      <c r="N7" s="60"/>
      <c r="P7" s="24"/>
      <c r="Q7" s="42"/>
      <c r="R7" s="42"/>
      <c r="T7" s="786"/>
      <c r="U7" s="793"/>
      <c r="V7" s="1058"/>
      <c r="W7" s="1059"/>
      <c r="AB7" s="51"/>
      <c r="AC7" s="51"/>
      <c r="AD7" s="51"/>
      <c r="AE7" s="51"/>
    </row>
    <row r="8" spans="1:32" s="763" customFormat="1" ht="25.5" customHeight="1" x14ac:dyDescent="0.2">
      <c r="A8" s="1203" t="s">
        <v>18</v>
      </c>
      <c r="B8" s="783"/>
      <c r="C8" s="784"/>
      <c r="D8" s="848"/>
      <c r="E8" s="849"/>
      <c r="F8" s="849"/>
      <c r="G8" s="849"/>
      <c r="H8" s="849"/>
      <c r="I8" s="849"/>
      <c r="J8" s="849"/>
      <c r="K8" s="849"/>
      <c r="L8" s="849"/>
      <c r="M8" s="850"/>
      <c r="N8" s="61"/>
      <c r="P8" s="24" t="s">
        <v>19</v>
      </c>
      <c r="Q8" s="937">
        <v>0.41666666666666669</v>
      </c>
      <c r="R8" s="839"/>
      <c r="T8" s="786"/>
      <c r="U8" s="793"/>
      <c r="V8" s="1058"/>
      <c r="W8" s="1059"/>
      <c r="AB8" s="51"/>
      <c r="AC8" s="51"/>
      <c r="AD8" s="51"/>
      <c r="AE8" s="51"/>
    </row>
    <row r="9" spans="1:32" s="763" customFormat="1" ht="39.950000000000003" customHeight="1" x14ac:dyDescent="0.2">
      <c r="A9" s="9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48"/>
      <c r="E9" s="788"/>
      <c r="F9" s="9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87" t="str">
        <f>IF(AND($A$9="Тип доверенности/получателя при получении в адресе перегруза:",$D$9="Разовая доверенность"),"Введите ФИО","")</f>
        <v/>
      </c>
      <c r="I9" s="788"/>
      <c r="J9" s="7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8"/>
      <c r="L9" s="788"/>
      <c r="M9" s="788"/>
      <c r="N9" s="761"/>
      <c r="P9" s="26" t="s">
        <v>20</v>
      </c>
      <c r="Q9" s="916"/>
      <c r="R9" s="917"/>
      <c r="T9" s="786"/>
      <c r="U9" s="793"/>
      <c r="V9" s="1060"/>
      <c r="W9" s="1061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9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48"/>
      <c r="E10" s="788"/>
      <c r="F10" s="9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49" t="str">
        <f>IFERROR(VLOOKUP($D$10,Proxy,2,FALSE),"")</f>
        <v/>
      </c>
      <c r="I10" s="786"/>
      <c r="J10" s="786"/>
      <c r="K10" s="786"/>
      <c r="L10" s="786"/>
      <c r="M10" s="786"/>
      <c r="N10" s="762"/>
      <c r="P10" s="26" t="s">
        <v>21</v>
      </c>
      <c r="Q10" s="990"/>
      <c r="R10" s="991"/>
      <c r="U10" s="24" t="s">
        <v>22</v>
      </c>
      <c r="V10" s="821" t="s">
        <v>23</v>
      </c>
      <c r="W10" s="822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21"/>
      <c r="R11" s="922"/>
      <c r="U11" s="24" t="s">
        <v>26</v>
      </c>
      <c r="V11" s="1112" t="s">
        <v>27</v>
      </c>
      <c r="W11" s="917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972" t="s">
        <v>28</v>
      </c>
      <c r="B12" s="924"/>
      <c r="C12" s="924"/>
      <c r="D12" s="924"/>
      <c r="E12" s="924"/>
      <c r="F12" s="924"/>
      <c r="G12" s="924"/>
      <c r="H12" s="924"/>
      <c r="I12" s="924"/>
      <c r="J12" s="924"/>
      <c r="K12" s="924"/>
      <c r="L12" s="924"/>
      <c r="M12" s="925"/>
      <c r="N12" s="62"/>
      <c r="P12" s="24" t="s">
        <v>29</v>
      </c>
      <c r="Q12" s="937"/>
      <c r="R12" s="839"/>
      <c r="S12" s="23"/>
      <c r="U12" s="24"/>
      <c r="V12" s="808"/>
      <c r="W12" s="786"/>
      <c r="AB12" s="51"/>
      <c r="AC12" s="51"/>
      <c r="AD12" s="51"/>
      <c r="AE12" s="51"/>
    </row>
    <row r="13" spans="1:32" s="763" customFormat="1" ht="23.25" customHeight="1" x14ac:dyDescent="0.2">
      <c r="A13" s="972" t="s">
        <v>30</v>
      </c>
      <c r="B13" s="924"/>
      <c r="C13" s="924"/>
      <c r="D13" s="924"/>
      <c r="E13" s="924"/>
      <c r="F13" s="924"/>
      <c r="G13" s="924"/>
      <c r="H13" s="924"/>
      <c r="I13" s="924"/>
      <c r="J13" s="924"/>
      <c r="K13" s="924"/>
      <c r="L13" s="924"/>
      <c r="M13" s="925"/>
      <c r="N13" s="62"/>
      <c r="O13" s="26"/>
      <c r="P13" s="26" t="s">
        <v>31</v>
      </c>
      <c r="Q13" s="1112"/>
      <c r="R13" s="91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972" t="s">
        <v>32</v>
      </c>
      <c r="B14" s="924"/>
      <c r="C14" s="924"/>
      <c r="D14" s="924"/>
      <c r="E14" s="924"/>
      <c r="F14" s="924"/>
      <c r="G14" s="924"/>
      <c r="H14" s="924"/>
      <c r="I14" s="924"/>
      <c r="J14" s="924"/>
      <c r="K14" s="924"/>
      <c r="L14" s="924"/>
      <c r="M14" s="9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16" t="s">
        <v>33</v>
      </c>
      <c r="B15" s="924"/>
      <c r="C15" s="924"/>
      <c r="D15" s="924"/>
      <c r="E15" s="924"/>
      <c r="F15" s="924"/>
      <c r="G15" s="924"/>
      <c r="H15" s="924"/>
      <c r="I15" s="924"/>
      <c r="J15" s="924"/>
      <c r="K15" s="924"/>
      <c r="L15" s="924"/>
      <c r="M15" s="925"/>
      <c r="N15" s="63"/>
      <c r="P15" s="960" t="s">
        <v>34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1"/>
      <c r="Q16" s="961"/>
      <c r="R16" s="961"/>
      <c r="S16" s="961"/>
      <c r="T16" s="9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9" t="s">
        <v>35</v>
      </c>
      <c r="B17" s="819" t="s">
        <v>36</v>
      </c>
      <c r="C17" s="945" t="s">
        <v>37</v>
      </c>
      <c r="D17" s="819" t="s">
        <v>38</v>
      </c>
      <c r="E17" s="892"/>
      <c r="F17" s="819" t="s">
        <v>39</v>
      </c>
      <c r="G17" s="819" t="s">
        <v>40</v>
      </c>
      <c r="H17" s="819" t="s">
        <v>41</v>
      </c>
      <c r="I17" s="819" t="s">
        <v>42</v>
      </c>
      <c r="J17" s="819" t="s">
        <v>43</v>
      </c>
      <c r="K17" s="819" t="s">
        <v>44</v>
      </c>
      <c r="L17" s="819" t="s">
        <v>45</v>
      </c>
      <c r="M17" s="819" t="s">
        <v>46</v>
      </c>
      <c r="N17" s="819" t="s">
        <v>47</v>
      </c>
      <c r="O17" s="819" t="s">
        <v>48</v>
      </c>
      <c r="P17" s="819" t="s">
        <v>49</v>
      </c>
      <c r="Q17" s="891"/>
      <c r="R17" s="891"/>
      <c r="S17" s="891"/>
      <c r="T17" s="892"/>
      <c r="U17" s="1201" t="s">
        <v>50</v>
      </c>
      <c r="V17" s="925"/>
      <c r="W17" s="819" t="s">
        <v>51</v>
      </c>
      <c r="X17" s="819" t="s">
        <v>52</v>
      </c>
      <c r="Y17" s="1198" t="s">
        <v>53</v>
      </c>
      <c r="Z17" s="1072" t="s">
        <v>54</v>
      </c>
      <c r="AA17" s="1047" t="s">
        <v>55</v>
      </c>
      <c r="AB17" s="1047" t="s">
        <v>56</v>
      </c>
      <c r="AC17" s="1047" t="s">
        <v>57</v>
      </c>
      <c r="AD17" s="1047" t="s">
        <v>58</v>
      </c>
      <c r="AE17" s="1148"/>
      <c r="AF17" s="1149"/>
      <c r="AG17" s="66"/>
      <c r="BD17" s="65" t="s">
        <v>59</v>
      </c>
    </row>
    <row r="18" spans="1:68" ht="14.25" customHeight="1" x14ac:dyDescent="0.2">
      <c r="A18" s="820"/>
      <c r="B18" s="820"/>
      <c r="C18" s="820"/>
      <c r="D18" s="893"/>
      <c r="E18" s="895"/>
      <c r="F18" s="820"/>
      <c r="G18" s="820"/>
      <c r="H18" s="820"/>
      <c r="I18" s="820"/>
      <c r="J18" s="820"/>
      <c r="K18" s="820"/>
      <c r="L18" s="820"/>
      <c r="M18" s="820"/>
      <c r="N18" s="820"/>
      <c r="O18" s="820"/>
      <c r="P18" s="893"/>
      <c r="Q18" s="894"/>
      <c r="R18" s="894"/>
      <c r="S18" s="894"/>
      <c r="T18" s="895"/>
      <c r="U18" s="67" t="s">
        <v>60</v>
      </c>
      <c r="V18" s="67" t="s">
        <v>61</v>
      </c>
      <c r="W18" s="820"/>
      <c r="X18" s="820"/>
      <c r="Y18" s="1199"/>
      <c r="Z18" s="1073"/>
      <c r="AA18" s="1048"/>
      <c r="AB18" s="1048"/>
      <c r="AC18" s="1048"/>
      <c r="AD18" s="1150"/>
      <c r="AE18" s="1151"/>
      <c r="AF18" s="1152"/>
      <c r="AG18" s="66"/>
      <c r="BD18" s="65"/>
    </row>
    <row r="19" spans="1:68" ht="27.75" customHeight="1" x14ac:dyDescent="0.2">
      <c r="A19" s="887" t="s">
        <v>62</v>
      </c>
      <c r="B19" s="888"/>
      <c r="C19" s="888"/>
      <c r="D19" s="888"/>
      <c r="E19" s="888"/>
      <c r="F19" s="888"/>
      <c r="G19" s="888"/>
      <c r="H19" s="888"/>
      <c r="I19" s="888"/>
      <c r="J19" s="888"/>
      <c r="K19" s="888"/>
      <c r="L19" s="888"/>
      <c r="M19" s="888"/>
      <c r="N19" s="888"/>
      <c r="O19" s="888"/>
      <c r="P19" s="888"/>
      <c r="Q19" s="888"/>
      <c r="R19" s="888"/>
      <c r="S19" s="888"/>
      <c r="T19" s="888"/>
      <c r="U19" s="888"/>
      <c r="V19" s="888"/>
      <c r="W19" s="888"/>
      <c r="X19" s="888"/>
      <c r="Y19" s="888"/>
      <c r="Z19" s="888"/>
      <c r="AA19" s="48"/>
      <c r="AB19" s="48"/>
      <c r="AC19" s="48"/>
    </row>
    <row r="20" spans="1:68" ht="16.5" customHeight="1" x14ac:dyDescent="0.25">
      <c r="A20" s="785" t="s">
        <v>62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4"/>
      <c r="AB20" s="764"/>
      <c r="AC20" s="764"/>
    </row>
    <row r="21" spans="1:68" ht="14.25" customHeight="1" x14ac:dyDescent="0.25">
      <c r="A21" s="795" t="s">
        <v>63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5"/>
      <c r="AB21" s="765"/>
      <c r="AC21" s="765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76">
        <v>4680115885004</v>
      </c>
      <c r="E22" s="777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74"/>
      <c r="R22" s="774"/>
      <c r="S22" s="774"/>
      <c r="T22" s="775"/>
      <c r="U22" s="34"/>
      <c r="V22" s="34"/>
      <c r="W22" s="35" t="s">
        <v>68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9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800"/>
      <c r="P23" s="782" t="s">
        <v>70</v>
      </c>
      <c r="Q23" s="783"/>
      <c r="R23" s="783"/>
      <c r="S23" s="783"/>
      <c r="T23" s="783"/>
      <c r="U23" s="783"/>
      <c r="V23" s="784"/>
      <c r="W23" s="37" t="s">
        <v>71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800"/>
      <c r="P24" s="782" t="s">
        <v>70</v>
      </c>
      <c r="Q24" s="783"/>
      <c r="R24" s="783"/>
      <c r="S24" s="783"/>
      <c r="T24" s="783"/>
      <c r="U24" s="783"/>
      <c r="V24" s="784"/>
      <c r="W24" s="37" t="s">
        <v>68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customHeight="1" x14ac:dyDescent="0.25">
      <c r="A25" s="795" t="s">
        <v>72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5"/>
      <c r="AB25" s="765"/>
      <c r="AC25" s="765"/>
    </row>
    <row r="26" spans="1:68" ht="37.5" customHeight="1" x14ac:dyDescent="0.25">
      <c r="A26" s="54" t="s">
        <v>73</v>
      </c>
      <c r="B26" s="54" t="s">
        <v>74</v>
      </c>
      <c r="C26" s="31">
        <v>4301051865</v>
      </c>
      <c r="D26" s="776">
        <v>4680115885912</v>
      </c>
      <c r="E26" s="777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75</v>
      </c>
      <c r="L26" s="32"/>
      <c r="M26" s="33" t="s">
        <v>67</v>
      </c>
      <c r="N26" s="33"/>
      <c r="O26" s="32">
        <v>40</v>
      </c>
      <c r="P26" s="100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74"/>
      <c r="R26" s="774"/>
      <c r="S26" s="774"/>
      <c r="T26" s="775"/>
      <c r="U26" s="34"/>
      <c r="V26" s="34"/>
      <c r="W26" s="35" t="s">
        <v>68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customHeight="1" x14ac:dyDescent="0.25">
      <c r="A27" s="54" t="s">
        <v>77</v>
      </c>
      <c r="B27" s="54" t="s">
        <v>78</v>
      </c>
      <c r="C27" s="31">
        <v>4301051552</v>
      </c>
      <c r="D27" s="776">
        <v>4607091388237</v>
      </c>
      <c r="E27" s="777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75</v>
      </c>
      <c r="L27" s="32"/>
      <c r="M27" s="33" t="s">
        <v>67</v>
      </c>
      <c r="N27" s="33"/>
      <c r="O27" s="32">
        <v>40</v>
      </c>
      <c r="P27" s="104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74"/>
      <c r="R27" s="774"/>
      <c r="S27" s="774"/>
      <c r="T27" s="775"/>
      <c r="U27" s="34"/>
      <c r="V27" s="34"/>
      <c r="W27" s="35" t="s">
        <v>68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4301051907</v>
      </c>
      <c r="D28" s="776">
        <v>4680115886230</v>
      </c>
      <c r="E28" s="777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809" t="s">
        <v>82</v>
      </c>
      <c r="Q28" s="774"/>
      <c r="R28" s="774"/>
      <c r="S28" s="774"/>
      <c r="T28" s="775"/>
      <c r="U28" s="34"/>
      <c r="V28" s="34"/>
      <c r="W28" s="35" t="s">
        <v>68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4301051908</v>
      </c>
      <c r="D29" s="776">
        <v>4680115886278</v>
      </c>
      <c r="E29" s="777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44" t="s">
        <v>86</v>
      </c>
      <c r="Q29" s="774"/>
      <c r="R29" s="774"/>
      <c r="S29" s="774"/>
      <c r="T29" s="775"/>
      <c r="U29" s="34"/>
      <c r="V29" s="34"/>
      <c r="W29" s="35" t="s">
        <v>68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4301051909</v>
      </c>
      <c r="D30" s="776">
        <v>4680115886247</v>
      </c>
      <c r="E30" s="777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15" t="s">
        <v>90</v>
      </c>
      <c r="Q30" s="774"/>
      <c r="R30" s="774"/>
      <c r="S30" s="774"/>
      <c r="T30" s="775"/>
      <c r="U30" s="34"/>
      <c r="V30" s="34"/>
      <c r="W30" s="35" t="s">
        <v>68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4301051861</v>
      </c>
      <c r="D31" s="776">
        <v>4680115885905</v>
      </c>
      <c r="E31" s="777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75</v>
      </c>
      <c r="L31" s="32"/>
      <c r="M31" s="33" t="s">
        <v>67</v>
      </c>
      <c r="N31" s="33"/>
      <c r="O31" s="32">
        <v>40</v>
      </c>
      <c r="P31" s="85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74"/>
      <c r="R31" s="774"/>
      <c r="S31" s="774"/>
      <c r="T31" s="775"/>
      <c r="U31" s="34"/>
      <c r="V31" s="34"/>
      <c r="W31" s="35" t="s">
        <v>68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95</v>
      </c>
      <c r="B32" s="54" t="s">
        <v>96</v>
      </c>
      <c r="C32" s="31">
        <v>4301051592</v>
      </c>
      <c r="D32" s="776">
        <v>4607091388244</v>
      </c>
      <c r="E32" s="777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75</v>
      </c>
      <c r="L32" s="32"/>
      <c r="M32" s="33" t="s">
        <v>67</v>
      </c>
      <c r="N32" s="33"/>
      <c r="O32" s="32">
        <v>40</v>
      </c>
      <c r="P32" s="8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74"/>
      <c r="R32" s="774"/>
      <c r="S32" s="774"/>
      <c r="T32" s="775"/>
      <c r="U32" s="34"/>
      <c r="V32" s="34"/>
      <c r="W32" s="35" t="s">
        <v>68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x14ac:dyDescent="0.2">
      <c r="A33" s="799"/>
      <c r="B33" s="786"/>
      <c r="C33" s="786"/>
      <c r="D33" s="786"/>
      <c r="E33" s="786"/>
      <c r="F33" s="786"/>
      <c r="G33" s="786"/>
      <c r="H33" s="786"/>
      <c r="I33" s="786"/>
      <c r="J33" s="786"/>
      <c r="K33" s="786"/>
      <c r="L33" s="786"/>
      <c r="M33" s="786"/>
      <c r="N33" s="786"/>
      <c r="O33" s="800"/>
      <c r="P33" s="782" t="s">
        <v>70</v>
      </c>
      <c r="Q33" s="783"/>
      <c r="R33" s="783"/>
      <c r="S33" s="783"/>
      <c r="T33" s="783"/>
      <c r="U33" s="783"/>
      <c r="V33" s="784"/>
      <c r="W33" s="37" t="s">
        <v>71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x14ac:dyDescent="0.2">
      <c r="A34" s="786"/>
      <c r="B34" s="786"/>
      <c r="C34" s="786"/>
      <c r="D34" s="786"/>
      <c r="E34" s="786"/>
      <c r="F34" s="786"/>
      <c r="G34" s="786"/>
      <c r="H34" s="786"/>
      <c r="I34" s="786"/>
      <c r="J34" s="786"/>
      <c r="K34" s="786"/>
      <c r="L34" s="786"/>
      <c r="M34" s="786"/>
      <c r="N34" s="786"/>
      <c r="O34" s="800"/>
      <c r="P34" s="782" t="s">
        <v>70</v>
      </c>
      <c r="Q34" s="783"/>
      <c r="R34" s="783"/>
      <c r="S34" s="783"/>
      <c r="T34" s="783"/>
      <c r="U34" s="783"/>
      <c r="V34" s="784"/>
      <c r="W34" s="37" t="s">
        <v>68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customHeight="1" x14ac:dyDescent="0.25">
      <c r="A35" s="795" t="s">
        <v>98</v>
      </c>
      <c r="B35" s="786"/>
      <c r="C35" s="786"/>
      <c r="D35" s="786"/>
      <c r="E35" s="786"/>
      <c r="F35" s="786"/>
      <c r="G35" s="786"/>
      <c r="H35" s="786"/>
      <c r="I35" s="786"/>
      <c r="J35" s="786"/>
      <c r="K35" s="786"/>
      <c r="L35" s="786"/>
      <c r="M35" s="786"/>
      <c r="N35" s="786"/>
      <c r="O35" s="786"/>
      <c r="P35" s="786"/>
      <c r="Q35" s="786"/>
      <c r="R35" s="786"/>
      <c r="S35" s="786"/>
      <c r="T35" s="786"/>
      <c r="U35" s="786"/>
      <c r="V35" s="786"/>
      <c r="W35" s="786"/>
      <c r="X35" s="786"/>
      <c r="Y35" s="786"/>
      <c r="Z35" s="786"/>
      <c r="AA35" s="765"/>
      <c r="AB35" s="765"/>
      <c r="AC35" s="765"/>
    </row>
    <row r="36" spans="1:68" ht="27" customHeight="1" x14ac:dyDescent="0.25">
      <c r="A36" s="54" t="s">
        <v>99</v>
      </c>
      <c r="B36" s="54" t="s">
        <v>100</v>
      </c>
      <c r="C36" s="31">
        <v>4301032013</v>
      </c>
      <c r="D36" s="776">
        <v>4607091388503</v>
      </c>
      <c r="E36" s="777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75</v>
      </c>
      <c r="L36" s="32"/>
      <c r="M36" s="33" t="s">
        <v>101</v>
      </c>
      <c r="N36" s="33"/>
      <c r="O36" s="32">
        <v>120</v>
      </c>
      <c r="P36" s="11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74"/>
      <c r="R36" s="774"/>
      <c r="S36" s="774"/>
      <c r="T36" s="775"/>
      <c r="U36" s="34"/>
      <c r="V36" s="34"/>
      <c r="W36" s="35" t="s">
        <v>68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102</v>
      </c>
      <c r="AG36" s="64"/>
      <c r="AJ36" s="68"/>
      <c r="AK36" s="68">
        <v>0</v>
      </c>
      <c r="BB36" s="86" t="s">
        <v>103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x14ac:dyDescent="0.2">
      <c r="A37" s="799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800"/>
      <c r="P37" s="782" t="s">
        <v>70</v>
      </c>
      <c r="Q37" s="783"/>
      <c r="R37" s="783"/>
      <c r="S37" s="783"/>
      <c r="T37" s="783"/>
      <c r="U37" s="783"/>
      <c r="V37" s="784"/>
      <c r="W37" s="37" t="s">
        <v>71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x14ac:dyDescent="0.2">
      <c r="A38" s="786"/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800"/>
      <c r="P38" s="782" t="s">
        <v>70</v>
      </c>
      <c r="Q38" s="783"/>
      <c r="R38" s="783"/>
      <c r="S38" s="783"/>
      <c r="T38" s="783"/>
      <c r="U38" s="783"/>
      <c r="V38" s="784"/>
      <c r="W38" s="37" t="s">
        <v>68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customHeight="1" x14ac:dyDescent="0.2">
      <c r="A39" s="887" t="s">
        <v>104</v>
      </c>
      <c r="B39" s="888"/>
      <c r="C39" s="888"/>
      <c r="D39" s="888"/>
      <c r="E39" s="888"/>
      <c r="F39" s="888"/>
      <c r="G39" s="888"/>
      <c r="H39" s="888"/>
      <c r="I39" s="888"/>
      <c r="J39" s="888"/>
      <c r="K39" s="888"/>
      <c r="L39" s="888"/>
      <c r="M39" s="888"/>
      <c r="N39" s="888"/>
      <c r="O39" s="888"/>
      <c r="P39" s="888"/>
      <c r="Q39" s="888"/>
      <c r="R39" s="888"/>
      <c r="S39" s="888"/>
      <c r="T39" s="888"/>
      <c r="U39" s="888"/>
      <c r="V39" s="888"/>
      <c r="W39" s="888"/>
      <c r="X39" s="888"/>
      <c r="Y39" s="888"/>
      <c r="Z39" s="888"/>
      <c r="AA39" s="48"/>
      <c r="AB39" s="48"/>
      <c r="AC39" s="48"/>
    </row>
    <row r="40" spans="1:68" ht="16.5" customHeight="1" x14ac:dyDescent="0.25">
      <c r="A40" s="785" t="s">
        <v>105</v>
      </c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6"/>
      <c r="P40" s="786"/>
      <c r="Q40" s="786"/>
      <c r="R40" s="786"/>
      <c r="S40" s="786"/>
      <c r="T40" s="786"/>
      <c r="U40" s="786"/>
      <c r="V40" s="786"/>
      <c r="W40" s="786"/>
      <c r="X40" s="786"/>
      <c r="Y40" s="786"/>
      <c r="Z40" s="786"/>
      <c r="AA40" s="764"/>
      <c r="AB40" s="764"/>
      <c r="AC40" s="764"/>
    </row>
    <row r="41" spans="1:68" ht="14.25" customHeight="1" x14ac:dyDescent="0.25">
      <c r="A41" s="795" t="s">
        <v>106</v>
      </c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6"/>
      <c r="P41" s="786"/>
      <c r="Q41" s="786"/>
      <c r="R41" s="786"/>
      <c r="S41" s="786"/>
      <c r="T41" s="786"/>
      <c r="U41" s="786"/>
      <c r="V41" s="786"/>
      <c r="W41" s="786"/>
      <c r="X41" s="786"/>
      <c r="Y41" s="786"/>
      <c r="Z41" s="786"/>
      <c r="AA41" s="765"/>
      <c r="AB41" s="765"/>
      <c r="AC41" s="765"/>
    </row>
    <row r="42" spans="1:68" ht="16.5" customHeight="1" x14ac:dyDescent="0.25">
      <c r="A42" s="54" t="s">
        <v>107</v>
      </c>
      <c r="B42" s="54" t="s">
        <v>108</v>
      </c>
      <c r="C42" s="31">
        <v>4301011540</v>
      </c>
      <c r="D42" s="776">
        <v>4607091385670</v>
      </c>
      <c r="E42" s="777"/>
      <c r="F42" s="768">
        <v>1.4</v>
      </c>
      <c r="G42" s="32">
        <v>8</v>
      </c>
      <c r="H42" s="768">
        <v>11.2</v>
      </c>
      <c r="I42" s="768">
        <v>11.635</v>
      </c>
      <c r="J42" s="32">
        <v>64</v>
      </c>
      <c r="K42" s="32" t="s">
        <v>109</v>
      </c>
      <c r="L42" s="32"/>
      <c r="M42" s="33" t="s">
        <v>110</v>
      </c>
      <c r="N42" s="33"/>
      <c r="O42" s="32">
        <v>50</v>
      </c>
      <c r="P42" s="86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774"/>
      <c r="R42" s="774"/>
      <c r="S42" s="774"/>
      <c r="T42" s="775"/>
      <c r="U42" s="34"/>
      <c r="V42" s="34"/>
      <c r="W42" s="35" t="s">
        <v>68</v>
      </c>
      <c r="X42" s="769">
        <v>0</v>
      </c>
      <c r="Y42" s="770">
        <f t="shared" ref="Y42:Y47" si="6">IFERROR(IF(X42="",0,CEILING((X42/$H42),1)*$H42),"")</f>
        <v>0</v>
      </c>
      <c r="Z42" s="36" t="str">
        <f>IFERROR(IF(Y42=0,"",ROUNDUP(Y42/H42,0)*0.01898),"")</f>
        <v/>
      </c>
      <c r="AA42" s="56"/>
      <c r="AB42" s="57"/>
      <c r="AC42" s="87" t="s">
        <v>111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0</v>
      </c>
      <c r="BN42" s="64">
        <f t="shared" ref="BN42:BN47" si="8">IFERROR(Y42*I42/H42,"0")</f>
        <v>0</v>
      </c>
      <c r="BO42" s="64">
        <f t="shared" ref="BO42:BO47" si="9">IFERROR(1/J42*(X42/H42),"0")</f>
        <v>0</v>
      </c>
      <c r="BP42" s="64">
        <f t="shared" ref="BP42:BP47" si="10">IFERROR(1/J42*(Y42/H42),"0")</f>
        <v>0</v>
      </c>
    </row>
    <row r="43" spans="1:68" ht="16.5" customHeight="1" x14ac:dyDescent="0.25">
      <c r="A43" s="54" t="s">
        <v>107</v>
      </c>
      <c r="B43" s="54" t="s">
        <v>112</v>
      </c>
      <c r="C43" s="31">
        <v>4301011380</v>
      </c>
      <c r="D43" s="776">
        <v>4607091385670</v>
      </c>
      <c r="E43" s="777"/>
      <c r="F43" s="768">
        <v>1.35</v>
      </c>
      <c r="G43" s="32">
        <v>8</v>
      </c>
      <c r="H43" s="768">
        <v>10.8</v>
      </c>
      <c r="I43" s="768">
        <v>11.234999999999999</v>
      </c>
      <c r="J43" s="32">
        <v>64</v>
      </c>
      <c r="K43" s="32" t="s">
        <v>109</v>
      </c>
      <c r="L43" s="32"/>
      <c r="M43" s="33" t="s">
        <v>113</v>
      </c>
      <c r="N43" s="33"/>
      <c r="O43" s="32">
        <v>50</v>
      </c>
      <c r="P43" s="97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774"/>
      <c r="R43" s="774"/>
      <c r="S43" s="774"/>
      <c r="T43" s="775"/>
      <c r="U43" s="34"/>
      <c r="V43" s="34"/>
      <c r="W43" s="35" t="s">
        <v>68</v>
      </c>
      <c r="X43" s="769">
        <v>800</v>
      </c>
      <c r="Y43" s="770">
        <f t="shared" si="6"/>
        <v>810</v>
      </c>
      <c r="Z43" s="36">
        <f>IFERROR(IF(Y43=0,"",ROUNDUP(Y43/H43,0)*0.01898),"")</f>
        <v>1.4235</v>
      </c>
      <c r="AA43" s="56"/>
      <c r="AB43" s="57"/>
      <c r="AC43" s="89" t="s">
        <v>114</v>
      </c>
      <c r="AG43" s="64"/>
      <c r="AJ43" s="68"/>
      <c r="AK43" s="68">
        <v>0</v>
      </c>
      <c r="BB43" s="90" t="s">
        <v>1</v>
      </c>
      <c r="BM43" s="64">
        <f t="shared" si="7"/>
        <v>832.22222222222217</v>
      </c>
      <c r="BN43" s="64">
        <f t="shared" si="8"/>
        <v>842.625</v>
      </c>
      <c r="BO43" s="64">
        <f t="shared" si="9"/>
        <v>1.1574074074074074</v>
      </c>
      <c r="BP43" s="64">
        <f t="shared" si="10"/>
        <v>1.171875</v>
      </c>
    </row>
    <row r="44" spans="1:68" ht="16.5" customHeight="1" x14ac:dyDescent="0.25">
      <c r="A44" s="54" t="s">
        <v>115</v>
      </c>
      <c r="B44" s="54" t="s">
        <v>116</v>
      </c>
      <c r="C44" s="31">
        <v>4301011625</v>
      </c>
      <c r="D44" s="776">
        <v>4680115883956</v>
      </c>
      <c r="E44" s="777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109</v>
      </c>
      <c r="L44" s="32"/>
      <c r="M44" s="33" t="s">
        <v>113</v>
      </c>
      <c r="N44" s="33"/>
      <c r="O44" s="32">
        <v>50</v>
      </c>
      <c r="P44" s="85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74"/>
      <c r="R44" s="774"/>
      <c r="S44" s="774"/>
      <c r="T44" s="775"/>
      <c r="U44" s="34"/>
      <c r="V44" s="34"/>
      <c r="W44" s="35" t="s">
        <v>68</v>
      </c>
      <c r="X44" s="769">
        <v>0</v>
      </c>
      <c r="Y44" s="770">
        <f t="shared" si="6"/>
        <v>0</v>
      </c>
      <c r="Z44" s="36" t="str">
        <f>IFERROR(IF(Y44=0,"",ROUNDUP(Y44/H44,0)*0.01898),"")</f>
        <v/>
      </c>
      <c r="AA44" s="56"/>
      <c r="AB44" s="57"/>
      <c r="AC44" s="91" t="s">
        <v>117</v>
      </c>
      <c r="AG44" s="64"/>
      <c r="AJ44" s="68"/>
      <c r="AK44" s="68">
        <v>0</v>
      </c>
      <c r="BB44" s="92" t="s">
        <v>1</v>
      </c>
      <c r="BM44" s="64">
        <f t="shared" si="7"/>
        <v>0</v>
      </c>
      <c r="BN44" s="64">
        <f t="shared" si="8"/>
        <v>0</v>
      </c>
      <c r="BO44" s="64">
        <f t="shared" si="9"/>
        <v>0</v>
      </c>
      <c r="BP44" s="64">
        <f t="shared" si="10"/>
        <v>0</v>
      </c>
    </row>
    <row r="45" spans="1:68" ht="27" customHeight="1" x14ac:dyDescent="0.25">
      <c r="A45" s="54" t="s">
        <v>118</v>
      </c>
      <c r="B45" s="54" t="s">
        <v>119</v>
      </c>
      <c r="C45" s="31">
        <v>4301011565</v>
      </c>
      <c r="D45" s="776">
        <v>4680115882539</v>
      </c>
      <c r="E45" s="777"/>
      <c r="F45" s="768">
        <v>0.37</v>
      </c>
      <c r="G45" s="32">
        <v>10</v>
      </c>
      <c r="H45" s="768">
        <v>3.7</v>
      </c>
      <c r="I45" s="768">
        <v>3.91</v>
      </c>
      <c r="J45" s="32">
        <v>132</v>
      </c>
      <c r="K45" s="32" t="s">
        <v>120</v>
      </c>
      <c r="L45" s="32"/>
      <c r="M45" s="33" t="s">
        <v>110</v>
      </c>
      <c r="N45" s="33"/>
      <c r="O45" s="32">
        <v>50</v>
      </c>
      <c r="P45" s="105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774"/>
      <c r="R45" s="774"/>
      <c r="S45" s="774"/>
      <c r="T45" s="775"/>
      <c r="U45" s="34"/>
      <c r="V45" s="34"/>
      <c r="W45" s="35" t="s">
        <v>68</v>
      </c>
      <c r="X45" s="769">
        <v>0</v>
      </c>
      <c r="Y45" s="770">
        <f t="shared" si="6"/>
        <v>0</v>
      </c>
      <c r="Z45" s="36" t="str">
        <f>IFERROR(IF(Y45=0,"",ROUNDUP(Y45/H45,0)*0.00902),"")</f>
        <v/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 t="shared" si="7"/>
        <v>0</v>
      </c>
      <c r="BN45" s="64">
        <f t="shared" si="8"/>
        <v>0</v>
      </c>
      <c r="BO45" s="64">
        <f t="shared" si="9"/>
        <v>0</v>
      </c>
      <c r="BP45" s="64">
        <f t="shared" si="10"/>
        <v>0</v>
      </c>
    </row>
    <row r="46" spans="1:68" ht="27" customHeight="1" x14ac:dyDescent="0.25">
      <c r="A46" s="54" t="s">
        <v>121</v>
      </c>
      <c r="B46" s="54" t="s">
        <v>122</v>
      </c>
      <c r="C46" s="31">
        <v>4301011382</v>
      </c>
      <c r="D46" s="776">
        <v>4607091385687</v>
      </c>
      <c r="E46" s="777"/>
      <c r="F46" s="768">
        <v>0.4</v>
      </c>
      <c r="G46" s="32">
        <v>10</v>
      </c>
      <c r="H46" s="768">
        <v>4</v>
      </c>
      <c r="I46" s="768">
        <v>4.21</v>
      </c>
      <c r="J46" s="32">
        <v>132</v>
      </c>
      <c r="K46" s="32" t="s">
        <v>120</v>
      </c>
      <c r="L46" s="32"/>
      <c r="M46" s="33" t="s">
        <v>110</v>
      </c>
      <c r="N46" s="33"/>
      <c r="O46" s="32">
        <v>50</v>
      </c>
      <c r="P46" s="11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774"/>
      <c r="R46" s="774"/>
      <c r="S46" s="774"/>
      <c r="T46" s="775"/>
      <c r="U46" s="34"/>
      <c r="V46" s="34"/>
      <c r="W46" s="35" t="s">
        <v>68</v>
      </c>
      <c r="X46" s="769">
        <v>0</v>
      </c>
      <c r="Y46" s="770">
        <f t="shared" si="6"/>
        <v>0</v>
      </c>
      <c r="Z46" s="36" t="str">
        <f>IFERROR(IF(Y46=0,"",ROUNDUP(Y46/H46,0)*0.00902),"")</f>
        <v/>
      </c>
      <c r="AA46" s="56"/>
      <c r="AB46" s="57"/>
      <c r="AC46" s="95" t="s">
        <v>114</v>
      </c>
      <c r="AG46" s="64"/>
      <c r="AJ46" s="68"/>
      <c r="AK46" s="68">
        <v>0</v>
      </c>
      <c r="BB46" s="96" t="s">
        <v>1</v>
      </c>
      <c r="BM46" s="64">
        <f t="shared" si="7"/>
        <v>0</v>
      </c>
      <c r="BN46" s="64">
        <f t="shared" si="8"/>
        <v>0</v>
      </c>
      <c r="BO46" s="64">
        <f t="shared" si="9"/>
        <v>0</v>
      </c>
      <c r="BP46" s="64">
        <f t="shared" si="10"/>
        <v>0</v>
      </c>
    </row>
    <row r="47" spans="1:68" ht="27" customHeight="1" x14ac:dyDescent="0.25">
      <c r="A47" s="54" t="s">
        <v>123</v>
      </c>
      <c r="B47" s="54" t="s">
        <v>124</v>
      </c>
      <c r="C47" s="31">
        <v>4301011624</v>
      </c>
      <c r="D47" s="776">
        <v>4680115883949</v>
      </c>
      <c r="E47" s="777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120</v>
      </c>
      <c r="L47" s="32"/>
      <c r="M47" s="33" t="s">
        <v>113</v>
      </c>
      <c r="N47" s="33"/>
      <c r="O47" s="32">
        <v>50</v>
      </c>
      <c r="P47" s="88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74"/>
      <c r="R47" s="774"/>
      <c r="S47" s="774"/>
      <c r="T47" s="775"/>
      <c r="U47" s="34"/>
      <c r="V47" s="34"/>
      <c r="W47" s="35" t="s">
        <v>68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117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x14ac:dyDescent="0.2">
      <c r="A48" s="799"/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800"/>
      <c r="P48" s="782" t="s">
        <v>70</v>
      </c>
      <c r="Q48" s="783"/>
      <c r="R48" s="783"/>
      <c r="S48" s="783"/>
      <c r="T48" s="783"/>
      <c r="U48" s="783"/>
      <c r="V48" s="784"/>
      <c r="W48" s="37" t="s">
        <v>71</v>
      </c>
      <c r="X48" s="771">
        <f>IFERROR(X42/H42,"0")+IFERROR(X43/H43,"0")+IFERROR(X44/H44,"0")+IFERROR(X45/H45,"0")+IFERROR(X46/H46,"0")+IFERROR(X47/H47,"0")</f>
        <v>74.074074074074076</v>
      </c>
      <c r="Y48" s="771">
        <f>IFERROR(Y42/H42,"0")+IFERROR(Y43/H43,"0")+IFERROR(Y44/H44,"0")+IFERROR(Y45/H45,"0")+IFERROR(Y46/H46,"0")+IFERROR(Y47/H47,"0")</f>
        <v>75</v>
      </c>
      <c r="Z48" s="771">
        <f>IFERROR(IF(Z42="",0,Z42),"0")+IFERROR(IF(Z43="",0,Z43),"0")+IFERROR(IF(Z44="",0,Z44),"0")+IFERROR(IF(Z45="",0,Z45),"0")+IFERROR(IF(Z46="",0,Z46),"0")+IFERROR(IF(Z47="",0,Z47),"0")</f>
        <v>1.4235</v>
      </c>
      <c r="AA48" s="772"/>
      <c r="AB48" s="772"/>
      <c r="AC48" s="772"/>
    </row>
    <row r="49" spans="1:68" x14ac:dyDescent="0.2">
      <c r="A49" s="786"/>
      <c r="B49" s="786"/>
      <c r="C49" s="786"/>
      <c r="D49" s="786"/>
      <c r="E49" s="786"/>
      <c r="F49" s="786"/>
      <c r="G49" s="786"/>
      <c r="H49" s="786"/>
      <c r="I49" s="786"/>
      <c r="J49" s="786"/>
      <c r="K49" s="786"/>
      <c r="L49" s="786"/>
      <c r="M49" s="786"/>
      <c r="N49" s="786"/>
      <c r="O49" s="800"/>
      <c r="P49" s="782" t="s">
        <v>70</v>
      </c>
      <c r="Q49" s="783"/>
      <c r="R49" s="783"/>
      <c r="S49" s="783"/>
      <c r="T49" s="783"/>
      <c r="U49" s="783"/>
      <c r="V49" s="784"/>
      <c r="W49" s="37" t="s">
        <v>68</v>
      </c>
      <c r="X49" s="771">
        <f>IFERROR(SUM(X42:X47),"0")</f>
        <v>800</v>
      </c>
      <c r="Y49" s="771">
        <f>IFERROR(SUM(Y42:Y47),"0")</f>
        <v>810</v>
      </c>
      <c r="Z49" s="37"/>
      <c r="AA49" s="772"/>
      <c r="AB49" s="772"/>
      <c r="AC49" s="772"/>
    </row>
    <row r="50" spans="1:68" ht="14.25" customHeight="1" x14ac:dyDescent="0.25">
      <c r="A50" s="795" t="s">
        <v>72</v>
      </c>
      <c r="B50" s="786"/>
      <c r="C50" s="786"/>
      <c r="D50" s="786"/>
      <c r="E50" s="786"/>
      <c r="F50" s="786"/>
      <c r="G50" s="786"/>
      <c r="H50" s="786"/>
      <c r="I50" s="786"/>
      <c r="J50" s="786"/>
      <c r="K50" s="786"/>
      <c r="L50" s="786"/>
      <c r="M50" s="786"/>
      <c r="N50" s="786"/>
      <c r="O50" s="786"/>
      <c r="P50" s="786"/>
      <c r="Q50" s="786"/>
      <c r="R50" s="786"/>
      <c r="S50" s="786"/>
      <c r="T50" s="786"/>
      <c r="U50" s="786"/>
      <c r="V50" s="786"/>
      <c r="W50" s="786"/>
      <c r="X50" s="786"/>
      <c r="Y50" s="786"/>
      <c r="Z50" s="786"/>
      <c r="AA50" s="765"/>
      <c r="AB50" s="765"/>
      <c r="AC50" s="765"/>
    </row>
    <row r="51" spans="1:68" ht="27" customHeight="1" x14ac:dyDescent="0.25">
      <c r="A51" s="54" t="s">
        <v>125</v>
      </c>
      <c r="B51" s="54" t="s">
        <v>126</v>
      </c>
      <c r="C51" s="31">
        <v>4301051842</v>
      </c>
      <c r="D51" s="776">
        <v>4680115885233</v>
      </c>
      <c r="E51" s="777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66</v>
      </c>
      <c r="L51" s="32"/>
      <c r="M51" s="33" t="s">
        <v>110</v>
      </c>
      <c r="N51" s="33"/>
      <c r="O51" s="32">
        <v>40</v>
      </c>
      <c r="P51" s="100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74"/>
      <c r="R51" s="774"/>
      <c r="S51" s="774"/>
      <c r="T51" s="775"/>
      <c r="U51" s="34"/>
      <c r="V51" s="34"/>
      <c r="W51" s="35" t="s">
        <v>68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127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customHeight="1" x14ac:dyDescent="0.25">
      <c r="A52" s="54" t="s">
        <v>128</v>
      </c>
      <c r="B52" s="54" t="s">
        <v>129</v>
      </c>
      <c r="C52" s="31">
        <v>4301051820</v>
      </c>
      <c r="D52" s="776">
        <v>4680115884915</v>
      </c>
      <c r="E52" s="777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75</v>
      </c>
      <c r="L52" s="32"/>
      <c r="M52" s="33" t="s">
        <v>110</v>
      </c>
      <c r="N52" s="33"/>
      <c r="O52" s="32">
        <v>40</v>
      </c>
      <c r="P52" s="91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74"/>
      <c r="R52" s="774"/>
      <c r="S52" s="774"/>
      <c r="T52" s="775"/>
      <c r="U52" s="34"/>
      <c r="V52" s="34"/>
      <c r="W52" s="35" t="s">
        <v>68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130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x14ac:dyDescent="0.2">
      <c r="A53" s="799"/>
      <c r="B53" s="786"/>
      <c r="C53" s="786"/>
      <c r="D53" s="786"/>
      <c r="E53" s="786"/>
      <c r="F53" s="786"/>
      <c r="G53" s="786"/>
      <c r="H53" s="786"/>
      <c r="I53" s="786"/>
      <c r="J53" s="786"/>
      <c r="K53" s="786"/>
      <c r="L53" s="786"/>
      <c r="M53" s="786"/>
      <c r="N53" s="786"/>
      <c r="O53" s="800"/>
      <c r="P53" s="782" t="s">
        <v>70</v>
      </c>
      <c r="Q53" s="783"/>
      <c r="R53" s="783"/>
      <c r="S53" s="783"/>
      <c r="T53" s="783"/>
      <c r="U53" s="783"/>
      <c r="V53" s="784"/>
      <c r="W53" s="37" t="s">
        <v>71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x14ac:dyDescent="0.2">
      <c r="A54" s="786"/>
      <c r="B54" s="786"/>
      <c r="C54" s="786"/>
      <c r="D54" s="786"/>
      <c r="E54" s="786"/>
      <c r="F54" s="786"/>
      <c r="G54" s="786"/>
      <c r="H54" s="786"/>
      <c r="I54" s="786"/>
      <c r="J54" s="786"/>
      <c r="K54" s="786"/>
      <c r="L54" s="786"/>
      <c r="M54" s="786"/>
      <c r="N54" s="786"/>
      <c r="O54" s="800"/>
      <c r="P54" s="782" t="s">
        <v>70</v>
      </c>
      <c r="Q54" s="783"/>
      <c r="R54" s="783"/>
      <c r="S54" s="783"/>
      <c r="T54" s="783"/>
      <c r="U54" s="783"/>
      <c r="V54" s="784"/>
      <c r="W54" s="37" t="s">
        <v>68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customHeight="1" x14ac:dyDescent="0.25">
      <c r="A55" s="785" t="s">
        <v>131</v>
      </c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6"/>
      <c r="P55" s="786"/>
      <c r="Q55" s="786"/>
      <c r="R55" s="786"/>
      <c r="S55" s="786"/>
      <c r="T55" s="786"/>
      <c r="U55" s="786"/>
      <c r="V55" s="786"/>
      <c r="W55" s="786"/>
      <c r="X55" s="786"/>
      <c r="Y55" s="786"/>
      <c r="Z55" s="786"/>
      <c r="AA55" s="764"/>
      <c r="AB55" s="764"/>
      <c r="AC55" s="764"/>
    </row>
    <row r="56" spans="1:68" ht="14.25" customHeight="1" x14ac:dyDescent="0.25">
      <c r="A56" s="795" t="s">
        <v>106</v>
      </c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6"/>
      <c r="P56" s="786"/>
      <c r="Q56" s="786"/>
      <c r="R56" s="786"/>
      <c r="S56" s="786"/>
      <c r="T56" s="786"/>
      <c r="U56" s="786"/>
      <c r="V56" s="786"/>
      <c r="W56" s="786"/>
      <c r="X56" s="786"/>
      <c r="Y56" s="786"/>
      <c r="Z56" s="786"/>
      <c r="AA56" s="765"/>
      <c r="AB56" s="765"/>
      <c r="AC56" s="765"/>
    </row>
    <row r="57" spans="1:68" ht="27" customHeight="1" x14ac:dyDescent="0.25">
      <c r="A57" s="54" t="s">
        <v>132</v>
      </c>
      <c r="B57" s="54" t="s">
        <v>133</v>
      </c>
      <c r="C57" s="31">
        <v>4301012030</v>
      </c>
      <c r="D57" s="776">
        <v>4680115885882</v>
      </c>
      <c r="E57" s="777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109</v>
      </c>
      <c r="L57" s="32"/>
      <c r="M57" s="33" t="s">
        <v>110</v>
      </c>
      <c r="N57" s="33"/>
      <c r="O57" s="32">
        <v>50</v>
      </c>
      <c r="P57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74"/>
      <c r="R57" s="774"/>
      <c r="S57" s="774"/>
      <c r="T57" s="775"/>
      <c r="U57" s="34"/>
      <c r="V57" s="34"/>
      <c r="W57" s="35" t="s">
        <v>68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customHeight="1" x14ac:dyDescent="0.25">
      <c r="A58" s="54" t="s">
        <v>135</v>
      </c>
      <c r="B58" s="54" t="s">
        <v>136</v>
      </c>
      <c r="C58" s="31">
        <v>4301011816</v>
      </c>
      <c r="D58" s="776">
        <v>4680115881426</v>
      </c>
      <c r="E58" s="777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109</v>
      </c>
      <c r="L58" s="32"/>
      <c r="M58" s="33" t="s">
        <v>113</v>
      </c>
      <c r="N58" s="33"/>
      <c r="O58" s="32">
        <v>50</v>
      </c>
      <c r="P58" s="121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74"/>
      <c r="R58" s="774"/>
      <c r="S58" s="774"/>
      <c r="T58" s="775"/>
      <c r="U58" s="34"/>
      <c r="V58" s="34"/>
      <c r="W58" s="35" t="s">
        <v>68</v>
      </c>
      <c r="X58" s="769">
        <v>1000</v>
      </c>
      <c r="Y58" s="770">
        <f t="shared" si="11"/>
        <v>1004.4000000000001</v>
      </c>
      <c r="Z58" s="36">
        <f>IFERROR(IF(Y58=0,"",ROUNDUP(Y58/H58,0)*0.01898),"")</f>
        <v>1.7651399999999999</v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12"/>
        <v>1040.2777777777776</v>
      </c>
      <c r="BN58" s="64">
        <f t="shared" si="13"/>
        <v>1044.855</v>
      </c>
      <c r="BO58" s="64">
        <f t="shared" si="14"/>
        <v>1.4467592592592591</v>
      </c>
      <c r="BP58" s="64">
        <f t="shared" si="15"/>
        <v>1.453125</v>
      </c>
    </row>
    <row r="59" spans="1:68" ht="27" customHeight="1" x14ac:dyDescent="0.25">
      <c r="A59" s="54" t="s">
        <v>138</v>
      </c>
      <c r="B59" s="54" t="s">
        <v>139</v>
      </c>
      <c r="C59" s="31">
        <v>4301011386</v>
      </c>
      <c r="D59" s="776">
        <v>4680115880283</v>
      </c>
      <c r="E59" s="777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120</v>
      </c>
      <c r="L59" s="32"/>
      <c r="M59" s="33" t="s">
        <v>113</v>
      </c>
      <c r="N59" s="33"/>
      <c r="O59" s="32">
        <v>45</v>
      </c>
      <c r="P59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74"/>
      <c r="R59" s="774"/>
      <c r="S59" s="774"/>
      <c r="T59" s="775"/>
      <c r="U59" s="34"/>
      <c r="V59" s="34"/>
      <c r="W59" s="35" t="s">
        <v>68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140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customHeight="1" x14ac:dyDescent="0.25">
      <c r="A60" s="54" t="s">
        <v>141</v>
      </c>
      <c r="B60" s="54" t="s">
        <v>142</v>
      </c>
      <c r="C60" s="31">
        <v>4301011432</v>
      </c>
      <c r="D60" s="776">
        <v>4680115882720</v>
      </c>
      <c r="E60" s="777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120</v>
      </c>
      <c r="L60" s="32"/>
      <c r="M60" s="33" t="s">
        <v>113</v>
      </c>
      <c r="N60" s="33"/>
      <c r="O60" s="32">
        <v>90</v>
      </c>
      <c r="P60" s="119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74"/>
      <c r="R60" s="774"/>
      <c r="S60" s="774"/>
      <c r="T60" s="775"/>
      <c r="U60" s="34"/>
      <c r="V60" s="34"/>
      <c r="W60" s="35" t="s">
        <v>68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143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customHeight="1" x14ac:dyDescent="0.25">
      <c r="A61" s="54" t="s">
        <v>144</v>
      </c>
      <c r="B61" s="54" t="s">
        <v>145</v>
      </c>
      <c r="C61" s="31">
        <v>4301011806</v>
      </c>
      <c r="D61" s="776">
        <v>4680115881525</v>
      </c>
      <c r="E61" s="777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120</v>
      </c>
      <c r="L61" s="32"/>
      <c r="M61" s="33" t="s">
        <v>113</v>
      </c>
      <c r="N61" s="33"/>
      <c r="O61" s="32">
        <v>50</v>
      </c>
      <c r="P61" s="110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74"/>
      <c r="R61" s="774"/>
      <c r="S61" s="774"/>
      <c r="T61" s="775"/>
      <c r="U61" s="34"/>
      <c r="V61" s="34"/>
      <c r="W61" s="35" t="s">
        <v>68</v>
      </c>
      <c r="X61" s="769">
        <v>0</v>
      </c>
      <c r="Y61" s="770">
        <f t="shared" si="11"/>
        <v>0</v>
      </c>
      <c r="Z61" s="36" t="str">
        <f>IFERROR(IF(Y61=0,"",ROUNDUP(Y61/H61,0)*0.00902),"")</f>
        <v/>
      </c>
      <c r="AA61" s="56"/>
      <c r="AB61" s="57"/>
      <c r="AC61" s="111" t="s">
        <v>137</v>
      </c>
      <c r="AG61" s="64"/>
      <c r="AJ61" s="68"/>
      <c r="AK61" s="68">
        <v>0</v>
      </c>
      <c r="BB61" s="112" t="s">
        <v>1</v>
      </c>
      <c r="BM61" s="64">
        <f t="shared" si="12"/>
        <v>0</v>
      </c>
      <c r="BN61" s="64">
        <f t="shared" si="13"/>
        <v>0</v>
      </c>
      <c r="BO61" s="64">
        <f t="shared" si="14"/>
        <v>0</v>
      </c>
      <c r="BP61" s="64">
        <f t="shared" si="15"/>
        <v>0</v>
      </c>
    </row>
    <row r="62" spans="1:68" ht="27" customHeight="1" x14ac:dyDescent="0.25">
      <c r="A62" s="54" t="s">
        <v>146</v>
      </c>
      <c r="B62" s="54" t="s">
        <v>147</v>
      </c>
      <c r="C62" s="31">
        <v>4301011589</v>
      </c>
      <c r="D62" s="776">
        <v>4680115885899</v>
      </c>
      <c r="E62" s="777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75</v>
      </c>
      <c r="L62" s="32"/>
      <c r="M62" s="33" t="s">
        <v>148</v>
      </c>
      <c r="N62" s="33"/>
      <c r="O62" s="32">
        <v>50</v>
      </c>
      <c r="P62" s="113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74"/>
      <c r="R62" s="774"/>
      <c r="S62" s="774"/>
      <c r="T62" s="775"/>
      <c r="U62" s="34"/>
      <c r="V62" s="34"/>
      <c r="W62" s="35" t="s">
        <v>68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149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customHeight="1" x14ac:dyDescent="0.25">
      <c r="A63" s="54" t="s">
        <v>150</v>
      </c>
      <c r="B63" s="54" t="s">
        <v>151</v>
      </c>
      <c r="C63" s="31">
        <v>4301011801</v>
      </c>
      <c r="D63" s="776">
        <v>4680115881419</v>
      </c>
      <c r="E63" s="777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120</v>
      </c>
      <c r="L63" s="32"/>
      <c r="M63" s="33" t="s">
        <v>113</v>
      </c>
      <c r="N63" s="33"/>
      <c r="O63" s="32">
        <v>50</v>
      </c>
      <c r="P63" s="8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74"/>
      <c r="R63" s="774"/>
      <c r="S63" s="774"/>
      <c r="T63" s="775"/>
      <c r="U63" s="34"/>
      <c r="V63" s="34"/>
      <c r="W63" s="35" t="s">
        <v>68</v>
      </c>
      <c r="X63" s="769">
        <v>0</v>
      </c>
      <c r="Y63" s="770">
        <f t="shared" si="11"/>
        <v>0</v>
      </c>
      <c r="Z63" s="36" t="str">
        <f>IFERROR(IF(Y63=0,"",ROUNDUP(Y63/H63,0)*0.00902),"")</f>
        <v/>
      </c>
      <c r="AA63" s="56"/>
      <c r="AB63" s="57"/>
      <c r="AC63" s="115" t="s">
        <v>137</v>
      </c>
      <c r="AG63" s="64"/>
      <c r="AJ63" s="68"/>
      <c r="AK63" s="68">
        <v>0</v>
      </c>
      <c r="BB63" s="116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x14ac:dyDescent="0.2">
      <c r="A64" s="799"/>
      <c r="B64" s="786"/>
      <c r="C64" s="786"/>
      <c r="D64" s="786"/>
      <c r="E64" s="786"/>
      <c r="F64" s="786"/>
      <c r="G64" s="786"/>
      <c r="H64" s="786"/>
      <c r="I64" s="786"/>
      <c r="J64" s="786"/>
      <c r="K64" s="786"/>
      <c r="L64" s="786"/>
      <c r="M64" s="786"/>
      <c r="N64" s="786"/>
      <c r="O64" s="800"/>
      <c r="P64" s="782" t="s">
        <v>70</v>
      </c>
      <c r="Q64" s="783"/>
      <c r="R64" s="783"/>
      <c r="S64" s="783"/>
      <c r="T64" s="783"/>
      <c r="U64" s="783"/>
      <c r="V64" s="784"/>
      <c r="W64" s="37" t="s">
        <v>71</v>
      </c>
      <c r="X64" s="771">
        <f>IFERROR(X57/H57,"0")+IFERROR(X58/H58,"0")+IFERROR(X59/H59,"0")+IFERROR(X60/H60,"0")+IFERROR(X61/H61,"0")+IFERROR(X62/H62,"0")+IFERROR(X63/H63,"0")</f>
        <v>92.592592592592581</v>
      </c>
      <c r="Y64" s="771">
        <f>IFERROR(Y57/H57,"0")+IFERROR(Y58/H58,"0")+IFERROR(Y59/H59,"0")+IFERROR(Y60/H60,"0")+IFERROR(Y61/H61,"0")+IFERROR(Y62/H62,"0")+IFERROR(Y63/H63,"0")</f>
        <v>93</v>
      </c>
      <c r="Z64" s="771">
        <f>IFERROR(IF(Z57="",0,Z57),"0")+IFERROR(IF(Z58="",0,Z58),"0")+IFERROR(IF(Z59="",0,Z59),"0")+IFERROR(IF(Z60="",0,Z60),"0")+IFERROR(IF(Z61="",0,Z61),"0")+IFERROR(IF(Z62="",0,Z62),"0")+IFERROR(IF(Z63="",0,Z63),"0")</f>
        <v>1.7651399999999999</v>
      </c>
      <c r="AA64" s="772"/>
      <c r="AB64" s="772"/>
      <c r="AC64" s="772"/>
    </row>
    <row r="65" spans="1:68" x14ac:dyDescent="0.2">
      <c r="A65" s="786"/>
      <c r="B65" s="786"/>
      <c r="C65" s="786"/>
      <c r="D65" s="786"/>
      <c r="E65" s="786"/>
      <c r="F65" s="786"/>
      <c r="G65" s="786"/>
      <c r="H65" s="786"/>
      <c r="I65" s="786"/>
      <c r="J65" s="786"/>
      <c r="K65" s="786"/>
      <c r="L65" s="786"/>
      <c r="M65" s="786"/>
      <c r="N65" s="786"/>
      <c r="O65" s="800"/>
      <c r="P65" s="782" t="s">
        <v>70</v>
      </c>
      <c r="Q65" s="783"/>
      <c r="R65" s="783"/>
      <c r="S65" s="783"/>
      <c r="T65" s="783"/>
      <c r="U65" s="783"/>
      <c r="V65" s="784"/>
      <c r="W65" s="37" t="s">
        <v>68</v>
      </c>
      <c r="X65" s="771">
        <f>IFERROR(SUM(X57:X63),"0")</f>
        <v>1000</v>
      </c>
      <c r="Y65" s="771">
        <f>IFERROR(SUM(Y57:Y63),"0")</f>
        <v>1004.4000000000001</v>
      </c>
      <c r="Z65" s="37"/>
      <c r="AA65" s="772"/>
      <c r="AB65" s="772"/>
      <c r="AC65" s="772"/>
    </row>
    <row r="66" spans="1:68" ht="14.25" customHeight="1" x14ac:dyDescent="0.25">
      <c r="A66" s="795" t="s">
        <v>152</v>
      </c>
      <c r="B66" s="786"/>
      <c r="C66" s="786"/>
      <c r="D66" s="786"/>
      <c r="E66" s="786"/>
      <c r="F66" s="786"/>
      <c r="G66" s="786"/>
      <c r="H66" s="786"/>
      <c r="I66" s="786"/>
      <c r="J66" s="786"/>
      <c r="K66" s="786"/>
      <c r="L66" s="786"/>
      <c r="M66" s="786"/>
      <c r="N66" s="786"/>
      <c r="O66" s="786"/>
      <c r="P66" s="786"/>
      <c r="Q66" s="786"/>
      <c r="R66" s="786"/>
      <c r="S66" s="786"/>
      <c r="T66" s="786"/>
      <c r="U66" s="786"/>
      <c r="V66" s="786"/>
      <c r="W66" s="786"/>
      <c r="X66" s="786"/>
      <c r="Y66" s="786"/>
      <c r="Z66" s="786"/>
      <c r="AA66" s="765"/>
      <c r="AB66" s="765"/>
      <c r="AC66" s="765"/>
    </row>
    <row r="67" spans="1:68" ht="27" customHeight="1" x14ac:dyDescent="0.25">
      <c r="A67" s="54" t="s">
        <v>153</v>
      </c>
      <c r="B67" s="54" t="s">
        <v>154</v>
      </c>
      <c r="C67" s="31">
        <v>4301020298</v>
      </c>
      <c r="D67" s="776">
        <v>4680115881440</v>
      </c>
      <c r="E67" s="777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109</v>
      </c>
      <c r="L67" s="32"/>
      <c r="M67" s="33" t="s">
        <v>113</v>
      </c>
      <c r="N67" s="33"/>
      <c r="O67" s="32">
        <v>50</v>
      </c>
      <c r="P67" s="115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74"/>
      <c r="R67" s="774"/>
      <c r="S67" s="774"/>
      <c r="T67" s="775"/>
      <c r="U67" s="34"/>
      <c r="V67" s="34"/>
      <c r="W67" s="35" t="s">
        <v>68</v>
      </c>
      <c r="X67" s="769">
        <v>0</v>
      </c>
      <c r="Y67" s="770">
        <f>IFERROR(IF(X67="",0,CEILING((X67/$H67),1)*$H67),"")</f>
        <v>0</v>
      </c>
      <c r="Z67" s="36" t="str">
        <f>IFERROR(IF(Y67=0,"",ROUNDUP(Y67/H67,0)*0.01898),"")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156</v>
      </c>
      <c r="B68" s="54" t="s">
        <v>157</v>
      </c>
      <c r="C68" s="31">
        <v>4301020228</v>
      </c>
      <c r="D68" s="776">
        <v>4680115882751</v>
      </c>
      <c r="E68" s="777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120</v>
      </c>
      <c r="L68" s="32"/>
      <c r="M68" s="33" t="s">
        <v>113</v>
      </c>
      <c r="N68" s="33"/>
      <c r="O68" s="32">
        <v>90</v>
      </c>
      <c r="P68" s="95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74"/>
      <c r="R68" s="774"/>
      <c r="S68" s="774"/>
      <c r="T68" s="775"/>
      <c r="U68" s="34"/>
      <c r="V68" s="34"/>
      <c r="W68" s="35" t="s">
        <v>68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customHeight="1" x14ac:dyDescent="0.25">
      <c r="A69" s="54" t="s">
        <v>159</v>
      </c>
      <c r="B69" s="54" t="s">
        <v>160</v>
      </c>
      <c r="C69" s="31">
        <v>4301020358</v>
      </c>
      <c r="D69" s="776">
        <v>4680115885950</v>
      </c>
      <c r="E69" s="777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75</v>
      </c>
      <c r="L69" s="32"/>
      <c r="M69" s="33" t="s">
        <v>110</v>
      </c>
      <c r="N69" s="33"/>
      <c r="O69" s="32">
        <v>50</v>
      </c>
      <c r="P69" s="98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74"/>
      <c r="R69" s="774"/>
      <c r="S69" s="774"/>
      <c r="T69" s="775"/>
      <c r="U69" s="34"/>
      <c r="V69" s="34"/>
      <c r="W69" s="35" t="s">
        <v>68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155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161</v>
      </c>
      <c r="B70" s="54" t="s">
        <v>162</v>
      </c>
      <c r="C70" s="31">
        <v>4301020296</v>
      </c>
      <c r="D70" s="776">
        <v>4680115881433</v>
      </c>
      <c r="E70" s="777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75</v>
      </c>
      <c r="L70" s="32"/>
      <c r="M70" s="33" t="s">
        <v>113</v>
      </c>
      <c r="N70" s="33"/>
      <c r="O70" s="32">
        <v>50</v>
      </c>
      <c r="P70" s="11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74"/>
      <c r="R70" s="774"/>
      <c r="S70" s="774"/>
      <c r="T70" s="775"/>
      <c r="U70" s="34"/>
      <c r="V70" s="34"/>
      <c r="W70" s="35" t="s">
        <v>68</v>
      </c>
      <c r="X70" s="769">
        <v>0</v>
      </c>
      <c r="Y70" s="770">
        <f>IFERROR(IF(X70="",0,CEILING((X70/$H70),1)*$H70),"")</f>
        <v>0</v>
      </c>
      <c r="Z70" s="36" t="str">
        <f>IFERROR(IF(Y70=0,"",ROUNDUP(Y70/H70,0)*0.00651),"")</f>
        <v/>
      </c>
      <c r="AA70" s="56"/>
      <c r="AB70" s="57"/>
      <c r="AC70" s="123" t="s">
        <v>155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799"/>
      <c r="B71" s="786"/>
      <c r="C71" s="786"/>
      <c r="D71" s="786"/>
      <c r="E71" s="786"/>
      <c r="F71" s="786"/>
      <c r="G71" s="786"/>
      <c r="H71" s="786"/>
      <c r="I71" s="786"/>
      <c r="J71" s="786"/>
      <c r="K71" s="786"/>
      <c r="L71" s="786"/>
      <c r="M71" s="786"/>
      <c r="N71" s="786"/>
      <c r="O71" s="800"/>
      <c r="P71" s="782" t="s">
        <v>70</v>
      </c>
      <c r="Q71" s="783"/>
      <c r="R71" s="783"/>
      <c r="S71" s="783"/>
      <c r="T71" s="783"/>
      <c r="U71" s="783"/>
      <c r="V71" s="784"/>
      <c r="W71" s="37" t="s">
        <v>71</v>
      </c>
      <c r="X71" s="771">
        <f>IFERROR(X67/H67,"0")+IFERROR(X68/H68,"0")+IFERROR(X69/H69,"0")+IFERROR(X70/H70,"0")</f>
        <v>0</v>
      </c>
      <c r="Y71" s="771">
        <f>IFERROR(Y67/H67,"0")+IFERROR(Y68/H68,"0")+IFERROR(Y69/H69,"0")+IFERROR(Y70/H70,"0")</f>
        <v>0</v>
      </c>
      <c r="Z71" s="771">
        <f>IFERROR(IF(Z67="",0,Z67),"0")+IFERROR(IF(Z68="",0,Z68),"0")+IFERROR(IF(Z69="",0,Z69),"0")+IFERROR(IF(Z70="",0,Z70),"0")</f>
        <v>0</v>
      </c>
      <c r="AA71" s="772"/>
      <c r="AB71" s="772"/>
      <c r="AC71" s="772"/>
    </row>
    <row r="72" spans="1:68" x14ac:dyDescent="0.2">
      <c r="A72" s="786"/>
      <c r="B72" s="786"/>
      <c r="C72" s="786"/>
      <c r="D72" s="786"/>
      <c r="E72" s="786"/>
      <c r="F72" s="786"/>
      <c r="G72" s="786"/>
      <c r="H72" s="786"/>
      <c r="I72" s="786"/>
      <c r="J72" s="786"/>
      <c r="K72" s="786"/>
      <c r="L72" s="786"/>
      <c r="M72" s="786"/>
      <c r="N72" s="786"/>
      <c r="O72" s="800"/>
      <c r="P72" s="782" t="s">
        <v>70</v>
      </c>
      <c r="Q72" s="783"/>
      <c r="R72" s="783"/>
      <c r="S72" s="783"/>
      <c r="T72" s="783"/>
      <c r="U72" s="783"/>
      <c r="V72" s="784"/>
      <c r="W72" s="37" t="s">
        <v>68</v>
      </c>
      <c r="X72" s="771">
        <f>IFERROR(SUM(X67:X70),"0")</f>
        <v>0</v>
      </c>
      <c r="Y72" s="771">
        <f>IFERROR(SUM(Y67:Y70),"0")</f>
        <v>0</v>
      </c>
      <c r="Z72" s="37"/>
      <c r="AA72" s="772"/>
      <c r="AB72" s="772"/>
      <c r="AC72" s="772"/>
    </row>
    <row r="73" spans="1:68" ht="14.25" customHeight="1" x14ac:dyDescent="0.25">
      <c r="A73" s="795" t="s">
        <v>63</v>
      </c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6"/>
      <c r="P73" s="786"/>
      <c r="Q73" s="786"/>
      <c r="R73" s="786"/>
      <c r="S73" s="786"/>
      <c r="T73" s="786"/>
      <c r="U73" s="786"/>
      <c r="V73" s="786"/>
      <c r="W73" s="786"/>
      <c r="X73" s="786"/>
      <c r="Y73" s="786"/>
      <c r="Z73" s="786"/>
      <c r="AA73" s="765"/>
      <c r="AB73" s="765"/>
      <c r="AC73" s="765"/>
    </row>
    <row r="74" spans="1:68" ht="16.5" customHeight="1" x14ac:dyDescent="0.25">
      <c r="A74" s="54" t="s">
        <v>163</v>
      </c>
      <c r="B74" s="54" t="s">
        <v>164</v>
      </c>
      <c r="C74" s="31">
        <v>4301031242</v>
      </c>
      <c r="D74" s="776">
        <v>4680115885066</v>
      </c>
      <c r="E74" s="777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120</v>
      </c>
      <c r="L74" s="32"/>
      <c r="M74" s="33" t="s">
        <v>67</v>
      </c>
      <c r="N74" s="33"/>
      <c r="O74" s="32">
        <v>40</v>
      </c>
      <c r="P74" s="97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74"/>
      <c r="R74" s="774"/>
      <c r="S74" s="774"/>
      <c r="T74" s="775"/>
      <c r="U74" s="34"/>
      <c r="V74" s="34"/>
      <c r="W74" s="35" t="s">
        <v>68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165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customHeight="1" x14ac:dyDescent="0.25">
      <c r="A75" s="54" t="s">
        <v>166</v>
      </c>
      <c r="B75" s="54" t="s">
        <v>167</v>
      </c>
      <c r="C75" s="31">
        <v>4301031240</v>
      </c>
      <c r="D75" s="776">
        <v>4680115885042</v>
      </c>
      <c r="E75" s="777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120</v>
      </c>
      <c r="L75" s="32"/>
      <c r="M75" s="33" t="s">
        <v>67</v>
      </c>
      <c r="N75" s="33"/>
      <c r="O75" s="32">
        <v>40</v>
      </c>
      <c r="P75" s="115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74"/>
      <c r="R75" s="774"/>
      <c r="S75" s="774"/>
      <c r="T75" s="775"/>
      <c r="U75" s="34"/>
      <c r="V75" s="34"/>
      <c r="W75" s="35" t="s">
        <v>68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customHeight="1" x14ac:dyDescent="0.25">
      <c r="A76" s="54" t="s">
        <v>169</v>
      </c>
      <c r="B76" s="54" t="s">
        <v>170</v>
      </c>
      <c r="C76" s="31">
        <v>4301031315</v>
      </c>
      <c r="D76" s="776">
        <v>4680115885080</v>
      </c>
      <c r="E76" s="777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120</v>
      </c>
      <c r="L76" s="32"/>
      <c r="M76" s="33" t="s">
        <v>67</v>
      </c>
      <c r="N76" s="33"/>
      <c r="O76" s="32">
        <v>40</v>
      </c>
      <c r="P76" s="97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74"/>
      <c r="R76" s="774"/>
      <c r="S76" s="774"/>
      <c r="T76" s="775"/>
      <c r="U76" s="34"/>
      <c r="V76" s="34"/>
      <c r="W76" s="35" t="s">
        <v>68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customHeight="1" x14ac:dyDescent="0.25">
      <c r="A77" s="54" t="s">
        <v>172</v>
      </c>
      <c r="B77" s="54" t="s">
        <v>173</v>
      </c>
      <c r="C77" s="31">
        <v>4301031243</v>
      </c>
      <c r="D77" s="776">
        <v>4680115885073</v>
      </c>
      <c r="E77" s="777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66</v>
      </c>
      <c r="L77" s="32"/>
      <c r="M77" s="33" t="s">
        <v>67</v>
      </c>
      <c r="N77" s="33"/>
      <c r="O77" s="32">
        <v>40</v>
      </c>
      <c r="P77" s="101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74"/>
      <c r="R77" s="774"/>
      <c r="S77" s="774"/>
      <c r="T77" s="775"/>
      <c r="U77" s="34"/>
      <c r="V77" s="34"/>
      <c r="W77" s="35" t="s">
        <v>68</v>
      </c>
      <c r="X77" s="769">
        <v>0</v>
      </c>
      <c r="Y77" s="770">
        <f t="shared" si="16"/>
        <v>0</v>
      </c>
      <c r="Z77" s="36" t="str">
        <f>IFERROR(IF(Y77=0,"",ROUNDUP(Y77/H77,0)*0.00502),"")</f>
        <v/>
      </c>
      <c r="AA77" s="56"/>
      <c r="AB77" s="57"/>
      <c r="AC77" s="131" t="s">
        <v>165</v>
      </c>
      <c r="AG77" s="64"/>
      <c r="AJ77" s="68"/>
      <c r="AK77" s="68">
        <v>0</v>
      </c>
      <c r="BB77" s="132" t="s">
        <v>1</v>
      </c>
      <c r="BM77" s="64">
        <f t="shared" si="17"/>
        <v>0</v>
      </c>
      <c r="BN77" s="64">
        <f t="shared" si="18"/>
        <v>0</v>
      </c>
      <c r="BO77" s="64">
        <f t="shared" si="19"/>
        <v>0</v>
      </c>
      <c r="BP77" s="64">
        <f t="shared" si="20"/>
        <v>0</v>
      </c>
    </row>
    <row r="78" spans="1:68" ht="27" customHeight="1" x14ac:dyDescent="0.25">
      <c r="A78" s="54" t="s">
        <v>174</v>
      </c>
      <c r="B78" s="54" t="s">
        <v>175</v>
      </c>
      <c r="C78" s="31">
        <v>4301031241</v>
      </c>
      <c r="D78" s="776">
        <v>4680115885059</v>
      </c>
      <c r="E78" s="777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66</v>
      </c>
      <c r="L78" s="32"/>
      <c r="M78" s="33" t="s">
        <v>67</v>
      </c>
      <c r="N78" s="33"/>
      <c r="O78" s="32">
        <v>40</v>
      </c>
      <c r="P78" s="92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74"/>
      <c r="R78" s="774"/>
      <c r="S78" s="774"/>
      <c r="T78" s="775"/>
      <c r="U78" s="34"/>
      <c r="V78" s="34"/>
      <c r="W78" s="35" t="s">
        <v>68</v>
      </c>
      <c r="X78" s="769">
        <v>0</v>
      </c>
      <c r="Y78" s="770">
        <f t="shared" si="16"/>
        <v>0</v>
      </c>
      <c r="Z78" s="36" t="str">
        <f>IFERROR(IF(Y78=0,"",ROUNDUP(Y78/H78,0)*0.00502),"")</f>
        <v/>
      </c>
      <c r="AA78" s="56"/>
      <c r="AB78" s="57"/>
      <c r="AC78" s="133" t="s">
        <v>168</v>
      </c>
      <c r="AG78" s="64"/>
      <c r="AJ78" s="68"/>
      <c r="AK78" s="68">
        <v>0</v>
      </c>
      <c r="BB78" s="134" t="s">
        <v>1</v>
      </c>
      <c r="BM78" s="64">
        <f t="shared" si="17"/>
        <v>0</v>
      </c>
      <c r="BN78" s="64">
        <f t="shared" si="18"/>
        <v>0</v>
      </c>
      <c r="BO78" s="64">
        <f t="shared" si="19"/>
        <v>0</v>
      </c>
      <c r="BP78" s="64">
        <f t="shared" si="20"/>
        <v>0</v>
      </c>
    </row>
    <row r="79" spans="1:68" ht="27" customHeight="1" x14ac:dyDescent="0.25">
      <c r="A79" s="54" t="s">
        <v>176</v>
      </c>
      <c r="B79" s="54" t="s">
        <v>177</v>
      </c>
      <c r="C79" s="31">
        <v>4301031316</v>
      </c>
      <c r="D79" s="776">
        <v>4680115885097</v>
      </c>
      <c r="E79" s="777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66</v>
      </c>
      <c r="L79" s="32"/>
      <c r="M79" s="33" t="s">
        <v>67</v>
      </c>
      <c r="N79" s="33"/>
      <c r="O79" s="32">
        <v>40</v>
      </c>
      <c r="P79" s="77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74"/>
      <c r="R79" s="774"/>
      <c r="S79" s="774"/>
      <c r="T79" s="775"/>
      <c r="U79" s="34"/>
      <c r="V79" s="34"/>
      <c r="W79" s="35" t="s">
        <v>68</v>
      </c>
      <c r="X79" s="769">
        <v>0</v>
      </c>
      <c r="Y79" s="770">
        <f t="shared" si="16"/>
        <v>0</v>
      </c>
      <c r="Z79" s="36" t="str">
        <f>IFERROR(IF(Y79=0,"",ROUNDUP(Y79/H79,0)*0.00502),"")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x14ac:dyDescent="0.2">
      <c r="A80" s="799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800"/>
      <c r="P80" s="782" t="s">
        <v>70</v>
      </c>
      <c r="Q80" s="783"/>
      <c r="R80" s="783"/>
      <c r="S80" s="783"/>
      <c r="T80" s="783"/>
      <c r="U80" s="783"/>
      <c r="V80" s="784"/>
      <c r="W80" s="37" t="s">
        <v>71</v>
      </c>
      <c r="X80" s="771">
        <f>IFERROR(X74/H74,"0")+IFERROR(X75/H75,"0")+IFERROR(X76/H76,"0")+IFERROR(X77/H77,"0")+IFERROR(X78/H78,"0")+IFERROR(X79/H79,"0")</f>
        <v>0</v>
      </c>
      <c r="Y80" s="771">
        <f>IFERROR(Y74/H74,"0")+IFERROR(Y75/H75,"0")+IFERROR(Y76/H76,"0")+IFERROR(Y77/H77,"0")+IFERROR(Y78/H78,"0")+IFERROR(Y79/H79,"0")</f>
        <v>0</v>
      </c>
      <c r="Z80" s="771">
        <f>IFERROR(IF(Z74="",0,Z74),"0")+IFERROR(IF(Z75="",0,Z75),"0")+IFERROR(IF(Z76="",0,Z76),"0")+IFERROR(IF(Z77="",0,Z77),"0")+IFERROR(IF(Z78="",0,Z78),"0")+IFERROR(IF(Z79="",0,Z79),"0")</f>
        <v>0</v>
      </c>
      <c r="AA80" s="772"/>
      <c r="AB80" s="772"/>
      <c r="AC80" s="772"/>
    </row>
    <row r="81" spans="1:68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800"/>
      <c r="P81" s="782" t="s">
        <v>70</v>
      </c>
      <c r="Q81" s="783"/>
      <c r="R81" s="783"/>
      <c r="S81" s="783"/>
      <c r="T81" s="783"/>
      <c r="U81" s="783"/>
      <c r="V81" s="784"/>
      <c r="W81" s="37" t="s">
        <v>68</v>
      </c>
      <c r="X81" s="771">
        <f>IFERROR(SUM(X74:X79),"0")</f>
        <v>0</v>
      </c>
      <c r="Y81" s="771">
        <f>IFERROR(SUM(Y74:Y79),"0")</f>
        <v>0</v>
      </c>
      <c r="Z81" s="37"/>
      <c r="AA81" s="772"/>
      <c r="AB81" s="772"/>
      <c r="AC81" s="772"/>
    </row>
    <row r="82" spans="1:68" ht="14.25" customHeight="1" x14ac:dyDescent="0.25">
      <c r="A82" s="795" t="s">
        <v>72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5"/>
      <c r="AB82" s="765"/>
      <c r="AC82" s="765"/>
    </row>
    <row r="83" spans="1:68" ht="16.5" customHeight="1" x14ac:dyDescent="0.25">
      <c r="A83" s="54" t="s">
        <v>178</v>
      </c>
      <c r="B83" s="54" t="s">
        <v>179</v>
      </c>
      <c r="C83" s="31">
        <v>4301051838</v>
      </c>
      <c r="D83" s="776">
        <v>4680115881891</v>
      </c>
      <c r="E83" s="777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109</v>
      </c>
      <c r="L83" s="32"/>
      <c r="M83" s="33" t="s">
        <v>110</v>
      </c>
      <c r="N83" s="33"/>
      <c r="O83" s="32">
        <v>40</v>
      </c>
      <c r="P83" s="119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74"/>
      <c r="R83" s="774"/>
      <c r="S83" s="774"/>
      <c r="T83" s="775"/>
      <c r="U83" s="34"/>
      <c r="V83" s="34"/>
      <c r="W83" s="35" t="s">
        <v>68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180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customHeight="1" x14ac:dyDescent="0.25">
      <c r="A84" s="54" t="s">
        <v>181</v>
      </c>
      <c r="B84" s="54" t="s">
        <v>182</v>
      </c>
      <c r="C84" s="31">
        <v>4301051846</v>
      </c>
      <c r="D84" s="776">
        <v>4680115885769</v>
      </c>
      <c r="E84" s="777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109</v>
      </c>
      <c r="L84" s="32"/>
      <c r="M84" s="33" t="s">
        <v>110</v>
      </c>
      <c r="N84" s="33"/>
      <c r="O84" s="32">
        <v>45</v>
      </c>
      <c r="P84" s="106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74"/>
      <c r="R84" s="774"/>
      <c r="S84" s="774"/>
      <c r="T84" s="775"/>
      <c r="U84" s="34"/>
      <c r="V84" s="34"/>
      <c r="W84" s="35" t="s">
        <v>68</v>
      </c>
      <c r="X84" s="769">
        <v>0</v>
      </c>
      <c r="Y84" s="770">
        <f t="shared" si="21"/>
        <v>0</v>
      </c>
      <c r="Z84" s="36" t="str">
        <f>IFERROR(IF(Y84=0,"",ROUNDUP(Y84/H84,0)*0.01898),"")</f>
        <v/>
      </c>
      <c r="AA84" s="56"/>
      <c r="AB84" s="57"/>
      <c r="AC84" s="139" t="s">
        <v>183</v>
      </c>
      <c r="AG84" s="64"/>
      <c r="AJ84" s="68"/>
      <c r="AK84" s="68">
        <v>0</v>
      </c>
      <c r="BB84" s="140" t="s">
        <v>1</v>
      </c>
      <c r="BM84" s="64">
        <f t="shared" si="22"/>
        <v>0</v>
      </c>
      <c r="BN84" s="64">
        <f t="shared" si="23"/>
        <v>0</v>
      </c>
      <c r="BO84" s="64">
        <f t="shared" si="24"/>
        <v>0</v>
      </c>
      <c r="BP84" s="64">
        <f t="shared" si="25"/>
        <v>0</v>
      </c>
    </row>
    <row r="85" spans="1:68" ht="37.5" customHeight="1" x14ac:dyDescent="0.25">
      <c r="A85" s="54" t="s">
        <v>184</v>
      </c>
      <c r="B85" s="54" t="s">
        <v>185</v>
      </c>
      <c r="C85" s="31">
        <v>4301051822</v>
      </c>
      <c r="D85" s="776">
        <v>4680115884410</v>
      </c>
      <c r="E85" s="777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109</v>
      </c>
      <c r="L85" s="32"/>
      <c r="M85" s="33" t="s">
        <v>67</v>
      </c>
      <c r="N85" s="33"/>
      <c r="O85" s="32">
        <v>40</v>
      </c>
      <c r="P85" s="119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74"/>
      <c r="R85" s="774"/>
      <c r="S85" s="774"/>
      <c r="T85" s="775"/>
      <c r="U85" s="34"/>
      <c r="V85" s="34"/>
      <c r="W85" s="35" t="s">
        <v>68</v>
      </c>
      <c r="X85" s="769">
        <v>0</v>
      </c>
      <c r="Y85" s="770">
        <f t="shared" si="21"/>
        <v>0</v>
      </c>
      <c r="Z85" s="36" t="str">
        <f>IFERROR(IF(Y85=0,"",ROUNDUP(Y85/H85,0)*0.01898),"")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22"/>
        <v>0</v>
      </c>
      <c r="BN85" s="64">
        <f t="shared" si="23"/>
        <v>0</v>
      </c>
      <c r="BO85" s="64">
        <f t="shared" si="24"/>
        <v>0</v>
      </c>
      <c r="BP85" s="64">
        <f t="shared" si="25"/>
        <v>0</v>
      </c>
    </row>
    <row r="86" spans="1:68" ht="16.5" customHeight="1" x14ac:dyDescent="0.25">
      <c r="A86" s="54" t="s">
        <v>187</v>
      </c>
      <c r="B86" s="54" t="s">
        <v>188</v>
      </c>
      <c r="C86" s="31">
        <v>4301051837</v>
      </c>
      <c r="D86" s="776">
        <v>4680115884311</v>
      </c>
      <c r="E86" s="777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75</v>
      </c>
      <c r="L86" s="32"/>
      <c r="M86" s="33" t="s">
        <v>110</v>
      </c>
      <c r="N86" s="33"/>
      <c r="O86" s="32">
        <v>40</v>
      </c>
      <c r="P86" s="80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74"/>
      <c r="R86" s="774"/>
      <c r="S86" s="774"/>
      <c r="T86" s="775"/>
      <c r="U86" s="34"/>
      <c r="V86" s="34"/>
      <c r="W86" s="35" t="s">
        <v>68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180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customHeight="1" x14ac:dyDescent="0.25">
      <c r="A87" s="54" t="s">
        <v>189</v>
      </c>
      <c r="B87" s="54" t="s">
        <v>190</v>
      </c>
      <c r="C87" s="31">
        <v>4301051844</v>
      </c>
      <c r="D87" s="776">
        <v>4680115885929</v>
      </c>
      <c r="E87" s="777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75</v>
      </c>
      <c r="L87" s="32"/>
      <c r="M87" s="33" t="s">
        <v>110</v>
      </c>
      <c r="N87" s="33"/>
      <c r="O87" s="32">
        <v>45</v>
      </c>
      <c r="P87" s="99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74"/>
      <c r="R87" s="774"/>
      <c r="S87" s="774"/>
      <c r="T87" s="775"/>
      <c r="U87" s="34"/>
      <c r="V87" s="34"/>
      <c r="W87" s="35" t="s">
        <v>68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183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customHeight="1" x14ac:dyDescent="0.25">
      <c r="A88" s="54" t="s">
        <v>191</v>
      </c>
      <c r="B88" s="54" t="s">
        <v>192</v>
      </c>
      <c r="C88" s="31">
        <v>4301051827</v>
      </c>
      <c r="D88" s="776">
        <v>4680115884403</v>
      </c>
      <c r="E88" s="777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75</v>
      </c>
      <c r="L88" s="32"/>
      <c r="M88" s="33" t="s">
        <v>67</v>
      </c>
      <c r="N88" s="33"/>
      <c r="O88" s="32">
        <v>40</v>
      </c>
      <c r="P88" s="100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74"/>
      <c r="R88" s="774"/>
      <c r="S88" s="774"/>
      <c r="T88" s="775"/>
      <c r="U88" s="34"/>
      <c r="V88" s="34"/>
      <c r="W88" s="35" t="s">
        <v>68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186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x14ac:dyDescent="0.2">
      <c r="A89" s="799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800"/>
      <c r="P89" s="782" t="s">
        <v>70</v>
      </c>
      <c r="Q89" s="783"/>
      <c r="R89" s="783"/>
      <c r="S89" s="783"/>
      <c r="T89" s="783"/>
      <c r="U89" s="783"/>
      <c r="V89" s="784"/>
      <c r="W89" s="37" t="s">
        <v>71</v>
      </c>
      <c r="X89" s="771">
        <f>IFERROR(X83/H83,"0")+IFERROR(X84/H84,"0")+IFERROR(X85/H85,"0")+IFERROR(X86/H86,"0")+IFERROR(X87/H87,"0")+IFERROR(X88/H88,"0")</f>
        <v>0</v>
      </c>
      <c r="Y89" s="771">
        <f>IFERROR(Y83/H83,"0")+IFERROR(Y84/H84,"0")+IFERROR(Y85/H85,"0")+IFERROR(Y86/H86,"0")+IFERROR(Y87/H87,"0")+IFERROR(Y88/H88,"0")</f>
        <v>0</v>
      </c>
      <c r="Z89" s="771">
        <f>IFERROR(IF(Z83="",0,Z83),"0")+IFERROR(IF(Z84="",0,Z84),"0")+IFERROR(IF(Z85="",0,Z85),"0")+IFERROR(IF(Z86="",0,Z86),"0")+IFERROR(IF(Z87="",0,Z87),"0")+IFERROR(IF(Z88="",0,Z88),"0")</f>
        <v>0</v>
      </c>
      <c r="AA89" s="772"/>
      <c r="AB89" s="772"/>
      <c r="AC89" s="772"/>
    </row>
    <row r="90" spans="1:68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800"/>
      <c r="P90" s="782" t="s">
        <v>70</v>
      </c>
      <c r="Q90" s="783"/>
      <c r="R90" s="783"/>
      <c r="S90" s="783"/>
      <c r="T90" s="783"/>
      <c r="U90" s="783"/>
      <c r="V90" s="784"/>
      <c r="W90" s="37" t="s">
        <v>68</v>
      </c>
      <c r="X90" s="771">
        <f>IFERROR(SUM(X83:X88),"0")</f>
        <v>0</v>
      </c>
      <c r="Y90" s="771">
        <f>IFERROR(SUM(Y83:Y88),"0")</f>
        <v>0</v>
      </c>
      <c r="Z90" s="37"/>
      <c r="AA90" s="772"/>
      <c r="AB90" s="772"/>
      <c r="AC90" s="772"/>
    </row>
    <row r="91" spans="1:68" ht="14.25" customHeight="1" x14ac:dyDescent="0.25">
      <c r="A91" s="795" t="s">
        <v>193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5"/>
      <c r="AB91" s="765"/>
      <c r="AC91" s="765"/>
    </row>
    <row r="92" spans="1:68" ht="37.5" customHeight="1" x14ac:dyDescent="0.25">
      <c r="A92" s="54" t="s">
        <v>194</v>
      </c>
      <c r="B92" s="54" t="s">
        <v>195</v>
      </c>
      <c r="C92" s="31">
        <v>4301060366</v>
      </c>
      <c r="D92" s="776">
        <v>4680115881532</v>
      </c>
      <c r="E92" s="777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109</v>
      </c>
      <c r="L92" s="32"/>
      <c r="M92" s="33" t="s">
        <v>67</v>
      </c>
      <c r="N92" s="33"/>
      <c r="O92" s="32">
        <v>30</v>
      </c>
      <c r="P92" s="84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74"/>
      <c r="R92" s="774"/>
      <c r="S92" s="774"/>
      <c r="T92" s="775"/>
      <c r="U92" s="34"/>
      <c r="V92" s="34"/>
      <c r="W92" s="35" t="s">
        <v>68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196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customHeight="1" x14ac:dyDescent="0.25">
      <c r="A93" s="54" t="s">
        <v>194</v>
      </c>
      <c r="B93" s="54" t="s">
        <v>197</v>
      </c>
      <c r="C93" s="31">
        <v>4301060371</v>
      </c>
      <c r="D93" s="776">
        <v>4680115881532</v>
      </c>
      <c r="E93" s="777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109</v>
      </c>
      <c r="L93" s="32"/>
      <c r="M93" s="33" t="s">
        <v>67</v>
      </c>
      <c r="N93" s="33"/>
      <c r="O93" s="32">
        <v>30</v>
      </c>
      <c r="P93" s="117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74"/>
      <c r="R93" s="774"/>
      <c r="S93" s="774"/>
      <c r="T93" s="775"/>
      <c r="U93" s="34"/>
      <c r="V93" s="34"/>
      <c r="W93" s="35" t="s">
        <v>68</v>
      </c>
      <c r="X93" s="769">
        <v>0</v>
      </c>
      <c r="Y93" s="77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198</v>
      </c>
      <c r="B94" s="54" t="s">
        <v>199</v>
      </c>
      <c r="C94" s="31">
        <v>4301060351</v>
      </c>
      <c r="D94" s="776">
        <v>4680115881464</v>
      </c>
      <c r="E94" s="777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120</v>
      </c>
      <c r="L94" s="32"/>
      <c r="M94" s="33" t="s">
        <v>110</v>
      </c>
      <c r="N94" s="33"/>
      <c r="O94" s="32">
        <v>30</v>
      </c>
      <c r="P94" s="84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74"/>
      <c r="R94" s="774"/>
      <c r="S94" s="774"/>
      <c r="T94" s="775"/>
      <c r="U94" s="34"/>
      <c r="V94" s="34"/>
      <c r="W94" s="35" t="s">
        <v>68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799"/>
      <c r="B95" s="786"/>
      <c r="C95" s="786"/>
      <c r="D95" s="786"/>
      <c r="E95" s="786"/>
      <c r="F95" s="786"/>
      <c r="G95" s="786"/>
      <c r="H95" s="786"/>
      <c r="I95" s="786"/>
      <c r="J95" s="786"/>
      <c r="K95" s="786"/>
      <c r="L95" s="786"/>
      <c r="M95" s="786"/>
      <c r="N95" s="786"/>
      <c r="O95" s="800"/>
      <c r="P95" s="782" t="s">
        <v>70</v>
      </c>
      <c r="Q95" s="783"/>
      <c r="R95" s="783"/>
      <c r="S95" s="783"/>
      <c r="T95" s="783"/>
      <c r="U95" s="783"/>
      <c r="V95" s="784"/>
      <c r="W95" s="37" t="s">
        <v>71</v>
      </c>
      <c r="X95" s="771">
        <f>IFERROR(X92/H92,"0")+IFERROR(X93/H93,"0")+IFERROR(X94/H94,"0")</f>
        <v>0</v>
      </c>
      <c r="Y95" s="771">
        <f>IFERROR(Y92/H92,"0")+IFERROR(Y93/H93,"0")+IFERROR(Y94/H94,"0")</f>
        <v>0</v>
      </c>
      <c r="Z95" s="771">
        <f>IFERROR(IF(Z92="",0,Z92),"0")+IFERROR(IF(Z93="",0,Z93),"0")+IFERROR(IF(Z94="",0,Z94),"0")</f>
        <v>0</v>
      </c>
      <c r="AA95" s="772"/>
      <c r="AB95" s="772"/>
      <c r="AC95" s="772"/>
    </row>
    <row r="96" spans="1:68" x14ac:dyDescent="0.2">
      <c r="A96" s="786"/>
      <c r="B96" s="786"/>
      <c r="C96" s="786"/>
      <c r="D96" s="786"/>
      <c r="E96" s="786"/>
      <c r="F96" s="786"/>
      <c r="G96" s="786"/>
      <c r="H96" s="786"/>
      <c r="I96" s="786"/>
      <c r="J96" s="786"/>
      <c r="K96" s="786"/>
      <c r="L96" s="786"/>
      <c r="M96" s="786"/>
      <c r="N96" s="786"/>
      <c r="O96" s="800"/>
      <c r="P96" s="782" t="s">
        <v>70</v>
      </c>
      <c r="Q96" s="783"/>
      <c r="R96" s="783"/>
      <c r="S96" s="783"/>
      <c r="T96" s="783"/>
      <c r="U96" s="783"/>
      <c r="V96" s="784"/>
      <c r="W96" s="37" t="s">
        <v>68</v>
      </c>
      <c r="X96" s="771">
        <f>IFERROR(SUM(X92:X94),"0")</f>
        <v>0</v>
      </c>
      <c r="Y96" s="771">
        <f>IFERROR(SUM(Y92:Y94),"0")</f>
        <v>0</v>
      </c>
      <c r="Z96" s="37"/>
      <c r="AA96" s="772"/>
      <c r="AB96" s="772"/>
      <c r="AC96" s="772"/>
    </row>
    <row r="97" spans="1:68" ht="16.5" customHeight="1" x14ac:dyDescent="0.25">
      <c r="A97" s="785" t="s">
        <v>201</v>
      </c>
      <c r="B97" s="786"/>
      <c r="C97" s="786"/>
      <c r="D97" s="786"/>
      <c r="E97" s="786"/>
      <c r="F97" s="786"/>
      <c r="G97" s="786"/>
      <c r="H97" s="786"/>
      <c r="I97" s="786"/>
      <c r="J97" s="786"/>
      <c r="K97" s="786"/>
      <c r="L97" s="786"/>
      <c r="M97" s="786"/>
      <c r="N97" s="786"/>
      <c r="O97" s="786"/>
      <c r="P97" s="786"/>
      <c r="Q97" s="786"/>
      <c r="R97" s="786"/>
      <c r="S97" s="786"/>
      <c r="T97" s="786"/>
      <c r="U97" s="786"/>
      <c r="V97" s="786"/>
      <c r="W97" s="786"/>
      <c r="X97" s="786"/>
      <c r="Y97" s="786"/>
      <c r="Z97" s="786"/>
      <c r="AA97" s="764"/>
      <c r="AB97" s="764"/>
      <c r="AC97" s="764"/>
    </row>
    <row r="98" spans="1:68" ht="14.25" customHeight="1" x14ac:dyDescent="0.25">
      <c r="A98" s="795" t="s">
        <v>106</v>
      </c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6"/>
      <c r="P98" s="786"/>
      <c r="Q98" s="786"/>
      <c r="R98" s="786"/>
      <c r="S98" s="786"/>
      <c r="T98" s="786"/>
      <c r="U98" s="786"/>
      <c r="V98" s="786"/>
      <c r="W98" s="786"/>
      <c r="X98" s="786"/>
      <c r="Y98" s="786"/>
      <c r="Z98" s="786"/>
      <c r="AA98" s="765"/>
      <c r="AB98" s="765"/>
      <c r="AC98" s="765"/>
    </row>
    <row r="99" spans="1:68" ht="27" customHeight="1" x14ac:dyDescent="0.25">
      <c r="A99" s="54" t="s">
        <v>202</v>
      </c>
      <c r="B99" s="54" t="s">
        <v>203</v>
      </c>
      <c r="C99" s="31">
        <v>4301011468</v>
      </c>
      <c r="D99" s="776">
        <v>4680115881327</v>
      </c>
      <c r="E99" s="777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109</v>
      </c>
      <c r="L99" s="32"/>
      <c r="M99" s="33" t="s">
        <v>148</v>
      </c>
      <c r="N99" s="33"/>
      <c r="O99" s="32">
        <v>50</v>
      </c>
      <c r="P99" s="82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74"/>
      <c r="R99" s="774"/>
      <c r="S99" s="774"/>
      <c r="T99" s="775"/>
      <c r="U99" s="34"/>
      <c r="V99" s="34"/>
      <c r="W99" s="35" t="s">
        <v>68</v>
      </c>
      <c r="X99" s="769">
        <v>400</v>
      </c>
      <c r="Y99" s="770">
        <f>IFERROR(IF(X99="",0,CEILING((X99/$H99),1)*$H99),"")</f>
        <v>410.40000000000003</v>
      </c>
      <c r="Z99" s="36">
        <f>IFERROR(IF(Y99=0,"",ROUNDUP(Y99/H99,0)*0.01898),"")</f>
        <v>0.72123999999999999</v>
      </c>
      <c r="AA99" s="56"/>
      <c r="AB99" s="57"/>
      <c r="AC99" s="155" t="s">
        <v>204</v>
      </c>
      <c r="AG99" s="64"/>
      <c r="AJ99" s="68"/>
      <c r="AK99" s="68">
        <v>0</v>
      </c>
      <c r="BB99" s="156" t="s">
        <v>1</v>
      </c>
      <c r="BM99" s="64">
        <f>IFERROR(X99*I99/H99,"0")</f>
        <v>416.11111111111109</v>
      </c>
      <c r="BN99" s="64">
        <f>IFERROR(Y99*I99/H99,"0")</f>
        <v>426.92999999999995</v>
      </c>
      <c r="BO99" s="64">
        <f>IFERROR(1/J99*(X99/H99),"0")</f>
        <v>0.57870370370370372</v>
      </c>
      <c r="BP99" s="64">
        <f>IFERROR(1/J99*(Y99/H99),"0")</f>
        <v>0.59375</v>
      </c>
    </row>
    <row r="100" spans="1:68" ht="16.5" customHeight="1" x14ac:dyDescent="0.25">
      <c r="A100" s="54" t="s">
        <v>205</v>
      </c>
      <c r="B100" s="54" t="s">
        <v>206</v>
      </c>
      <c r="C100" s="31">
        <v>4301011476</v>
      </c>
      <c r="D100" s="776">
        <v>4680115881518</v>
      </c>
      <c r="E100" s="777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120</v>
      </c>
      <c r="L100" s="32"/>
      <c r="M100" s="33" t="s">
        <v>110</v>
      </c>
      <c r="N100" s="33"/>
      <c r="O100" s="32">
        <v>50</v>
      </c>
      <c r="P100" s="8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74"/>
      <c r="R100" s="774"/>
      <c r="S100" s="774"/>
      <c r="T100" s="775"/>
      <c r="U100" s="34"/>
      <c r="V100" s="34"/>
      <c r="W100" s="35" t="s">
        <v>68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204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207</v>
      </c>
      <c r="B101" s="54" t="s">
        <v>208</v>
      </c>
      <c r="C101" s="31">
        <v>4301011443</v>
      </c>
      <c r="D101" s="776">
        <v>4680115881303</v>
      </c>
      <c r="E101" s="777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120</v>
      </c>
      <c r="L101" s="32"/>
      <c r="M101" s="33" t="s">
        <v>148</v>
      </c>
      <c r="N101" s="33"/>
      <c r="O101" s="32">
        <v>50</v>
      </c>
      <c r="P101" s="113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74"/>
      <c r="R101" s="774"/>
      <c r="S101" s="774"/>
      <c r="T101" s="775"/>
      <c r="U101" s="34"/>
      <c r="V101" s="34"/>
      <c r="W101" s="35" t="s">
        <v>68</v>
      </c>
      <c r="X101" s="769">
        <v>0</v>
      </c>
      <c r="Y101" s="770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59" t="s">
        <v>209</v>
      </c>
      <c r="AG101" s="64"/>
      <c r="AJ101" s="68"/>
      <c r="AK101" s="68">
        <v>0</v>
      </c>
      <c r="BB101" s="16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799"/>
      <c r="B102" s="786"/>
      <c r="C102" s="786"/>
      <c r="D102" s="786"/>
      <c r="E102" s="786"/>
      <c r="F102" s="786"/>
      <c r="G102" s="786"/>
      <c r="H102" s="786"/>
      <c r="I102" s="786"/>
      <c r="J102" s="786"/>
      <c r="K102" s="786"/>
      <c r="L102" s="786"/>
      <c r="M102" s="786"/>
      <c r="N102" s="786"/>
      <c r="O102" s="800"/>
      <c r="P102" s="782" t="s">
        <v>70</v>
      </c>
      <c r="Q102" s="783"/>
      <c r="R102" s="783"/>
      <c r="S102" s="783"/>
      <c r="T102" s="783"/>
      <c r="U102" s="783"/>
      <c r="V102" s="784"/>
      <c r="W102" s="37" t="s">
        <v>71</v>
      </c>
      <c r="X102" s="771">
        <f>IFERROR(X99/H99,"0")+IFERROR(X100/H100,"0")+IFERROR(X101/H101,"0")</f>
        <v>37.037037037037038</v>
      </c>
      <c r="Y102" s="771">
        <f>IFERROR(Y99/H99,"0")+IFERROR(Y100/H100,"0")+IFERROR(Y101/H101,"0")</f>
        <v>38</v>
      </c>
      <c r="Z102" s="771">
        <f>IFERROR(IF(Z99="",0,Z99),"0")+IFERROR(IF(Z100="",0,Z100),"0")+IFERROR(IF(Z101="",0,Z101),"0")</f>
        <v>0.72123999999999999</v>
      </c>
      <c r="AA102" s="772"/>
      <c r="AB102" s="772"/>
      <c r="AC102" s="772"/>
    </row>
    <row r="103" spans="1:68" x14ac:dyDescent="0.2">
      <c r="A103" s="786"/>
      <c r="B103" s="786"/>
      <c r="C103" s="786"/>
      <c r="D103" s="786"/>
      <c r="E103" s="786"/>
      <c r="F103" s="786"/>
      <c r="G103" s="786"/>
      <c r="H103" s="786"/>
      <c r="I103" s="786"/>
      <c r="J103" s="786"/>
      <c r="K103" s="786"/>
      <c r="L103" s="786"/>
      <c r="M103" s="786"/>
      <c r="N103" s="786"/>
      <c r="O103" s="800"/>
      <c r="P103" s="782" t="s">
        <v>70</v>
      </c>
      <c r="Q103" s="783"/>
      <c r="R103" s="783"/>
      <c r="S103" s="783"/>
      <c r="T103" s="783"/>
      <c r="U103" s="783"/>
      <c r="V103" s="784"/>
      <c r="W103" s="37" t="s">
        <v>68</v>
      </c>
      <c r="X103" s="771">
        <f>IFERROR(SUM(X99:X101),"0")</f>
        <v>400</v>
      </c>
      <c r="Y103" s="771">
        <f>IFERROR(SUM(Y99:Y101),"0")</f>
        <v>410.40000000000003</v>
      </c>
      <c r="Z103" s="37"/>
      <c r="AA103" s="772"/>
      <c r="AB103" s="772"/>
      <c r="AC103" s="772"/>
    </row>
    <row r="104" spans="1:68" ht="14.25" customHeight="1" x14ac:dyDescent="0.25">
      <c r="A104" s="795" t="s">
        <v>72</v>
      </c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6"/>
      <c r="P104" s="786"/>
      <c r="Q104" s="786"/>
      <c r="R104" s="786"/>
      <c r="S104" s="786"/>
      <c r="T104" s="786"/>
      <c r="U104" s="786"/>
      <c r="V104" s="786"/>
      <c r="W104" s="786"/>
      <c r="X104" s="786"/>
      <c r="Y104" s="786"/>
      <c r="Z104" s="786"/>
      <c r="AA104" s="765"/>
      <c r="AB104" s="765"/>
      <c r="AC104" s="765"/>
    </row>
    <row r="105" spans="1:68" ht="27" customHeight="1" x14ac:dyDescent="0.25">
      <c r="A105" s="54" t="s">
        <v>210</v>
      </c>
      <c r="B105" s="54" t="s">
        <v>211</v>
      </c>
      <c r="C105" s="31">
        <v>4301051437</v>
      </c>
      <c r="D105" s="776">
        <v>4607091386967</v>
      </c>
      <c r="E105" s="777"/>
      <c r="F105" s="768">
        <v>1.35</v>
      </c>
      <c r="G105" s="32">
        <v>6</v>
      </c>
      <c r="H105" s="768">
        <v>8.1</v>
      </c>
      <c r="I105" s="768">
        <v>8.6189999999999998</v>
      </c>
      <c r="J105" s="32">
        <v>64</v>
      </c>
      <c r="K105" s="32" t="s">
        <v>109</v>
      </c>
      <c r="L105" s="32"/>
      <c r="M105" s="33" t="s">
        <v>110</v>
      </c>
      <c r="N105" s="33"/>
      <c r="O105" s="32">
        <v>45</v>
      </c>
      <c r="P105" s="112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5" s="774"/>
      <c r="R105" s="774"/>
      <c r="S105" s="774"/>
      <c r="T105" s="775"/>
      <c r="U105" s="34"/>
      <c r="V105" s="34"/>
      <c r="W105" s="35" t="s">
        <v>68</v>
      </c>
      <c r="X105" s="769">
        <v>0</v>
      </c>
      <c r="Y105" s="770">
        <f t="shared" ref="Y105:Y110" si="26"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212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0</v>
      </c>
      <c r="BN105" s="64">
        <f t="shared" ref="BN105:BN110" si="28">IFERROR(Y105*I105/H105,"0")</f>
        <v>0</v>
      </c>
      <c r="BO105" s="64">
        <f t="shared" ref="BO105:BO110" si="29">IFERROR(1/J105*(X105/H105),"0")</f>
        <v>0</v>
      </c>
      <c r="BP105" s="64">
        <f t="shared" ref="BP105:BP110" si="30">IFERROR(1/J105*(Y105/H105),"0")</f>
        <v>0</v>
      </c>
    </row>
    <row r="106" spans="1:68" ht="27" customHeight="1" x14ac:dyDescent="0.25">
      <c r="A106" s="54" t="s">
        <v>210</v>
      </c>
      <c r="B106" s="54" t="s">
        <v>213</v>
      </c>
      <c r="C106" s="31">
        <v>4301051546</v>
      </c>
      <c r="D106" s="776">
        <v>4607091386967</v>
      </c>
      <c r="E106" s="777"/>
      <c r="F106" s="768">
        <v>1.4</v>
      </c>
      <c r="G106" s="32">
        <v>6</v>
      </c>
      <c r="H106" s="768">
        <v>8.4</v>
      </c>
      <c r="I106" s="768">
        <v>8.9190000000000005</v>
      </c>
      <c r="J106" s="32">
        <v>64</v>
      </c>
      <c r="K106" s="32" t="s">
        <v>109</v>
      </c>
      <c r="L106" s="32"/>
      <c r="M106" s="33" t="s">
        <v>110</v>
      </c>
      <c r="N106" s="33"/>
      <c r="O106" s="32">
        <v>45</v>
      </c>
      <c r="P106" s="108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6" s="774"/>
      <c r="R106" s="774"/>
      <c r="S106" s="774"/>
      <c r="T106" s="775"/>
      <c r="U106" s="34"/>
      <c r="V106" s="34"/>
      <c r="W106" s="35" t="s">
        <v>68</v>
      </c>
      <c r="X106" s="769">
        <v>700</v>
      </c>
      <c r="Y106" s="770">
        <f t="shared" si="26"/>
        <v>705.6</v>
      </c>
      <c r="Z106" s="36">
        <f>IFERROR(IF(Y106=0,"",ROUNDUP(Y106/H106,0)*0.01898),"")</f>
        <v>1.59432</v>
      </c>
      <c r="AA106" s="56"/>
      <c r="AB106" s="57"/>
      <c r="AC106" s="163" t="s">
        <v>212</v>
      </c>
      <c r="AG106" s="64"/>
      <c r="AJ106" s="68"/>
      <c r="AK106" s="68">
        <v>0</v>
      </c>
      <c r="BB106" s="164" t="s">
        <v>1</v>
      </c>
      <c r="BM106" s="64">
        <f t="shared" si="27"/>
        <v>743.25</v>
      </c>
      <c r="BN106" s="64">
        <f t="shared" si="28"/>
        <v>749.19600000000003</v>
      </c>
      <c r="BO106" s="64">
        <f t="shared" si="29"/>
        <v>1.3020833333333333</v>
      </c>
      <c r="BP106" s="64">
        <f t="shared" si="30"/>
        <v>1.3125</v>
      </c>
    </row>
    <row r="107" spans="1:68" ht="27" customHeight="1" x14ac:dyDescent="0.25">
      <c r="A107" s="54" t="s">
        <v>214</v>
      </c>
      <c r="B107" s="54" t="s">
        <v>215</v>
      </c>
      <c r="C107" s="31">
        <v>4301051436</v>
      </c>
      <c r="D107" s="776">
        <v>4607091385731</v>
      </c>
      <c r="E107" s="777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75</v>
      </c>
      <c r="L107" s="32"/>
      <c r="M107" s="33" t="s">
        <v>110</v>
      </c>
      <c r="N107" s="33"/>
      <c r="O107" s="32">
        <v>45</v>
      </c>
      <c r="P107" s="112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74"/>
      <c r="R107" s="774"/>
      <c r="S107" s="774"/>
      <c r="T107" s="775"/>
      <c r="U107" s="34"/>
      <c r="V107" s="34"/>
      <c r="W107" s="35" t="s">
        <v>68</v>
      </c>
      <c r="X107" s="769">
        <v>225</v>
      </c>
      <c r="Y107" s="770">
        <f t="shared" si="26"/>
        <v>226.8</v>
      </c>
      <c r="Z107" s="36">
        <f>IFERROR(IF(Y107=0,"",ROUNDUP(Y107/H107,0)*0.00651),"")</f>
        <v>0.54683999999999999</v>
      </c>
      <c r="AA107" s="56"/>
      <c r="AB107" s="57"/>
      <c r="AC107" s="165" t="s">
        <v>212</v>
      </c>
      <c r="AG107" s="64"/>
      <c r="AJ107" s="68"/>
      <c r="AK107" s="68">
        <v>0</v>
      </c>
      <c r="BB107" s="166" t="s">
        <v>1</v>
      </c>
      <c r="BM107" s="64">
        <f t="shared" si="27"/>
        <v>246</v>
      </c>
      <c r="BN107" s="64">
        <f t="shared" si="28"/>
        <v>247.96799999999999</v>
      </c>
      <c r="BO107" s="64">
        <f t="shared" si="29"/>
        <v>0.45787545787545786</v>
      </c>
      <c r="BP107" s="64">
        <f t="shared" si="30"/>
        <v>0.46153846153846156</v>
      </c>
    </row>
    <row r="108" spans="1:68" ht="16.5" customHeight="1" x14ac:dyDescent="0.25">
      <c r="A108" s="54" t="s">
        <v>216</v>
      </c>
      <c r="B108" s="54" t="s">
        <v>217</v>
      </c>
      <c r="C108" s="31">
        <v>4301051438</v>
      </c>
      <c r="D108" s="776">
        <v>4680115880894</v>
      </c>
      <c r="E108" s="777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75</v>
      </c>
      <c r="L108" s="32"/>
      <c r="M108" s="33" t="s">
        <v>110</v>
      </c>
      <c r="N108" s="33"/>
      <c r="O108" s="32">
        <v>45</v>
      </c>
      <c r="P108" s="10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74"/>
      <c r="R108" s="774"/>
      <c r="S108" s="774"/>
      <c r="T108" s="775"/>
      <c r="U108" s="34"/>
      <c r="V108" s="34"/>
      <c r="W108" s="35" t="s">
        <v>68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218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customHeight="1" x14ac:dyDescent="0.25">
      <c r="A109" s="54" t="s">
        <v>219</v>
      </c>
      <c r="B109" s="54" t="s">
        <v>220</v>
      </c>
      <c r="C109" s="31">
        <v>4301051439</v>
      </c>
      <c r="D109" s="776">
        <v>4680115880214</v>
      </c>
      <c r="E109" s="777"/>
      <c r="F109" s="768">
        <v>0.45</v>
      </c>
      <c r="G109" s="32">
        <v>6</v>
      </c>
      <c r="H109" s="768">
        <v>2.7</v>
      </c>
      <c r="I109" s="768">
        <v>2.988</v>
      </c>
      <c r="J109" s="32">
        <v>132</v>
      </c>
      <c r="K109" s="32" t="s">
        <v>120</v>
      </c>
      <c r="L109" s="32"/>
      <c r="M109" s="33" t="s">
        <v>110</v>
      </c>
      <c r="N109" s="33"/>
      <c r="O109" s="32">
        <v>45</v>
      </c>
      <c r="P109" s="106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9" s="774"/>
      <c r="R109" s="774"/>
      <c r="S109" s="774"/>
      <c r="T109" s="775"/>
      <c r="U109" s="34"/>
      <c r="V109" s="34"/>
      <c r="W109" s="35" t="s">
        <v>68</v>
      </c>
      <c r="X109" s="769">
        <v>0</v>
      </c>
      <c r="Y109" s="770">
        <f t="shared" si="26"/>
        <v>0</v>
      </c>
      <c r="Z109" s="36" t="str">
        <f>IFERROR(IF(Y109=0,"",ROUNDUP(Y109/H109,0)*0.00902),"")</f>
        <v/>
      </c>
      <c r="AA109" s="56"/>
      <c r="AB109" s="57"/>
      <c r="AC109" s="169" t="s">
        <v>218</v>
      </c>
      <c r="AG109" s="64"/>
      <c r="AJ109" s="68"/>
      <c r="AK109" s="68">
        <v>0</v>
      </c>
      <c r="BB109" s="170" t="s">
        <v>1</v>
      </c>
      <c r="BM109" s="64">
        <f t="shared" si="27"/>
        <v>0</v>
      </c>
      <c r="BN109" s="64">
        <f t="shared" si="28"/>
        <v>0</v>
      </c>
      <c r="BO109" s="64">
        <f t="shared" si="29"/>
        <v>0</v>
      </c>
      <c r="BP109" s="64">
        <f t="shared" si="30"/>
        <v>0</v>
      </c>
    </row>
    <row r="110" spans="1:68" ht="27" customHeight="1" x14ac:dyDescent="0.25">
      <c r="A110" s="54" t="s">
        <v>219</v>
      </c>
      <c r="B110" s="54" t="s">
        <v>221</v>
      </c>
      <c r="C110" s="31">
        <v>4301051687</v>
      </c>
      <c r="D110" s="776">
        <v>4680115880214</v>
      </c>
      <c r="E110" s="777"/>
      <c r="F110" s="768">
        <v>0.45</v>
      </c>
      <c r="G110" s="32">
        <v>4</v>
      </c>
      <c r="H110" s="768">
        <v>1.8</v>
      </c>
      <c r="I110" s="768">
        <v>2.032</v>
      </c>
      <c r="J110" s="32">
        <v>182</v>
      </c>
      <c r="K110" s="32" t="s">
        <v>75</v>
      </c>
      <c r="L110" s="32"/>
      <c r="M110" s="33" t="s">
        <v>110</v>
      </c>
      <c r="N110" s="33"/>
      <c r="O110" s="32">
        <v>45</v>
      </c>
      <c r="P110" s="1167" t="s">
        <v>222</v>
      </c>
      <c r="Q110" s="774"/>
      <c r="R110" s="774"/>
      <c r="S110" s="774"/>
      <c r="T110" s="775"/>
      <c r="U110" s="34"/>
      <c r="V110" s="34"/>
      <c r="W110" s="35" t="s">
        <v>68</v>
      </c>
      <c r="X110" s="769">
        <v>0</v>
      </c>
      <c r="Y110" s="770">
        <f t="shared" si="26"/>
        <v>0</v>
      </c>
      <c r="Z110" s="36" t="str">
        <f>IFERROR(IF(Y110=0,"",ROUNDUP(Y110/H110,0)*0.00651),"")</f>
        <v/>
      </c>
      <c r="AA110" s="56"/>
      <c r="AB110" s="57"/>
      <c r="AC110" s="171" t="s">
        <v>218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x14ac:dyDescent="0.2">
      <c r="A111" s="799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800"/>
      <c r="P111" s="782" t="s">
        <v>70</v>
      </c>
      <c r="Q111" s="783"/>
      <c r="R111" s="783"/>
      <c r="S111" s="783"/>
      <c r="T111" s="783"/>
      <c r="U111" s="783"/>
      <c r="V111" s="784"/>
      <c r="W111" s="37" t="s">
        <v>71</v>
      </c>
      <c r="X111" s="771">
        <f>IFERROR(X105/H105,"0")+IFERROR(X106/H106,"0")+IFERROR(X107/H107,"0")+IFERROR(X108/H108,"0")+IFERROR(X109/H109,"0")+IFERROR(X110/H110,"0")</f>
        <v>166.66666666666666</v>
      </c>
      <c r="Y111" s="771">
        <f>IFERROR(Y105/H105,"0")+IFERROR(Y106/H106,"0")+IFERROR(Y107/H107,"0")+IFERROR(Y108/H108,"0")+IFERROR(Y109/H109,"0")+IFERROR(Y110/H110,"0")</f>
        <v>168</v>
      </c>
      <c r="Z111" s="771">
        <f>IFERROR(IF(Z105="",0,Z105),"0")+IFERROR(IF(Z106="",0,Z106),"0")+IFERROR(IF(Z107="",0,Z107),"0")+IFERROR(IF(Z108="",0,Z108),"0")+IFERROR(IF(Z109="",0,Z109),"0")+IFERROR(IF(Z110="",0,Z110),"0")</f>
        <v>2.1411600000000002</v>
      </c>
      <c r="AA111" s="772"/>
      <c r="AB111" s="772"/>
      <c r="AC111" s="772"/>
    </row>
    <row r="112" spans="1:68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800"/>
      <c r="P112" s="782" t="s">
        <v>70</v>
      </c>
      <c r="Q112" s="783"/>
      <c r="R112" s="783"/>
      <c r="S112" s="783"/>
      <c r="T112" s="783"/>
      <c r="U112" s="783"/>
      <c r="V112" s="784"/>
      <c r="W112" s="37" t="s">
        <v>68</v>
      </c>
      <c r="X112" s="771">
        <f>IFERROR(SUM(X105:X110),"0")</f>
        <v>925</v>
      </c>
      <c r="Y112" s="771">
        <f>IFERROR(SUM(Y105:Y110),"0")</f>
        <v>932.40000000000009</v>
      </c>
      <c r="Z112" s="37"/>
      <c r="AA112" s="772"/>
      <c r="AB112" s="772"/>
      <c r="AC112" s="772"/>
    </row>
    <row r="113" spans="1:68" ht="16.5" customHeight="1" x14ac:dyDescent="0.25">
      <c r="A113" s="785" t="s">
        <v>223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4"/>
      <c r="AB113" s="764"/>
      <c r="AC113" s="764"/>
    </row>
    <row r="114" spans="1:68" ht="14.25" customHeight="1" x14ac:dyDescent="0.25">
      <c r="A114" s="795" t="s">
        <v>106</v>
      </c>
      <c r="B114" s="786"/>
      <c r="C114" s="786"/>
      <c r="D114" s="786"/>
      <c r="E114" s="786"/>
      <c r="F114" s="786"/>
      <c r="G114" s="786"/>
      <c r="H114" s="786"/>
      <c r="I114" s="786"/>
      <c r="J114" s="786"/>
      <c r="K114" s="786"/>
      <c r="L114" s="786"/>
      <c r="M114" s="786"/>
      <c r="N114" s="786"/>
      <c r="O114" s="786"/>
      <c r="P114" s="786"/>
      <c r="Q114" s="786"/>
      <c r="R114" s="786"/>
      <c r="S114" s="786"/>
      <c r="T114" s="786"/>
      <c r="U114" s="786"/>
      <c r="V114" s="786"/>
      <c r="W114" s="786"/>
      <c r="X114" s="786"/>
      <c r="Y114" s="786"/>
      <c r="Z114" s="786"/>
      <c r="AA114" s="765"/>
      <c r="AB114" s="765"/>
      <c r="AC114" s="765"/>
    </row>
    <row r="115" spans="1:68" ht="16.5" customHeight="1" x14ac:dyDescent="0.25">
      <c r="A115" s="54" t="s">
        <v>224</v>
      </c>
      <c r="B115" s="54" t="s">
        <v>225</v>
      </c>
      <c r="C115" s="31">
        <v>4301011514</v>
      </c>
      <c r="D115" s="776">
        <v>4680115882133</v>
      </c>
      <c r="E115" s="777"/>
      <c r="F115" s="768">
        <v>1.35</v>
      </c>
      <c r="G115" s="32">
        <v>8</v>
      </c>
      <c r="H115" s="768">
        <v>10.8</v>
      </c>
      <c r="I115" s="768">
        <v>11.234999999999999</v>
      </c>
      <c r="J115" s="32">
        <v>64</v>
      </c>
      <c r="K115" s="32" t="s">
        <v>109</v>
      </c>
      <c r="L115" s="32"/>
      <c r="M115" s="33" t="s">
        <v>113</v>
      </c>
      <c r="N115" s="33"/>
      <c r="O115" s="32">
        <v>50</v>
      </c>
      <c r="P115" s="101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5" s="774"/>
      <c r="R115" s="774"/>
      <c r="S115" s="774"/>
      <c r="T115" s="775"/>
      <c r="U115" s="34"/>
      <c r="V115" s="34"/>
      <c r="W115" s="35" t="s">
        <v>68</v>
      </c>
      <c r="X115" s="769">
        <v>0</v>
      </c>
      <c r="Y115" s="770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73" t="s">
        <v>226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224</v>
      </c>
      <c r="B116" s="54" t="s">
        <v>227</v>
      </c>
      <c r="C116" s="31">
        <v>4301011703</v>
      </c>
      <c r="D116" s="776">
        <v>4680115882133</v>
      </c>
      <c r="E116" s="777"/>
      <c r="F116" s="768">
        <v>1.4</v>
      </c>
      <c r="G116" s="32">
        <v>8</v>
      </c>
      <c r="H116" s="768">
        <v>11.2</v>
      </c>
      <c r="I116" s="768">
        <v>11.635</v>
      </c>
      <c r="J116" s="32">
        <v>64</v>
      </c>
      <c r="K116" s="32" t="s">
        <v>109</v>
      </c>
      <c r="L116" s="32"/>
      <c r="M116" s="33" t="s">
        <v>113</v>
      </c>
      <c r="N116" s="33"/>
      <c r="O116" s="32">
        <v>50</v>
      </c>
      <c r="P116" s="88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6" s="774"/>
      <c r="R116" s="774"/>
      <c r="S116" s="774"/>
      <c r="T116" s="775"/>
      <c r="U116" s="34"/>
      <c r="V116" s="34"/>
      <c r="W116" s="35" t="s">
        <v>68</v>
      </c>
      <c r="X116" s="769">
        <v>350</v>
      </c>
      <c r="Y116" s="770">
        <f>IFERROR(IF(X116="",0,CEILING((X116/$H116),1)*$H116),"")</f>
        <v>358.4</v>
      </c>
      <c r="Z116" s="36">
        <f>IFERROR(IF(Y116=0,"",ROUNDUP(Y116/H116,0)*0.01898),"")</f>
        <v>0.60736000000000001</v>
      </c>
      <c r="AA116" s="56"/>
      <c r="AB116" s="57"/>
      <c r="AC116" s="175" t="s">
        <v>226</v>
      </c>
      <c r="AG116" s="64"/>
      <c r="AJ116" s="68"/>
      <c r="AK116" s="68">
        <v>0</v>
      </c>
      <c r="BB116" s="176" t="s">
        <v>1</v>
      </c>
      <c r="BM116" s="64">
        <f>IFERROR(X116*I116/H116,"0")</f>
        <v>363.59375</v>
      </c>
      <c r="BN116" s="64">
        <f>IFERROR(Y116*I116/H116,"0")</f>
        <v>372.32</v>
      </c>
      <c r="BO116" s="64">
        <f>IFERROR(1/J116*(X116/H116),"0")</f>
        <v>0.48828125000000006</v>
      </c>
      <c r="BP116" s="64">
        <f>IFERROR(1/J116*(Y116/H116),"0")</f>
        <v>0.5</v>
      </c>
    </row>
    <row r="117" spans="1:68" ht="16.5" customHeight="1" x14ac:dyDescent="0.25">
      <c r="A117" s="54" t="s">
        <v>228</v>
      </c>
      <c r="B117" s="54" t="s">
        <v>229</v>
      </c>
      <c r="C117" s="31">
        <v>4301011417</v>
      </c>
      <c r="D117" s="776">
        <v>4680115880269</v>
      </c>
      <c r="E117" s="777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120</v>
      </c>
      <c r="L117" s="32"/>
      <c r="M117" s="33" t="s">
        <v>110</v>
      </c>
      <c r="N117" s="33"/>
      <c r="O117" s="32">
        <v>50</v>
      </c>
      <c r="P117" s="93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74"/>
      <c r="R117" s="774"/>
      <c r="S117" s="774"/>
      <c r="T117" s="775"/>
      <c r="U117" s="34"/>
      <c r="V117" s="34"/>
      <c r="W117" s="35" t="s">
        <v>68</v>
      </c>
      <c r="X117" s="769">
        <v>0</v>
      </c>
      <c r="Y117" s="770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7" t="s">
        <v>226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230</v>
      </c>
      <c r="B118" s="54" t="s">
        <v>231</v>
      </c>
      <c r="C118" s="31">
        <v>4301011415</v>
      </c>
      <c r="D118" s="776">
        <v>4680115880429</v>
      </c>
      <c r="E118" s="777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120</v>
      </c>
      <c r="L118" s="32"/>
      <c r="M118" s="33" t="s">
        <v>110</v>
      </c>
      <c r="N118" s="33"/>
      <c r="O118" s="32">
        <v>50</v>
      </c>
      <c r="P118" s="92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74"/>
      <c r="R118" s="774"/>
      <c r="S118" s="774"/>
      <c r="T118" s="775"/>
      <c r="U118" s="34"/>
      <c r="V118" s="34"/>
      <c r="W118" s="35" t="s">
        <v>68</v>
      </c>
      <c r="X118" s="769">
        <v>0</v>
      </c>
      <c r="Y118" s="770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79" t="s">
        <v>226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232</v>
      </c>
      <c r="B119" s="54" t="s">
        <v>233</v>
      </c>
      <c r="C119" s="31">
        <v>4301011462</v>
      </c>
      <c r="D119" s="776">
        <v>4680115881457</v>
      </c>
      <c r="E119" s="777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120</v>
      </c>
      <c r="L119" s="32"/>
      <c r="M119" s="33" t="s">
        <v>110</v>
      </c>
      <c r="N119" s="33"/>
      <c r="O119" s="32">
        <v>50</v>
      </c>
      <c r="P119" s="93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74"/>
      <c r="R119" s="774"/>
      <c r="S119" s="774"/>
      <c r="T119" s="775"/>
      <c r="U119" s="34"/>
      <c r="V119" s="34"/>
      <c r="W119" s="35" t="s">
        <v>68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226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99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800"/>
      <c r="P120" s="782" t="s">
        <v>70</v>
      </c>
      <c r="Q120" s="783"/>
      <c r="R120" s="783"/>
      <c r="S120" s="783"/>
      <c r="T120" s="783"/>
      <c r="U120" s="783"/>
      <c r="V120" s="784"/>
      <c r="W120" s="37" t="s">
        <v>71</v>
      </c>
      <c r="X120" s="771">
        <f>IFERROR(X115/H115,"0")+IFERROR(X116/H116,"0")+IFERROR(X117/H117,"0")+IFERROR(X118/H118,"0")+IFERROR(X119/H119,"0")</f>
        <v>31.250000000000004</v>
      </c>
      <c r="Y120" s="771">
        <f>IFERROR(Y115/H115,"0")+IFERROR(Y116/H116,"0")+IFERROR(Y117/H117,"0")+IFERROR(Y118/H118,"0")+IFERROR(Y119/H119,"0")</f>
        <v>32</v>
      </c>
      <c r="Z120" s="771">
        <f>IFERROR(IF(Z115="",0,Z115),"0")+IFERROR(IF(Z116="",0,Z116),"0")+IFERROR(IF(Z117="",0,Z117),"0")+IFERROR(IF(Z118="",0,Z118),"0")+IFERROR(IF(Z119="",0,Z119),"0")</f>
        <v>0.60736000000000001</v>
      </c>
      <c r="AA120" s="772"/>
      <c r="AB120" s="772"/>
      <c r="AC120" s="772"/>
    </row>
    <row r="121" spans="1:68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800"/>
      <c r="P121" s="782" t="s">
        <v>70</v>
      </c>
      <c r="Q121" s="783"/>
      <c r="R121" s="783"/>
      <c r="S121" s="783"/>
      <c r="T121" s="783"/>
      <c r="U121" s="783"/>
      <c r="V121" s="784"/>
      <c r="W121" s="37" t="s">
        <v>68</v>
      </c>
      <c r="X121" s="771">
        <f>IFERROR(SUM(X115:X119),"0")</f>
        <v>350</v>
      </c>
      <c r="Y121" s="771">
        <f>IFERROR(SUM(Y115:Y119),"0")</f>
        <v>358.4</v>
      </c>
      <c r="Z121" s="37"/>
      <c r="AA121" s="772"/>
      <c r="AB121" s="772"/>
      <c r="AC121" s="772"/>
    </row>
    <row r="122" spans="1:68" ht="14.25" customHeight="1" x14ac:dyDescent="0.25">
      <c r="A122" s="795" t="s">
        <v>152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5"/>
      <c r="AB122" s="765"/>
      <c r="AC122" s="765"/>
    </row>
    <row r="123" spans="1:68" ht="16.5" customHeight="1" x14ac:dyDescent="0.25">
      <c r="A123" s="54" t="s">
        <v>234</v>
      </c>
      <c r="B123" s="54" t="s">
        <v>235</v>
      </c>
      <c r="C123" s="31">
        <v>4301020345</v>
      </c>
      <c r="D123" s="776">
        <v>4680115881488</v>
      </c>
      <c r="E123" s="777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109</v>
      </c>
      <c r="L123" s="32"/>
      <c r="M123" s="33" t="s">
        <v>113</v>
      </c>
      <c r="N123" s="33"/>
      <c r="O123" s="32">
        <v>55</v>
      </c>
      <c r="P123" s="116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74"/>
      <c r="R123" s="774"/>
      <c r="S123" s="774"/>
      <c r="T123" s="775"/>
      <c r="U123" s="34"/>
      <c r="V123" s="34"/>
      <c r="W123" s="35" t="s">
        <v>68</v>
      </c>
      <c r="X123" s="769">
        <v>0</v>
      </c>
      <c r="Y123" s="770">
        <f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236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237</v>
      </c>
      <c r="B124" s="54" t="s">
        <v>238</v>
      </c>
      <c r="C124" s="31">
        <v>4301020346</v>
      </c>
      <c r="D124" s="776">
        <v>4680115882775</v>
      </c>
      <c r="E124" s="777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66</v>
      </c>
      <c r="L124" s="32"/>
      <c r="M124" s="33" t="s">
        <v>113</v>
      </c>
      <c r="N124" s="33"/>
      <c r="O124" s="32">
        <v>55</v>
      </c>
      <c r="P124" s="120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74"/>
      <c r="R124" s="774"/>
      <c r="S124" s="774"/>
      <c r="T124" s="775"/>
      <c r="U124" s="34"/>
      <c r="V124" s="34"/>
      <c r="W124" s="35" t="s">
        <v>68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236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239</v>
      </c>
      <c r="B125" s="54" t="s">
        <v>240</v>
      </c>
      <c r="C125" s="31">
        <v>4301020344</v>
      </c>
      <c r="D125" s="776">
        <v>4680115880658</v>
      </c>
      <c r="E125" s="777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75</v>
      </c>
      <c r="L125" s="32"/>
      <c r="M125" s="33" t="s">
        <v>113</v>
      </c>
      <c r="N125" s="33"/>
      <c r="O125" s="32">
        <v>55</v>
      </c>
      <c r="P125" s="11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74"/>
      <c r="R125" s="774"/>
      <c r="S125" s="774"/>
      <c r="T125" s="775"/>
      <c r="U125" s="34"/>
      <c r="V125" s="34"/>
      <c r="W125" s="35" t="s">
        <v>68</v>
      </c>
      <c r="X125" s="769">
        <v>0</v>
      </c>
      <c r="Y125" s="7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87" t="s">
        <v>236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99"/>
      <c r="B126" s="786"/>
      <c r="C126" s="786"/>
      <c r="D126" s="786"/>
      <c r="E126" s="786"/>
      <c r="F126" s="786"/>
      <c r="G126" s="786"/>
      <c r="H126" s="786"/>
      <c r="I126" s="786"/>
      <c r="J126" s="786"/>
      <c r="K126" s="786"/>
      <c r="L126" s="786"/>
      <c r="M126" s="786"/>
      <c r="N126" s="786"/>
      <c r="O126" s="800"/>
      <c r="P126" s="782" t="s">
        <v>70</v>
      </c>
      <c r="Q126" s="783"/>
      <c r="R126" s="783"/>
      <c r="S126" s="783"/>
      <c r="T126" s="783"/>
      <c r="U126" s="783"/>
      <c r="V126" s="784"/>
      <c r="W126" s="37" t="s">
        <v>71</v>
      </c>
      <c r="X126" s="771">
        <f>IFERROR(X123/H123,"0")+IFERROR(X124/H124,"0")+IFERROR(X125/H125,"0")</f>
        <v>0</v>
      </c>
      <c r="Y126" s="771">
        <f>IFERROR(Y123/H123,"0")+IFERROR(Y124/H124,"0")+IFERROR(Y125/H125,"0")</f>
        <v>0</v>
      </c>
      <c r="Z126" s="771">
        <f>IFERROR(IF(Z123="",0,Z123),"0")+IFERROR(IF(Z124="",0,Z124),"0")+IFERROR(IF(Z125="",0,Z125),"0")</f>
        <v>0</v>
      </c>
      <c r="AA126" s="772"/>
      <c r="AB126" s="772"/>
      <c r="AC126" s="772"/>
    </row>
    <row r="127" spans="1:68" x14ac:dyDescent="0.2">
      <c r="A127" s="786"/>
      <c r="B127" s="786"/>
      <c r="C127" s="786"/>
      <c r="D127" s="786"/>
      <c r="E127" s="786"/>
      <c r="F127" s="786"/>
      <c r="G127" s="786"/>
      <c r="H127" s="786"/>
      <c r="I127" s="786"/>
      <c r="J127" s="786"/>
      <c r="K127" s="786"/>
      <c r="L127" s="786"/>
      <c r="M127" s="786"/>
      <c r="N127" s="786"/>
      <c r="O127" s="800"/>
      <c r="P127" s="782" t="s">
        <v>70</v>
      </c>
      <c r="Q127" s="783"/>
      <c r="R127" s="783"/>
      <c r="S127" s="783"/>
      <c r="T127" s="783"/>
      <c r="U127" s="783"/>
      <c r="V127" s="784"/>
      <c r="W127" s="37" t="s">
        <v>68</v>
      </c>
      <c r="X127" s="771">
        <f>IFERROR(SUM(X123:X125),"0")</f>
        <v>0</v>
      </c>
      <c r="Y127" s="771">
        <f>IFERROR(SUM(Y123:Y125),"0")</f>
        <v>0</v>
      </c>
      <c r="Z127" s="37"/>
      <c r="AA127" s="772"/>
      <c r="AB127" s="772"/>
      <c r="AC127" s="772"/>
    </row>
    <row r="128" spans="1:68" ht="14.25" customHeight="1" x14ac:dyDescent="0.25">
      <c r="A128" s="795" t="s">
        <v>72</v>
      </c>
      <c r="B128" s="786"/>
      <c r="C128" s="786"/>
      <c r="D128" s="786"/>
      <c r="E128" s="786"/>
      <c r="F128" s="786"/>
      <c r="G128" s="786"/>
      <c r="H128" s="786"/>
      <c r="I128" s="786"/>
      <c r="J128" s="786"/>
      <c r="K128" s="786"/>
      <c r="L128" s="786"/>
      <c r="M128" s="786"/>
      <c r="N128" s="786"/>
      <c r="O128" s="786"/>
      <c r="P128" s="786"/>
      <c r="Q128" s="786"/>
      <c r="R128" s="786"/>
      <c r="S128" s="786"/>
      <c r="T128" s="786"/>
      <c r="U128" s="786"/>
      <c r="V128" s="786"/>
      <c r="W128" s="786"/>
      <c r="X128" s="786"/>
      <c r="Y128" s="786"/>
      <c r="Z128" s="786"/>
      <c r="AA128" s="765"/>
      <c r="AB128" s="765"/>
      <c r="AC128" s="765"/>
    </row>
    <row r="129" spans="1:68" ht="27" customHeight="1" x14ac:dyDescent="0.25">
      <c r="A129" s="54" t="s">
        <v>241</v>
      </c>
      <c r="B129" s="54" t="s">
        <v>242</v>
      </c>
      <c r="C129" s="31">
        <v>4301051625</v>
      </c>
      <c r="D129" s="776">
        <v>4607091385168</v>
      </c>
      <c r="E129" s="777"/>
      <c r="F129" s="768">
        <v>1.4</v>
      </c>
      <c r="G129" s="32">
        <v>6</v>
      </c>
      <c r="H129" s="768">
        <v>8.4</v>
      </c>
      <c r="I129" s="768">
        <v>8.9130000000000003</v>
      </c>
      <c r="J129" s="32">
        <v>64</v>
      </c>
      <c r="K129" s="32" t="s">
        <v>109</v>
      </c>
      <c r="L129" s="32"/>
      <c r="M129" s="33" t="s">
        <v>110</v>
      </c>
      <c r="N129" s="33"/>
      <c r="O129" s="32">
        <v>45</v>
      </c>
      <c r="P129" s="89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774"/>
      <c r="R129" s="774"/>
      <c r="S129" s="774"/>
      <c r="T129" s="775"/>
      <c r="U129" s="34"/>
      <c r="V129" s="34"/>
      <c r="W129" s="35" t="s">
        <v>68</v>
      </c>
      <c r="X129" s="769">
        <v>500</v>
      </c>
      <c r="Y129" s="770">
        <f t="shared" ref="Y129:Y135" si="31">IFERROR(IF(X129="",0,CEILING((X129/$H129),1)*$H129),"")</f>
        <v>504</v>
      </c>
      <c r="Z129" s="36">
        <f>IFERROR(IF(Y129=0,"",ROUNDUP(Y129/H129,0)*0.01898),"")</f>
        <v>1.1388</v>
      </c>
      <c r="AA129" s="56"/>
      <c r="AB129" s="57"/>
      <c r="AC129" s="189" t="s">
        <v>243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530.53571428571422</v>
      </c>
      <c r="BN129" s="64">
        <f t="shared" ref="BN129:BN135" si="33">IFERROR(Y129*I129/H129,"0")</f>
        <v>534.78</v>
      </c>
      <c r="BO129" s="64">
        <f t="shared" ref="BO129:BO135" si="34">IFERROR(1/J129*(X129/H129),"0")</f>
        <v>0.93005952380952372</v>
      </c>
      <c r="BP129" s="64">
        <f t="shared" ref="BP129:BP135" si="35">IFERROR(1/J129*(Y129/H129),"0")</f>
        <v>0.9375</v>
      </c>
    </row>
    <row r="130" spans="1:68" ht="37.5" customHeight="1" x14ac:dyDescent="0.25">
      <c r="A130" s="54" t="s">
        <v>241</v>
      </c>
      <c r="B130" s="54" t="s">
        <v>244</v>
      </c>
      <c r="C130" s="31">
        <v>4301051360</v>
      </c>
      <c r="D130" s="776">
        <v>4607091385168</v>
      </c>
      <c r="E130" s="777"/>
      <c r="F130" s="768">
        <v>1.35</v>
      </c>
      <c r="G130" s="32">
        <v>6</v>
      </c>
      <c r="H130" s="768">
        <v>8.1</v>
      </c>
      <c r="I130" s="768">
        <v>8.6129999999999995</v>
      </c>
      <c r="J130" s="32">
        <v>64</v>
      </c>
      <c r="K130" s="32" t="s">
        <v>109</v>
      </c>
      <c r="L130" s="32"/>
      <c r="M130" s="33" t="s">
        <v>110</v>
      </c>
      <c r="N130" s="33"/>
      <c r="O130" s="32">
        <v>45</v>
      </c>
      <c r="P130" s="109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774"/>
      <c r="R130" s="774"/>
      <c r="S130" s="774"/>
      <c r="T130" s="775"/>
      <c r="U130" s="34"/>
      <c r="V130" s="34"/>
      <c r="W130" s="35" t="s">
        <v>68</v>
      </c>
      <c r="X130" s="769">
        <v>0</v>
      </c>
      <c r="Y130" s="770">
        <f t="shared" si="31"/>
        <v>0</v>
      </c>
      <c r="Z130" s="36" t="str">
        <f>IFERROR(IF(Y130=0,"",ROUNDUP(Y130/H130,0)*0.01898),"")</f>
        <v/>
      </c>
      <c r="AA130" s="56"/>
      <c r="AB130" s="57"/>
      <c r="AC130" s="191" t="s">
        <v>245</v>
      </c>
      <c r="AG130" s="64"/>
      <c r="AJ130" s="68"/>
      <c r="AK130" s="68">
        <v>0</v>
      </c>
      <c r="BB130" s="192" t="s">
        <v>1</v>
      </c>
      <c r="BM130" s="64">
        <f t="shared" si="32"/>
        <v>0</v>
      </c>
      <c r="BN130" s="64">
        <f t="shared" si="33"/>
        <v>0</v>
      </c>
      <c r="BO130" s="64">
        <f t="shared" si="34"/>
        <v>0</v>
      </c>
      <c r="BP130" s="64">
        <f t="shared" si="35"/>
        <v>0</v>
      </c>
    </row>
    <row r="131" spans="1:68" ht="27" customHeight="1" x14ac:dyDescent="0.25">
      <c r="A131" s="54" t="s">
        <v>246</v>
      </c>
      <c r="B131" s="54" t="s">
        <v>247</v>
      </c>
      <c r="C131" s="31">
        <v>4301051742</v>
      </c>
      <c r="D131" s="776">
        <v>4680115884540</v>
      </c>
      <c r="E131" s="777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109</v>
      </c>
      <c r="L131" s="32"/>
      <c r="M131" s="33" t="s">
        <v>110</v>
      </c>
      <c r="N131" s="33"/>
      <c r="O131" s="32">
        <v>45</v>
      </c>
      <c r="P131" s="90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74"/>
      <c r="R131" s="774"/>
      <c r="S131" s="774"/>
      <c r="T131" s="775"/>
      <c r="U131" s="34"/>
      <c r="V131" s="34"/>
      <c r="W131" s="35" t="s">
        <v>68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248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customHeight="1" x14ac:dyDescent="0.25">
      <c r="A132" s="54" t="s">
        <v>249</v>
      </c>
      <c r="B132" s="54" t="s">
        <v>250</v>
      </c>
      <c r="C132" s="31">
        <v>4301051362</v>
      </c>
      <c r="D132" s="776">
        <v>4607091383256</v>
      </c>
      <c r="E132" s="777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75</v>
      </c>
      <c r="L132" s="32"/>
      <c r="M132" s="33" t="s">
        <v>110</v>
      </c>
      <c r="N132" s="33"/>
      <c r="O132" s="32">
        <v>45</v>
      </c>
      <c r="P132" s="95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74"/>
      <c r="R132" s="774"/>
      <c r="S132" s="774"/>
      <c r="T132" s="775"/>
      <c r="U132" s="34"/>
      <c r="V132" s="34"/>
      <c r="W132" s="35" t="s">
        <v>68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245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customHeight="1" x14ac:dyDescent="0.25">
      <c r="A133" s="54" t="s">
        <v>251</v>
      </c>
      <c r="B133" s="54" t="s">
        <v>252</v>
      </c>
      <c r="C133" s="31">
        <v>4301051358</v>
      </c>
      <c r="D133" s="776">
        <v>4607091385748</v>
      </c>
      <c r="E133" s="777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75</v>
      </c>
      <c r="L133" s="32"/>
      <c r="M133" s="33" t="s">
        <v>110</v>
      </c>
      <c r="N133" s="33"/>
      <c r="O133" s="32">
        <v>45</v>
      </c>
      <c r="P133" s="113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74"/>
      <c r="R133" s="774"/>
      <c r="S133" s="774"/>
      <c r="T133" s="775"/>
      <c r="U133" s="34"/>
      <c r="V133" s="34"/>
      <c r="W133" s="35" t="s">
        <v>68</v>
      </c>
      <c r="X133" s="769">
        <v>900</v>
      </c>
      <c r="Y133" s="770">
        <f t="shared" si="31"/>
        <v>901.80000000000007</v>
      </c>
      <c r="Z133" s="36">
        <f>IFERROR(IF(Y133=0,"",ROUNDUP(Y133/H133,0)*0.00651),"")</f>
        <v>2.1743399999999999</v>
      </c>
      <c r="AA133" s="56"/>
      <c r="AB133" s="57"/>
      <c r="AC133" s="197" t="s">
        <v>245</v>
      </c>
      <c r="AG133" s="64"/>
      <c r="AJ133" s="68"/>
      <c r="AK133" s="68">
        <v>0</v>
      </c>
      <c r="BB133" s="198" t="s">
        <v>1</v>
      </c>
      <c r="BM133" s="64">
        <f t="shared" si="32"/>
        <v>984</v>
      </c>
      <c r="BN133" s="64">
        <f t="shared" si="33"/>
        <v>985.96799999999996</v>
      </c>
      <c r="BO133" s="64">
        <f t="shared" si="34"/>
        <v>1.8315018315018314</v>
      </c>
      <c r="BP133" s="64">
        <f t="shared" si="35"/>
        <v>1.8351648351648353</v>
      </c>
    </row>
    <row r="134" spans="1:68" ht="27" customHeight="1" x14ac:dyDescent="0.25">
      <c r="A134" s="54" t="s">
        <v>253</v>
      </c>
      <c r="B134" s="54" t="s">
        <v>254</v>
      </c>
      <c r="C134" s="31">
        <v>4301051740</v>
      </c>
      <c r="D134" s="776">
        <v>4680115884533</v>
      </c>
      <c r="E134" s="777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75</v>
      </c>
      <c r="L134" s="32"/>
      <c r="M134" s="33" t="s">
        <v>110</v>
      </c>
      <c r="N134" s="33"/>
      <c r="O134" s="32">
        <v>45</v>
      </c>
      <c r="P134" s="11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74"/>
      <c r="R134" s="774"/>
      <c r="S134" s="774"/>
      <c r="T134" s="775"/>
      <c r="U134" s="34"/>
      <c r="V134" s="34"/>
      <c r="W134" s="35" t="s">
        <v>68</v>
      </c>
      <c r="X134" s="769">
        <v>0</v>
      </c>
      <c r="Y134" s="770">
        <f t="shared" si="31"/>
        <v>0</v>
      </c>
      <c r="Z134" s="36" t="str">
        <f>IFERROR(IF(Y134=0,"",ROUNDUP(Y134/H134,0)*0.00651),"")</f>
        <v/>
      </c>
      <c r="AA134" s="56"/>
      <c r="AB134" s="57"/>
      <c r="AC134" s="199" t="s">
        <v>248</v>
      </c>
      <c r="AG134" s="64"/>
      <c r="AJ134" s="68"/>
      <c r="AK134" s="68">
        <v>0</v>
      </c>
      <c r="BB134" s="200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37.5" customHeight="1" x14ac:dyDescent="0.25">
      <c r="A135" s="54" t="s">
        <v>255</v>
      </c>
      <c r="B135" s="54" t="s">
        <v>256</v>
      </c>
      <c r="C135" s="31">
        <v>4301051480</v>
      </c>
      <c r="D135" s="776">
        <v>4680115882645</v>
      </c>
      <c r="E135" s="777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75</v>
      </c>
      <c r="L135" s="32"/>
      <c r="M135" s="33" t="s">
        <v>67</v>
      </c>
      <c r="N135" s="33"/>
      <c r="O135" s="32">
        <v>40</v>
      </c>
      <c r="P135" s="114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74"/>
      <c r="R135" s="774"/>
      <c r="S135" s="774"/>
      <c r="T135" s="775"/>
      <c r="U135" s="34"/>
      <c r="V135" s="34"/>
      <c r="W135" s="35" t="s">
        <v>68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257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x14ac:dyDescent="0.2">
      <c r="A136" s="799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800"/>
      <c r="P136" s="782" t="s">
        <v>70</v>
      </c>
      <c r="Q136" s="783"/>
      <c r="R136" s="783"/>
      <c r="S136" s="783"/>
      <c r="T136" s="783"/>
      <c r="U136" s="783"/>
      <c r="V136" s="784"/>
      <c r="W136" s="37" t="s">
        <v>71</v>
      </c>
      <c r="X136" s="771">
        <f>IFERROR(X129/H129,"0")+IFERROR(X130/H130,"0")+IFERROR(X131/H131,"0")+IFERROR(X132/H132,"0")+IFERROR(X133/H133,"0")+IFERROR(X134/H134,"0")+IFERROR(X135/H135,"0")</f>
        <v>392.85714285714283</v>
      </c>
      <c r="Y136" s="771">
        <f>IFERROR(Y129/H129,"0")+IFERROR(Y130/H130,"0")+IFERROR(Y131/H131,"0")+IFERROR(Y132/H132,"0")+IFERROR(Y133/H133,"0")+IFERROR(Y134/H134,"0")+IFERROR(Y135/H135,"0")</f>
        <v>394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3.3131399999999998</v>
      </c>
      <c r="AA136" s="772"/>
      <c r="AB136" s="772"/>
      <c r="AC136" s="772"/>
    </row>
    <row r="137" spans="1:68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800"/>
      <c r="P137" s="782" t="s">
        <v>70</v>
      </c>
      <c r="Q137" s="783"/>
      <c r="R137" s="783"/>
      <c r="S137" s="783"/>
      <c r="T137" s="783"/>
      <c r="U137" s="783"/>
      <c r="V137" s="784"/>
      <c r="W137" s="37" t="s">
        <v>68</v>
      </c>
      <c r="X137" s="771">
        <f>IFERROR(SUM(X129:X135),"0")</f>
        <v>1400</v>
      </c>
      <c r="Y137" s="771">
        <f>IFERROR(SUM(Y129:Y135),"0")</f>
        <v>1405.8000000000002</v>
      </c>
      <c r="Z137" s="37"/>
      <c r="AA137" s="772"/>
      <c r="AB137" s="772"/>
      <c r="AC137" s="772"/>
    </row>
    <row r="138" spans="1:68" ht="14.25" customHeight="1" x14ac:dyDescent="0.25">
      <c r="A138" s="795" t="s">
        <v>193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5"/>
      <c r="AB138" s="765"/>
      <c r="AC138" s="765"/>
    </row>
    <row r="139" spans="1:68" ht="37.5" customHeight="1" x14ac:dyDescent="0.25">
      <c r="A139" s="54" t="s">
        <v>258</v>
      </c>
      <c r="B139" s="54" t="s">
        <v>259</v>
      </c>
      <c r="C139" s="31">
        <v>4301060356</v>
      </c>
      <c r="D139" s="776">
        <v>4680115882652</v>
      </c>
      <c r="E139" s="777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75</v>
      </c>
      <c r="L139" s="32"/>
      <c r="M139" s="33" t="s">
        <v>67</v>
      </c>
      <c r="N139" s="33"/>
      <c r="O139" s="32">
        <v>40</v>
      </c>
      <c r="P139" s="111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74"/>
      <c r="R139" s="774"/>
      <c r="S139" s="774"/>
      <c r="T139" s="775"/>
      <c r="U139" s="34"/>
      <c r="V139" s="34"/>
      <c r="W139" s="35" t="s">
        <v>68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260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customHeight="1" x14ac:dyDescent="0.25">
      <c r="A140" s="54" t="s">
        <v>261</v>
      </c>
      <c r="B140" s="54" t="s">
        <v>262</v>
      </c>
      <c r="C140" s="31">
        <v>4301060317</v>
      </c>
      <c r="D140" s="776">
        <v>4680115880238</v>
      </c>
      <c r="E140" s="777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75</v>
      </c>
      <c r="L140" s="32"/>
      <c r="M140" s="33" t="s">
        <v>110</v>
      </c>
      <c r="N140" s="33"/>
      <c r="O140" s="32">
        <v>40</v>
      </c>
      <c r="P140" s="98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74"/>
      <c r="R140" s="774"/>
      <c r="S140" s="774"/>
      <c r="T140" s="775"/>
      <c r="U140" s="34"/>
      <c r="V140" s="34"/>
      <c r="W140" s="35" t="s">
        <v>68</v>
      </c>
      <c r="X140" s="769">
        <v>0</v>
      </c>
      <c r="Y140" s="77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x14ac:dyDescent="0.2">
      <c r="A141" s="799"/>
      <c r="B141" s="786"/>
      <c r="C141" s="786"/>
      <c r="D141" s="786"/>
      <c r="E141" s="786"/>
      <c r="F141" s="786"/>
      <c r="G141" s="786"/>
      <c r="H141" s="786"/>
      <c r="I141" s="786"/>
      <c r="J141" s="786"/>
      <c r="K141" s="786"/>
      <c r="L141" s="786"/>
      <c r="M141" s="786"/>
      <c r="N141" s="786"/>
      <c r="O141" s="800"/>
      <c r="P141" s="782" t="s">
        <v>70</v>
      </c>
      <c r="Q141" s="783"/>
      <c r="R141" s="783"/>
      <c r="S141" s="783"/>
      <c r="T141" s="783"/>
      <c r="U141" s="783"/>
      <c r="V141" s="784"/>
      <c r="W141" s="37" t="s">
        <v>71</v>
      </c>
      <c r="X141" s="771">
        <f>IFERROR(X139/H139,"0")+IFERROR(X140/H140,"0")</f>
        <v>0</v>
      </c>
      <c r="Y141" s="771">
        <f>IFERROR(Y139/H139,"0")+IFERROR(Y140/H140,"0")</f>
        <v>0</v>
      </c>
      <c r="Z141" s="771">
        <f>IFERROR(IF(Z139="",0,Z139),"0")+IFERROR(IF(Z140="",0,Z140),"0")</f>
        <v>0</v>
      </c>
      <c r="AA141" s="772"/>
      <c r="AB141" s="772"/>
      <c r="AC141" s="772"/>
    </row>
    <row r="142" spans="1:68" x14ac:dyDescent="0.2">
      <c r="A142" s="786"/>
      <c r="B142" s="786"/>
      <c r="C142" s="786"/>
      <c r="D142" s="786"/>
      <c r="E142" s="786"/>
      <c r="F142" s="786"/>
      <c r="G142" s="786"/>
      <c r="H142" s="786"/>
      <c r="I142" s="786"/>
      <c r="J142" s="786"/>
      <c r="K142" s="786"/>
      <c r="L142" s="786"/>
      <c r="M142" s="786"/>
      <c r="N142" s="786"/>
      <c r="O142" s="800"/>
      <c r="P142" s="782" t="s">
        <v>70</v>
      </c>
      <c r="Q142" s="783"/>
      <c r="R142" s="783"/>
      <c r="S142" s="783"/>
      <c r="T142" s="783"/>
      <c r="U142" s="783"/>
      <c r="V142" s="784"/>
      <c r="W142" s="37" t="s">
        <v>68</v>
      </c>
      <c r="X142" s="771">
        <f>IFERROR(SUM(X139:X140),"0")</f>
        <v>0</v>
      </c>
      <c r="Y142" s="771">
        <f>IFERROR(SUM(Y139:Y140),"0")</f>
        <v>0</v>
      </c>
      <c r="Z142" s="37"/>
      <c r="AA142" s="772"/>
      <c r="AB142" s="772"/>
      <c r="AC142" s="772"/>
    </row>
    <row r="143" spans="1:68" ht="16.5" customHeight="1" x14ac:dyDescent="0.25">
      <c r="A143" s="785" t="s">
        <v>264</v>
      </c>
      <c r="B143" s="786"/>
      <c r="C143" s="786"/>
      <c r="D143" s="786"/>
      <c r="E143" s="786"/>
      <c r="F143" s="786"/>
      <c r="G143" s="786"/>
      <c r="H143" s="786"/>
      <c r="I143" s="786"/>
      <c r="J143" s="786"/>
      <c r="K143" s="786"/>
      <c r="L143" s="786"/>
      <c r="M143" s="786"/>
      <c r="N143" s="786"/>
      <c r="O143" s="786"/>
      <c r="P143" s="786"/>
      <c r="Q143" s="786"/>
      <c r="R143" s="786"/>
      <c r="S143" s="786"/>
      <c r="T143" s="786"/>
      <c r="U143" s="786"/>
      <c r="V143" s="786"/>
      <c r="W143" s="786"/>
      <c r="X143" s="786"/>
      <c r="Y143" s="786"/>
      <c r="Z143" s="786"/>
      <c r="AA143" s="764"/>
      <c r="AB143" s="764"/>
      <c r="AC143" s="764"/>
    </row>
    <row r="144" spans="1:68" ht="14.25" customHeight="1" x14ac:dyDescent="0.25">
      <c r="A144" s="795" t="s">
        <v>106</v>
      </c>
      <c r="B144" s="786"/>
      <c r="C144" s="786"/>
      <c r="D144" s="786"/>
      <c r="E144" s="786"/>
      <c r="F144" s="786"/>
      <c r="G144" s="786"/>
      <c r="H144" s="786"/>
      <c r="I144" s="786"/>
      <c r="J144" s="786"/>
      <c r="K144" s="786"/>
      <c r="L144" s="786"/>
      <c r="M144" s="786"/>
      <c r="N144" s="786"/>
      <c r="O144" s="786"/>
      <c r="P144" s="786"/>
      <c r="Q144" s="786"/>
      <c r="R144" s="786"/>
      <c r="S144" s="786"/>
      <c r="T144" s="786"/>
      <c r="U144" s="786"/>
      <c r="V144" s="786"/>
      <c r="W144" s="786"/>
      <c r="X144" s="786"/>
      <c r="Y144" s="786"/>
      <c r="Z144" s="786"/>
      <c r="AA144" s="765"/>
      <c r="AB144" s="765"/>
      <c r="AC144" s="765"/>
    </row>
    <row r="145" spans="1:68" ht="16.5" customHeight="1" x14ac:dyDescent="0.25">
      <c r="A145" s="54" t="s">
        <v>265</v>
      </c>
      <c r="B145" s="54" t="s">
        <v>266</v>
      </c>
      <c r="C145" s="31">
        <v>4301011988</v>
      </c>
      <c r="D145" s="776">
        <v>4680115885561</v>
      </c>
      <c r="E145" s="777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109</v>
      </c>
      <c r="L145" s="32"/>
      <c r="M145" s="33" t="s">
        <v>267</v>
      </c>
      <c r="N145" s="33"/>
      <c r="O145" s="32">
        <v>90</v>
      </c>
      <c r="P145" s="829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74"/>
      <c r="R145" s="774"/>
      <c r="S145" s="774"/>
      <c r="T145" s="775"/>
      <c r="U145" s="34"/>
      <c r="V145" s="34"/>
      <c r="W145" s="35" t="s">
        <v>68</v>
      </c>
      <c r="X145" s="769">
        <v>0</v>
      </c>
      <c r="Y145" s="770">
        <f>IFERROR(IF(X145="",0,CEILING((X145/$H145),1)*$H145),"")</f>
        <v>0</v>
      </c>
      <c r="Z145" s="36" t="str">
        <f>IFERROR(IF(Y145=0,"",ROUNDUP(Y145/H145,0)*0.01196),"")</f>
        <v/>
      </c>
      <c r="AA145" s="56"/>
      <c r="AB145" s="57"/>
      <c r="AC145" s="207" t="s">
        <v>268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customHeight="1" x14ac:dyDescent="0.25">
      <c r="A146" s="54" t="s">
        <v>269</v>
      </c>
      <c r="B146" s="54" t="s">
        <v>270</v>
      </c>
      <c r="C146" s="31">
        <v>4301011562</v>
      </c>
      <c r="D146" s="776">
        <v>4680115882577</v>
      </c>
      <c r="E146" s="777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75</v>
      </c>
      <c r="L146" s="32"/>
      <c r="M146" s="33" t="s">
        <v>101</v>
      </c>
      <c r="N146" s="33"/>
      <c r="O146" s="32">
        <v>90</v>
      </c>
      <c r="P146" s="11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6" s="774"/>
      <c r="R146" s="774"/>
      <c r="S146" s="774"/>
      <c r="T146" s="775"/>
      <c r="U146" s="34"/>
      <c r="V146" s="34"/>
      <c r="W146" s="35" t="s">
        <v>68</v>
      </c>
      <c r="X146" s="769">
        <v>0</v>
      </c>
      <c r="Y146" s="77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271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269</v>
      </c>
      <c r="B147" s="54" t="s">
        <v>272</v>
      </c>
      <c r="C147" s="31">
        <v>4301011564</v>
      </c>
      <c r="D147" s="776">
        <v>4680115882577</v>
      </c>
      <c r="E147" s="777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75</v>
      </c>
      <c r="L147" s="32"/>
      <c r="M147" s="33" t="s">
        <v>101</v>
      </c>
      <c r="N147" s="33"/>
      <c r="O147" s="32">
        <v>90</v>
      </c>
      <c r="P147" s="83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7" s="774"/>
      <c r="R147" s="774"/>
      <c r="S147" s="774"/>
      <c r="T147" s="775"/>
      <c r="U147" s="34"/>
      <c r="V147" s="34"/>
      <c r="W147" s="35" t="s">
        <v>68</v>
      </c>
      <c r="X147" s="769">
        <v>0</v>
      </c>
      <c r="Y147" s="7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271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99"/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800"/>
      <c r="P148" s="782" t="s">
        <v>70</v>
      </c>
      <c r="Q148" s="783"/>
      <c r="R148" s="783"/>
      <c r="S148" s="783"/>
      <c r="T148" s="783"/>
      <c r="U148" s="783"/>
      <c r="V148" s="784"/>
      <c r="W148" s="37" t="s">
        <v>71</v>
      </c>
      <c r="X148" s="771">
        <f>IFERROR(X145/H145,"0")+IFERROR(X146/H146,"0")+IFERROR(X147/H147,"0")</f>
        <v>0</v>
      </c>
      <c r="Y148" s="771">
        <f>IFERROR(Y145/H145,"0")+IFERROR(Y146/H146,"0")+IFERROR(Y147/H147,"0")</f>
        <v>0</v>
      </c>
      <c r="Z148" s="771">
        <f>IFERROR(IF(Z145="",0,Z145),"0")+IFERROR(IF(Z146="",0,Z146),"0")+IFERROR(IF(Z147="",0,Z147),"0")</f>
        <v>0</v>
      </c>
      <c r="AA148" s="772"/>
      <c r="AB148" s="772"/>
      <c r="AC148" s="772"/>
    </row>
    <row r="149" spans="1:68" x14ac:dyDescent="0.2">
      <c r="A149" s="786"/>
      <c r="B149" s="786"/>
      <c r="C149" s="786"/>
      <c r="D149" s="786"/>
      <c r="E149" s="786"/>
      <c r="F149" s="786"/>
      <c r="G149" s="786"/>
      <c r="H149" s="786"/>
      <c r="I149" s="786"/>
      <c r="J149" s="786"/>
      <c r="K149" s="786"/>
      <c r="L149" s="786"/>
      <c r="M149" s="786"/>
      <c r="N149" s="786"/>
      <c r="O149" s="800"/>
      <c r="P149" s="782" t="s">
        <v>70</v>
      </c>
      <c r="Q149" s="783"/>
      <c r="R149" s="783"/>
      <c r="S149" s="783"/>
      <c r="T149" s="783"/>
      <c r="U149" s="783"/>
      <c r="V149" s="784"/>
      <c r="W149" s="37" t="s">
        <v>68</v>
      </c>
      <c r="X149" s="771">
        <f>IFERROR(SUM(X145:X147),"0")</f>
        <v>0</v>
      </c>
      <c r="Y149" s="771">
        <f>IFERROR(SUM(Y145:Y147),"0")</f>
        <v>0</v>
      </c>
      <c r="Z149" s="37"/>
      <c r="AA149" s="772"/>
      <c r="AB149" s="772"/>
      <c r="AC149" s="772"/>
    </row>
    <row r="150" spans="1:68" ht="14.25" customHeight="1" x14ac:dyDescent="0.25">
      <c r="A150" s="795" t="s">
        <v>63</v>
      </c>
      <c r="B150" s="786"/>
      <c r="C150" s="786"/>
      <c r="D150" s="786"/>
      <c r="E150" s="786"/>
      <c r="F150" s="786"/>
      <c r="G150" s="786"/>
      <c r="H150" s="786"/>
      <c r="I150" s="786"/>
      <c r="J150" s="786"/>
      <c r="K150" s="786"/>
      <c r="L150" s="786"/>
      <c r="M150" s="786"/>
      <c r="N150" s="786"/>
      <c r="O150" s="786"/>
      <c r="P150" s="786"/>
      <c r="Q150" s="786"/>
      <c r="R150" s="786"/>
      <c r="S150" s="786"/>
      <c r="T150" s="786"/>
      <c r="U150" s="786"/>
      <c r="V150" s="786"/>
      <c r="W150" s="786"/>
      <c r="X150" s="786"/>
      <c r="Y150" s="786"/>
      <c r="Z150" s="786"/>
      <c r="AA150" s="765"/>
      <c r="AB150" s="765"/>
      <c r="AC150" s="765"/>
    </row>
    <row r="151" spans="1:68" ht="27" customHeight="1" x14ac:dyDescent="0.25">
      <c r="A151" s="54" t="s">
        <v>273</v>
      </c>
      <c r="B151" s="54" t="s">
        <v>274</v>
      </c>
      <c r="C151" s="31">
        <v>4301031235</v>
      </c>
      <c r="D151" s="776">
        <v>4680115883444</v>
      </c>
      <c r="E151" s="777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75</v>
      </c>
      <c r="L151" s="32"/>
      <c r="M151" s="33" t="s">
        <v>101</v>
      </c>
      <c r="N151" s="33"/>
      <c r="O151" s="32">
        <v>90</v>
      </c>
      <c r="P151" s="120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1" s="774"/>
      <c r="R151" s="774"/>
      <c r="S151" s="774"/>
      <c r="T151" s="775"/>
      <c r="U151" s="34"/>
      <c r="V151" s="34"/>
      <c r="W151" s="35" t="s">
        <v>68</v>
      </c>
      <c r="X151" s="769">
        <v>0</v>
      </c>
      <c r="Y151" s="77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275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273</v>
      </c>
      <c r="B152" s="54" t="s">
        <v>276</v>
      </c>
      <c r="C152" s="31">
        <v>4301031234</v>
      </c>
      <c r="D152" s="776">
        <v>4680115883444</v>
      </c>
      <c r="E152" s="777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75</v>
      </c>
      <c r="L152" s="32"/>
      <c r="M152" s="33" t="s">
        <v>101</v>
      </c>
      <c r="N152" s="33"/>
      <c r="O152" s="32">
        <v>90</v>
      </c>
      <c r="P152" s="81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2" s="774"/>
      <c r="R152" s="774"/>
      <c r="S152" s="774"/>
      <c r="T152" s="775"/>
      <c r="U152" s="34"/>
      <c r="V152" s="34"/>
      <c r="W152" s="35" t="s">
        <v>68</v>
      </c>
      <c r="X152" s="769">
        <v>0</v>
      </c>
      <c r="Y152" s="7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275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799"/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800"/>
      <c r="P153" s="782" t="s">
        <v>70</v>
      </c>
      <c r="Q153" s="783"/>
      <c r="R153" s="783"/>
      <c r="S153" s="783"/>
      <c r="T153" s="783"/>
      <c r="U153" s="783"/>
      <c r="V153" s="784"/>
      <c r="W153" s="37" t="s">
        <v>71</v>
      </c>
      <c r="X153" s="771">
        <f>IFERROR(X151/H151,"0")+IFERROR(X152/H152,"0")</f>
        <v>0</v>
      </c>
      <c r="Y153" s="771">
        <f>IFERROR(Y151/H151,"0")+IFERROR(Y152/H152,"0")</f>
        <v>0</v>
      </c>
      <c r="Z153" s="771">
        <f>IFERROR(IF(Z151="",0,Z151),"0")+IFERROR(IF(Z152="",0,Z152),"0")</f>
        <v>0</v>
      </c>
      <c r="AA153" s="772"/>
      <c r="AB153" s="772"/>
      <c r="AC153" s="772"/>
    </row>
    <row r="154" spans="1:68" x14ac:dyDescent="0.2">
      <c r="A154" s="786"/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800"/>
      <c r="P154" s="782" t="s">
        <v>70</v>
      </c>
      <c r="Q154" s="783"/>
      <c r="R154" s="783"/>
      <c r="S154" s="783"/>
      <c r="T154" s="783"/>
      <c r="U154" s="783"/>
      <c r="V154" s="784"/>
      <c r="W154" s="37" t="s">
        <v>68</v>
      </c>
      <c r="X154" s="771">
        <f>IFERROR(SUM(X151:X152),"0")</f>
        <v>0</v>
      </c>
      <c r="Y154" s="771">
        <f>IFERROR(SUM(Y151:Y152),"0")</f>
        <v>0</v>
      </c>
      <c r="Z154" s="37"/>
      <c r="AA154" s="772"/>
      <c r="AB154" s="772"/>
      <c r="AC154" s="772"/>
    </row>
    <row r="155" spans="1:68" ht="14.25" customHeight="1" x14ac:dyDescent="0.25">
      <c r="A155" s="795" t="s">
        <v>72</v>
      </c>
      <c r="B155" s="786"/>
      <c r="C155" s="786"/>
      <c r="D155" s="786"/>
      <c r="E155" s="786"/>
      <c r="F155" s="786"/>
      <c r="G155" s="786"/>
      <c r="H155" s="786"/>
      <c r="I155" s="786"/>
      <c r="J155" s="786"/>
      <c r="K155" s="786"/>
      <c r="L155" s="786"/>
      <c r="M155" s="786"/>
      <c r="N155" s="786"/>
      <c r="O155" s="786"/>
      <c r="P155" s="786"/>
      <c r="Q155" s="786"/>
      <c r="R155" s="786"/>
      <c r="S155" s="786"/>
      <c r="T155" s="786"/>
      <c r="U155" s="786"/>
      <c r="V155" s="786"/>
      <c r="W155" s="786"/>
      <c r="X155" s="786"/>
      <c r="Y155" s="786"/>
      <c r="Z155" s="786"/>
      <c r="AA155" s="765"/>
      <c r="AB155" s="765"/>
      <c r="AC155" s="765"/>
    </row>
    <row r="156" spans="1:68" ht="16.5" customHeight="1" x14ac:dyDescent="0.25">
      <c r="A156" s="54" t="s">
        <v>277</v>
      </c>
      <c r="B156" s="54" t="s">
        <v>278</v>
      </c>
      <c r="C156" s="31">
        <v>4301051817</v>
      </c>
      <c r="D156" s="776">
        <v>4680115885585</v>
      </c>
      <c r="E156" s="777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120</v>
      </c>
      <c r="L156" s="32"/>
      <c r="M156" s="33" t="s">
        <v>267</v>
      </c>
      <c r="N156" s="33"/>
      <c r="O156" s="32">
        <v>45</v>
      </c>
      <c r="P156" s="1045" t="s">
        <v>279</v>
      </c>
      <c r="Q156" s="774"/>
      <c r="R156" s="774"/>
      <c r="S156" s="774"/>
      <c r="T156" s="775"/>
      <c r="U156" s="34"/>
      <c r="V156" s="34"/>
      <c r="W156" s="35" t="s">
        <v>68</v>
      </c>
      <c r="X156" s="769">
        <v>0</v>
      </c>
      <c r="Y156" s="770">
        <f>IFERROR(IF(X156="",0,CEILING((X156/$H156),1)*$H156),"")</f>
        <v>0</v>
      </c>
      <c r="Z156" s="36" t="str">
        <f>IFERROR(IF(Y156=0,"",ROUNDUP(Y156/H156,0)*0.00937),"")</f>
        <v/>
      </c>
      <c r="AA156" s="56"/>
      <c r="AB156" s="57"/>
      <c r="AC156" s="217" t="s">
        <v>268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16.5" customHeight="1" x14ac:dyDescent="0.25">
      <c r="A157" s="54" t="s">
        <v>280</v>
      </c>
      <c r="B157" s="54" t="s">
        <v>281</v>
      </c>
      <c r="C157" s="31">
        <v>4301051477</v>
      </c>
      <c r="D157" s="776">
        <v>4680115882584</v>
      </c>
      <c r="E157" s="777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75</v>
      </c>
      <c r="L157" s="32"/>
      <c r="M157" s="33" t="s">
        <v>101</v>
      </c>
      <c r="N157" s="33"/>
      <c r="O157" s="32">
        <v>60</v>
      </c>
      <c r="P157" s="80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74"/>
      <c r="R157" s="774"/>
      <c r="S157" s="774"/>
      <c r="T157" s="775"/>
      <c r="U157" s="34"/>
      <c r="V157" s="34"/>
      <c r="W157" s="35" t="s">
        <v>68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271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280</v>
      </c>
      <c r="B158" s="54" t="s">
        <v>282</v>
      </c>
      <c r="C158" s="31">
        <v>4301051476</v>
      </c>
      <c r="D158" s="776">
        <v>4680115882584</v>
      </c>
      <c r="E158" s="777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75</v>
      </c>
      <c r="L158" s="32"/>
      <c r="M158" s="33" t="s">
        <v>101</v>
      </c>
      <c r="N158" s="33"/>
      <c r="O158" s="32">
        <v>60</v>
      </c>
      <c r="P158" s="85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74"/>
      <c r="R158" s="774"/>
      <c r="S158" s="774"/>
      <c r="T158" s="775"/>
      <c r="U158" s="34"/>
      <c r="V158" s="34"/>
      <c r="W158" s="35" t="s">
        <v>68</v>
      </c>
      <c r="X158" s="769">
        <v>0</v>
      </c>
      <c r="Y158" s="77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271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799"/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800"/>
      <c r="P159" s="782" t="s">
        <v>70</v>
      </c>
      <c r="Q159" s="783"/>
      <c r="R159" s="783"/>
      <c r="S159" s="783"/>
      <c r="T159" s="783"/>
      <c r="U159" s="783"/>
      <c r="V159" s="784"/>
      <c r="W159" s="37" t="s">
        <v>71</v>
      </c>
      <c r="X159" s="771">
        <f>IFERROR(X156/H156,"0")+IFERROR(X157/H157,"0")+IFERROR(X158/H158,"0")</f>
        <v>0</v>
      </c>
      <c r="Y159" s="771">
        <f>IFERROR(Y156/H156,"0")+IFERROR(Y157/H157,"0")+IFERROR(Y158/H158,"0")</f>
        <v>0</v>
      </c>
      <c r="Z159" s="771">
        <f>IFERROR(IF(Z156="",0,Z156),"0")+IFERROR(IF(Z157="",0,Z157),"0")+IFERROR(IF(Z158="",0,Z158),"0")</f>
        <v>0</v>
      </c>
      <c r="AA159" s="772"/>
      <c r="AB159" s="772"/>
      <c r="AC159" s="772"/>
    </row>
    <row r="160" spans="1:68" x14ac:dyDescent="0.2">
      <c r="A160" s="786"/>
      <c r="B160" s="786"/>
      <c r="C160" s="786"/>
      <c r="D160" s="786"/>
      <c r="E160" s="786"/>
      <c r="F160" s="786"/>
      <c r="G160" s="786"/>
      <c r="H160" s="786"/>
      <c r="I160" s="786"/>
      <c r="J160" s="786"/>
      <c r="K160" s="786"/>
      <c r="L160" s="786"/>
      <c r="M160" s="786"/>
      <c r="N160" s="786"/>
      <c r="O160" s="800"/>
      <c r="P160" s="782" t="s">
        <v>70</v>
      </c>
      <c r="Q160" s="783"/>
      <c r="R160" s="783"/>
      <c r="S160" s="783"/>
      <c r="T160" s="783"/>
      <c r="U160" s="783"/>
      <c r="V160" s="784"/>
      <c r="W160" s="37" t="s">
        <v>68</v>
      </c>
      <c r="X160" s="771">
        <f>IFERROR(SUM(X156:X158),"0")</f>
        <v>0</v>
      </c>
      <c r="Y160" s="771">
        <f>IFERROR(SUM(Y156:Y158),"0")</f>
        <v>0</v>
      </c>
      <c r="Z160" s="37"/>
      <c r="AA160" s="772"/>
      <c r="AB160" s="772"/>
      <c r="AC160" s="772"/>
    </row>
    <row r="161" spans="1:68" ht="16.5" customHeight="1" x14ac:dyDescent="0.25">
      <c r="A161" s="785" t="s">
        <v>104</v>
      </c>
      <c r="B161" s="786"/>
      <c r="C161" s="786"/>
      <c r="D161" s="786"/>
      <c r="E161" s="786"/>
      <c r="F161" s="786"/>
      <c r="G161" s="786"/>
      <c r="H161" s="786"/>
      <c r="I161" s="786"/>
      <c r="J161" s="786"/>
      <c r="K161" s="786"/>
      <c r="L161" s="786"/>
      <c r="M161" s="786"/>
      <c r="N161" s="786"/>
      <c r="O161" s="786"/>
      <c r="P161" s="786"/>
      <c r="Q161" s="786"/>
      <c r="R161" s="786"/>
      <c r="S161" s="786"/>
      <c r="T161" s="786"/>
      <c r="U161" s="786"/>
      <c r="V161" s="786"/>
      <c r="W161" s="786"/>
      <c r="X161" s="786"/>
      <c r="Y161" s="786"/>
      <c r="Z161" s="786"/>
      <c r="AA161" s="764"/>
      <c r="AB161" s="764"/>
      <c r="AC161" s="764"/>
    </row>
    <row r="162" spans="1:68" ht="14.25" customHeight="1" x14ac:dyDescent="0.25">
      <c r="A162" s="795" t="s">
        <v>106</v>
      </c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6"/>
      <c r="P162" s="786"/>
      <c r="Q162" s="786"/>
      <c r="R162" s="786"/>
      <c r="S162" s="786"/>
      <c r="T162" s="786"/>
      <c r="U162" s="786"/>
      <c r="V162" s="786"/>
      <c r="W162" s="786"/>
      <c r="X162" s="786"/>
      <c r="Y162" s="786"/>
      <c r="Z162" s="786"/>
      <c r="AA162" s="765"/>
      <c r="AB162" s="765"/>
      <c r="AC162" s="765"/>
    </row>
    <row r="163" spans="1:68" ht="27" customHeight="1" x14ac:dyDescent="0.25">
      <c r="A163" s="54" t="s">
        <v>283</v>
      </c>
      <c r="B163" s="54" t="s">
        <v>284</v>
      </c>
      <c r="C163" s="31">
        <v>4301011705</v>
      </c>
      <c r="D163" s="776">
        <v>4607091384604</v>
      </c>
      <c r="E163" s="777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120</v>
      </c>
      <c r="L163" s="32"/>
      <c r="M163" s="33" t="s">
        <v>113</v>
      </c>
      <c r="N163" s="33"/>
      <c r="O163" s="32">
        <v>50</v>
      </c>
      <c r="P163" s="97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74"/>
      <c r="R163" s="774"/>
      <c r="S163" s="774"/>
      <c r="T163" s="775"/>
      <c r="U163" s="34"/>
      <c r="V163" s="34"/>
      <c r="W163" s="35" t="s">
        <v>68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285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799"/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800"/>
      <c r="P164" s="782" t="s">
        <v>70</v>
      </c>
      <c r="Q164" s="783"/>
      <c r="R164" s="783"/>
      <c r="S164" s="783"/>
      <c r="T164" s="783"/>
      <c r="U164" s="783"/>
      <c r="V164" s="784"/>
      <c r="W164" s="37" t="s">
        <v>71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x14ac:dyDescent="0.2">
      <c r="A165" s="786"/>
      <c r="B165" s="786"/>
      <c r="C165" s="786"/>
      <c r="D165" s="786"/>
      <c r="E165" s="786"/>
      <c r="F165" s="786"/>
      <c r="G165" s="786"/>
      <c r="H165" s="786"/>
      <c r="I165" s="786"/>
      <c r="J165" s="786"/>
      <c r="K165" s="786"/>
      <c r="L165" s="786"/>
      <c r="M165" s="786"/>
      <c r="N165" s="786"/>
      <c r="O165" s="800"/>
      <c r="P165" s="782" t="s">
        <v>70</v>
      </c>
      <c r="Q165" s="783"/>
      <c r="R165" s="783"/>
      <c r="S165" s="783"/>
      <c r="T165" s="783"/>
      <c r="U165" s="783"/>
      <c r="V165" s="784"/>
      <c r="W165" s="37" t="s">
        <v>68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customHeight="1" x14ac:dyDescent="0.25">
      <c r="A166" s="795" t="s">
        <v>63</v>
      </c>
      <c r="B166" s="786"/>
      <c r="C166" s="786"/>
      <c r="D166" s="786"/>
      <c r="E166" s="786"/>
      <c r="F166" s="786"/>
      <c r="G166" s="786"/>
      <c r="H166" s="786"/>
      <c r="I166" s="786"/>
      <c r="J166" s="786"/>
      <c r="K166" s="786"/>
      <c r="L166" s="786"/>
      <c r="M166" s="786"/>
      <c r="N166" s="786"/>
      <c r="O166" s="786"/>
      <c r="P166" s="786"/>
      <c r="Q166" s="786"/>
      <c r="R166" s="786"/>
      <c r="S166" s="786"/>
      <c r="T166" s="786"/>
      <c r="U166" s="786"/>
      <c r="V166" s="786"/>
      <c r="W166" s="786"/>
      <c r="X166" s="786"/>
      <c r="Y166" s="786"/>
      <c r="Z166" s="786"/>
      <c r="AA166" s="765"/>
      <c r="AB166" s="765"/>
      <c r="AC166" s="765"/>
    </row>
    <row r="167" spans="1:68" ht="16.5" customHeight="1" x14ac:dyDescent="0.25">
      <c r="A167" s="54" t="s">
        <v>286</v>
      </c>
      <c r="B167" s="54" t="s">
        <v>287</v>
      </c>
      <c r="C167" s="31">
        <v>4301030895</v>
      </c>
      <c r="D167" s="776">
        <v>4607091387667</v>
      </c>
      <c r="E167" s="777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109</v>
      </c>
      <c r="L167" s="32"/>
      <c r="M167" s="33" t="s">
        <v>113</v>
      </c>
      <c r="N167" s="33"/>
      <c r="O167" s="32">
        <v>40</v>
      </c>
      <c r="P167" s="9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74"/>
      <c r="R167" s="774"/>
      <c r="S167" s="774"/>
      <c r="T167" s="775"/>
      <c r="U167" s="34"/>
      <c r="V167" s="34"/>
      <c r="W167" s="35" t="s">
        <v>68</v>
      </c>
      <c r="X167" s="769">
        <v>0</v>
      </c>
      <c r="Y167" s="770">
        <f>IFERROR(IF(X167="",0,CEILING((X167/$H167),1)*$H167),"")</f>
        <v>0</v>
      </c>
      <c r="Z167" s="36" t="str">
        <f>IFERROR(IF(Y167=0,"",ROUNDUP(Y167/H167,0)*0.01898),"")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289</v>
      </c>
      <c r="B168" s="54" t="s">
        <v>290</v>
      </c>
      <c r="C168" s="31">
        <v>4301030961</v>
      </c>
      <c r="D168" s="776">
        <v>4607091387636</v>
      </c>
      <c r="E168" s="777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120</v>
      </c>
      <c r="L168" s="32"/>
      <c r="M168" s="33" t="s">
        <v>67</v>
      </c>
      <c r="N168" s="33"/>
      <c r="O168" s="32">
        <v>40</v>
      </c>
      <c r="P168" s="8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74"/>
      <c r="R168" s="774"/>
      <c r="S168" s="774"/>
      <c r="T168" s="775"/>
      <c r="U168" s="34"/>
      <c r="V168" s="34"/>
      <c r="W168" s="35" t="s">
        <v>68</v>
      </c>
      <c r="X168" s="769">
        <v>0</v>
      </c>
      <c r="Y168" s="770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291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292</v>
      </c>
      <c r="B169" s="54" t="s">
        <v>293</v>
      </c>
      <c r="C169" s="31">
        <v>4301030963</v>
      </c>
      <c r="D169" s="776">
        <v>4607091382426</v>
      </c>
      <c r="E169" s="777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109</v>
      </c>
      <c r="L169" s="32"/>
      <c r="M169" s="33" t="s">
        <v>67</v>
      </c>
      <c r="N169" s="33"/>
      <c r="O169" s="32">
        <v>40</v>
      </c>
      <c r="P169" s="9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74"/>
      <c r="R169" s="774"/>
      <c r="S169" s="774"/>
      <c r="T169" s="775"/>
      <c r="U169" s="34"/>
      <c r="V169" s="34"/>
      <c r="W169" s="35" t="s">
        <v>68</v>
      </c>
      <c r="X169" s="769">
        <v>0</v>
      </c>
      <c r="Y169" s="770">
        <f>IFERROR(IF(X169="",0,CEILING((X169/$H169),1)*$H169),"")</f>
        <v>0</v>
      </c>
      <c r="Z169" s="36" t="str">
        <f>IFERROR(IF(Y169=0,"",ROUNDUP(Y169/H169,0)*0.01898),"")</f>
        <v/>
      </c>
      <c r="AA169" s="56"/>
      <c r="AB169" s="57"/>
      <c r="AC169" s="229" t="s">
        <v>294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295</v>
      </c>
      <c r="B170" s="54" t="s">
        <v>296</v>
      </c>
      <c r="C170" s="31">
        <v>4301030962</v>
      </c>
      <c r="D170" s="776">
        <v>4607091386547</v>
      </c>
      <c r="E170" s="777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8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74"/>
      <c r="R170" s="774"/>
      <c r="S170" s="774"/>
      <c r="T170" s="775"/>
      <c r="U170" s="34"/>
      <c r="V170" s="34"/>
      <c r="W170" s="35" t="s">
        <v>68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291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297</v>
      </c>
      <c r="B171" s="54" t="s">
        <v>298</v>
      </c>
      <c r="C171" s="31">
        <v>4301030964</v>
      </c>
      <c r="D171" s="776">
        <v>4607091382464</v>
      </c>
      <c r="E171" s="777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8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74"/>
      <c r="R171" s="774"/>
      <c r="S171" s="774"/>
      <c r="T171" s="775"/>
      <c r="U171" s="34"/>
      <c r="V171" s="34"/>
      <c r="W171" s="35" t="s">
        <v>68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294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99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800"/>
      <c r="P172" s="782" t="s">
        <v>70</v>
      </c>
      <c r="Q172" s="783"/>
      <c r="R172" s="783"/>
      <c r="S172" s="783"/>
      <c r="T172" s="783"/>
      <c r="U172" s="783"/>
      <c r="V172" s="784"/>
      <c r="W172" s="37" t="s">
        <v>71</v>
      </c>
      <c r="X172" s="771">
        <f>IFERROR(X167/H167,"0")+IFERROR(X168/H168,"0")+IFERROR(X169/H169,"0")+IFERROR(X170/H170,"0")+IFERROR(X171/H171,"0")</f>
        <v>0</v>
      </c>
      <c r="Y172" s="771">
        <f>IFERROR(Y167/H167,"0")+IFERROR(Y168/H168,"0")+IFERROR(Y169/H169,"0")+IFERROR(Y170/H170,"0")+IFERROR(Y171/H171,"0")</f>
        <v>0</v>
      </c>
      <c r="Z172" s="771">
        <f>IFERROR(IF(Z167="",0,Z167),"0")+IFERROR(IF(Z168="",0,Z168),"0")+IFERROR(IF(Z169="",0,Z169),"0")+IFERROR(IF(Z170="",0,Z170),"0")+IFERROR(IF(Z171="",0,Z171),"0")</f>
        <v>0</v>
      </c>
      <c r="AA172" s="772"/>
      <c r="AB172" s="772"/>
      <c r="AC172" s="772"/>
    </row>
    <row r="173" spans="1:68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800"/>
      <c r="P173" s="782" t="s">
        <v>70</v>
      </c>
      <c r="Q173" s="783"/>
      <c r="R173" s="783"/>
      <c r="S173" s="783"/>
      <c r="T173" s="783"/>
      <c r="U173" s="783"/>
      <c r="V173" s="784"/>
      <c r="W173" s="37" t="s">
        <v>68</v>
      </c>
      <c r="X173" s="771">
        <f>IFERROR(SUM(X167:X171),"0")</f>
        <v>0</v>
      </c>
      <c r="Y173" s="771">
        <f>IFERROR(SUM(Y167:Y171),"0")</f>
        <v>0</v>
      </c>
      <c r="Z173" s="37"/>
      <c r="AA173" s="772"/>
      <c r="AB173" s="772"/>
      <c r="AC173" s="772"/>
    </row>
    <row r="174" spans="1:68" ht="14.25" customHeight="1" x14ac:dyDescent="0.25">
      <c r="A174" s="795" t="s">
        <v>72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5"/>
      <c r="AB174" s="765"/>
      <c r="AC174" s="765"/>
    </row>
    <row r="175" spans="1:68" ht="16.5" customHeight="1" x14ac:dyDescent="0.25">
      <c r="A175" s="54" t="s">
        <v>299</v>
      </c>
      <c r="B175" s="54" t="s">
        <v>300</v>
      </c>
      <c r="C175" s="31">
        <v>4301051653</v>
      </c>
      <c r="D175" s="776">
        <v>4607091386264</v>
      </c>
      <c r="E175" s="777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75</v>
      </c>
      <c r="L175" s="32"/>
      <c r="M175" s="33" t="s">
        <v>110</v>
      </c>
      <c r="N175" s="33"/>
      <c r="O175" s="32">
        <v>31</v>
      </c>
      <c r="P175" s="108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74"/>
      <c r="R175" s="774"/>
      <c r="S175" s="774"/>
      <c r="T175" s="775"/>
      <c r="U175" s="34"/>
      <c r="V175" s="34"/>
      <c r="W175" s="35" t="s">
        <v>68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302</v>
      </c>
      <c r="B176" s="54" t="s">
        <v>303</v>
      </c>
      <c r="C176" s="31">
        <v>4301051313</v>
      </c>
      <c r="D176" s="776">
        <v>4607091385427</v>
      </c>
      <c r="E176" s="777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75</v>
      </c>
      <c r="L176" s="32"/>
      <c r="M176" s="33" t="s">
        <v>67</v>
      </c>
      <c r="N176" s="33"/>
      <c r="O176" s="32">
        <v>40</v>
      </c>
      <c r="P176" s="11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74"/>
      <c r="R176" s="774"/>
      <c r="S176" s="774"/>
      <c r="T176" s="775"/>
      <c r="U176" s="34"/>
      <c r="V176" s="34"/>
      <c r="W176" s="35" t="s">
        <v>68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99"/>
      <c r="B177" s="786"/>
      <c r="C177" s="786"/>
      <c r="D177" s="786"/>
      <c r="E177" s="786"/>
      <c r="F177" s="786"/>
      <c r="G177" s="786"/>
      <c r="H177" s="786"/>
      <c r="I177" s="786"/>
      <c r="J177" s="786"/>
      <c r="K177" s="786"/>
      <c r="L177" s="786"/>
      <c r="M177" s="786"/>
      <c r="N177" s="786"/>
      <c r="O177" s="800"/>
      <c r="P177" s="782" t="s">
        <v>70</v>
      </c>
      <c r="Q177" s="783"/>
      <c r="R177" s="783"/>
      <c r="S177" s="783"/>
      <c r="T177" s="783"/>
      <c r="U177" s="783"/>
      <c r="V177" s="784"/>
      <c r="W177" s="37" t="s">
        <v>71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x14ac:dyDescent="0.2">
      <c r="A178" s="786"/>
      <c r="B178" s="786"/>
      <c r="C178" s="786"/>
      <c r="D178" s="786"/>
      <c r="E178" s="786"/>
      <c r="F178" s="786"/>
      <c r="G178" s="786"/>
      <c r="H178" s="786"/>
      <c r="I178" s="786"/>
      <c r="J178" s="786"/>
      <c r="K178" s="786"/>
      <c r="L178" s="786"/>
      <c r="M178" s="786"/>
      <c r="N178" s="786"/>
      <c r="O178" s="800"/>
      <c r="P178" s="782" t="s">
        <v>70</v>
      </c>
      <c r="Q178" s="783"/>
      <c r="R178" s="783"/>
      <c r="S178" s="783"/>
      <c r="T178" s="783"/>
      <c r="U178" s="783"/>
      <c r="V178" s="784"/>
      <c r="W178" s="37" t="s">
        <v>68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customHeight="1" x14ac:dyDescent="0.2">
      <c r="A179" s="887" t="s">
        <v>305</v>
      </c>
      <c r="B179" s="888"/>
      <c r="C179" s="888"/>
      <c r="D179" s="888"/>
      <c r="E179" s="888"/>
      <c r="F179" s="888"/>
      <c r="G179" s="888"/>
      <c r="H179" s="888"/>
      <c r="I179" s="888"/>
      <c r="J179" s="888"/>
      <c r="K179" s="888"/>
      <c r="L179" s="888"/>
      <c r="M179" s="888"/>
      <c r="N179" s="888"/>
      <c r="O179" s="888"/>
      <c r="P179" s="888"/>
      <c r="Q179" s="888"/>
      <c r="R179" s="888"/>
      <c r="S179" s="888"/>
      <c r="T179" s="888"/>
      <c r="U179" s="888"/>
      <c r="V179" s="888"/>
      <c r="W179" s="888"/>
      <c r="X179" s="888"/>
      <c r="Y179" s="888"/>
      <c r="Z179" s="888"/>
      <c r="AA179" s="48"/>
      <c r="AB179" s="48"/>
      <c r="AC179" s="48"/>
    </row>
    <row r="180" spans="1:68" ht="16.5" customHeight="1" x14ac:dyDescent="0.25">
      <c r="A180" s="785" t="s">
        <v>306</v>
      </c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6"/>
      <c r="P180" s="786"/>
      <c r="Q180" s="786"/>
      <c r="R180" s="786"/>
      <c r="S180" s="786"/>
      <c r="T180" s="786"/>
      <c r="U180" s="786"/>
      <c r="V180" s="786"/>
      <c r="W180" s="786"/>
      <c r="X180" s="786"/>
      <c r="Y180" s="786"/>
      <c r="Z180" s="786"/>
      <c r="AA180" s="764"/>
      <c r="AB180" s="764"/>
      <c r="AC180" s="764"/>
    </row>
    <row r="181" spans="1:68" ht="14.25" customHeight="1" x14ac:dyDescent="0.25">
      <c r="A181" s="795" t="s">
        <v>152</v>
      </c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6"/>
      <c r="P181" s="786"/>
      <c r="Q181" s="786"/>
      <c r="R181" s="786"/>
      <c r="S181" s="786"/>
      <c r="T181" s="786"/>
      <c r="U181" s="786"/>
      <c r="V181" s="786"/>
      <c r="W181" s="786"/>
      <c r="X181" s="786"/>
      <c r="Y181" s="786"/>
      <c r="Z181" s="786"/>
      <c r="AA181" s="765"/>
      <c r="AB181" s="765"/>
      <c r="AC181" s="765"/>
    </row>
    <row r="182" spans="1:68" ht="27" customHeight="1" x14ac:dyDescent="0.25">
      <c r="A182" s="54" t="s">
        <v>307</v>
      </c>
      <c r="B182" s="54" t="s">
        <v>308</v>
      </c>
      <c r="C182" s="31">
        <v>4301020323</v>
      </c>
      <c r="D182" s="776">
        <v>4680115886223</v>
      </c>
      <c r="E182" s="777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9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74"/>
      <c r="R182" s="774"/>
      <c r="S182" s="774"/>
      <c r="T182" s="775"/>
      <c r="U182" s="34"/>
      <c r="V182" s="34"/>
      <c r="W182" s="35" t="s">
        <v>68</v>
      </c>
      <c r="X182" s="769">
        <v>0</v>
      </c>
      <c r="Y182" s="770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39" t="s">
        <v>309</v>
      </c>
      <c r="AG182" s="64"/>
      <c r="AJ182" s="68"/>
      <c r="AK182" s="68">
        <v>0</v>
      </c>
      <c r="BB182" s="24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99"/>
      <c r="B183" s="786"/>
      <c r="C183" s="786"/>
      <c r="D183" s="786"/>
      <c r="E183" s="786"/>
      <c r="F183" s="786"/>
      <c r="G183" s="786"/>
      <c r="H183" s="786"/>
      <c r="I183" s="786"/>
      <c r="J183" s="786"/>
      <c r="K183" s="786"/>
      <c r="L183" s="786"/>
      <c r="M183" s="786"/>
      <c r="N183" s="786"/>
      <c r="O183" s="800"/>
      <c r="P183" s="782" t="s">
        <v>70</v>
      </c>
      <c r="Q183" s="783"/>
      <c r="R183" s="783"/>
      <c r="S183" s="783"/>
      <c r="T183" s="783"/>
      <c r="U183" s="783"/>
      <c r="V183" s="784"/>
      <c r="W183" s="37" t="s">
        <v>71</v>
      </c>
      <c r="X183" s="771">
        <f>IFERROR(X182/H182,"0")</f>
        <v>0</v>
      </c>
      <c r="Y183" s="771">
        <f>IFERROR(Y182/H182,"0")</f>
        <v>0</v>
      </c>
      <c r="Z183" s="771">
        <f>IFERROR(IF(Z182="",0,Z182),"0")</f>
        <v>0</v>
      </c>
      <c r="AA183" s="772"/>
      <c r="AB183" s="772"/>
      <c r="AC183" s="772"/>
    </row>
    <row r="184" spans="1:68" x14ac:dyDescent="0.2">
      <c r="A184" s="786"/>
      <c r="B184" s="786"/>
      <c r="C184" s="786"/>
      <c r="D184" s="786"/>
      <c r="E184" s="786"/>
      <c r="F184" s="786"/>
      <c r="G184" s="786"/>
      <c r="H184" s="786"/>
      <c r="I184" s="786"/>
      <c r="J184" s="786"/>
      <c r="K184" s="786"/>
      <c r="L184" s="786"/>
      <c r="M184" s="786"/>
      <c r="N184" s="786"/>
      <c r="O184" s="800"/>
      <c r="P184" s="782" t="s">
        <v>70</v>
      </c>
      <c r="Q184" s="783"/>
      <c r="R184" s="783"/>
      <c r="S184" s="783"/>
      <c r="T184" s="783"/>
      <c r="U184" s="783"/>
      <c r="V184" s="784"/>
      <c r="W184" s="37" t="s">
        <v>68</v>
      </c>
      <c r="X184" s="771">
        <f>IFERROR(SUM(X182:X182),"0")</f>
        <v>0</v>
      </c>
      <c r="Y184" s="771">
        <f>IFERROR(SUM(Y182:Y182),"0")</f>
        <v>0</v>
      </c>
      <c r="Z184" s="37"/>
      <c r="AA184" s="772"/>
      <c r="AB184" s="772"/>
      <c r="AC184" s="772"/>
    </row>
    <row r="185" spans="1:68" ht="14.25" customHeight="1" x14ac:dyDescent="0.25">
      <c r="A185" s="795" t="s">
        <v>63</v>
      </c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6"/>
      <c r="P185" s="786"/>
      <c r="Q185" s="786"/>
      <c r="R185" s="786"/>
      <c r="S185" s="786"/>
      <c r="T185" s="786"/>
      <c r="U185" s="786"/>
      <c r="V185" s="786"/>
      <c r="W185" s="786"/>
      <c r="X185" s="786"/>
      <c r="Y185" s="786"/>
      <c r="Z185" s="786"/>
      <c r="AA185" s="765"/>
      <c r="AB185" s="765"/>
      <c r="AC185" s="765"/>
    </row>
    <row r="186" spans="1:68" ht="27" customHeight="1" x14ac:dyDescent="0.25">
      <c r="A186" s="54" t="s">
        <v>310</v>
      </c>
      <c r="B186" s="54" t="s">
        <v>311</v>
      </c>
      <c r="C186" s="31">
        <v>4301031191</v>
      </c>
      <c r="D186" s="776">
        <v>4680115880993</v>
      </c>
      <c r="E186" s="777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120</v>
      </c>
      <c r="L186" s="32"/>
      <c r="M186" s="33" t="s">
        <v>67</v>
      </c>
      <c r="N186" s="33"/>
      <c r="O186" s="32">
        <v>40</v>
      </c>
      <c r="P186" s="11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74"/>
      <c r="R186" s="774"/>
      <c r="S186" s="774"/>
      <c r="T186" s="775"/>
      <c r="U186" s="34"/>
      <c r="V186" s="34"/>
      <c r="W186" s="35" t="s">
        <v>68</v>
      </c>
      <c r="X186" s="769">
        <v>0</v>
      </c>
      <c r="Y186" s="770">
        <f t="shared" ref="Y186:Y193" si="36">IFERROR(IF(X186="",0,CEILING((X186/$H186),1)*$H186),"")</f>
        <v>0</v>
      </c>
      <c r="Z186" s="36" t="str">
        <f>IFERROR(IF(Y186=0,"",ROUNDUP(Y186/H186,0)*0.00902),"")</f>
        <v/>
      </c>
      <c r="AA186" s="56"/>
      <c r="AB186" s="57"/>
      <c r="AC186" s="241" t="s">
        <v>312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0</v>
      </c>
      <c r="BN186" s="64">
        <f t="shared" ref="BN186:BN193" si="38">IFERROR(Y186*I186/H186,"0")</f>
        <v>0</v>
      </c>
      <c r="BO186" s="64">
        <f t="shared" ref="BO186:BO193" si="39">IFERROR(1/J186*(X186/H186),"0")</f>
        <v>0</v>
      </c>
      <c r="BP186" s="64">
        <f t="shared" ref="BP186:BP193" si="40">IFERROR(1/J186*(Y186/H186),"0")</f>
        <v>0</v>
      </c>
    </row>
    <row r="187" spans="1:68" ht="27" customHeight="1" x14ac:dyDescent="0.25">
      <c r="A187" s="54" t="s">
        <v>313</v>
      </c>
      <c r="B187" s="54" t="s">
        <v>314</v>
      </c>
      <c r="C187" s="31">
        <v>4301031204</v>
      </c>
      <c r="D187" s="776">
        <v>4680115881761</v>
      </c>
      <c r="E187" s="777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120</v>
      </c>
      <c r="L187" s="32"/>
      <c r="M187" s="33" t="s">
        <v>67</v>
      </c>
      <c r="N187" s="33"/>
      <c r="O187" s="32">
        <v>40</v>
      </c>
      <c r="P187" s="9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74"/>
      <c r="R187" s="774"/>
      <c r="S187" s="774"/>
      <c r="T187" s="775"/>
      <c r="U187" s="34"/>
      <c r="V187" s="34"/>
      <c r="W187" s="35" t="s">
        <v>68</v>
      </c>
      <c r="X187" s="769">
        <v>0</v>
      </c>
      <c r="Y187" s="770">
        <f t="shared" si="36"/>
        <v>0</v>
      </c>
      <c r="Z187" s="36" t="str">
        <f>IFERROR(IF(Y187=0,"",ROUNDUP(Y187/H187,0)*0.00902),"")</f>
        <v/>
      </c>
      <c r="AA187" s="56"/>
      <c r="AB187" s="57"/>
      <c r="AC187" s="243" t="s">
        <v>315</v>
      </c>
      <c r="AG187" s="64"/>
      <c r="AJ187" s="68"/>
      <c r="AK187" s="68">
        <v>0</v>
      </c>
      <c r="BB187" s="244" t="s">
        <v>1</v>
      </c>
      <c r="BM187" s="64">
        <f t="shared" si="37"/>
        <v>0</v>
      </c>
      <c r="BN187" s="64">
        <f t="shared" si="38"/>
        <v>0</v>
      </c>
      <c r="BO187" s="64">
        <f t="shared" si="39"/>
        <v>0</v>
      </c>
      <c r="BP187" s="64">
        <f t="shared" si="40"/>
        <v>0</v>
      </c>
    </row>
    <row r="188" spans="1:68" ht="27" customHeight="1" x14ac:dyDescent="0.25">
      <c r="A188" s="54" t="s">
        <v>316</v>
      </c>
      <c r="B188" s="54" t="s">
        <v>317</v>
      </c>
      <c r="C188" s="31">
        <v>4301031201</v>
      </c>
      <c r="D188" s="776">
        <v>4680115881563</v>
      </c>
      <c r="E188" s="777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120</v>
      </c>
      <c r="L188" s="32"/>
      <c r="M188" s="33" t="s">
        <v>67</v>
      </c>
      <c r="N188" s="33"/>
      <c r="O188" s="32">
        <v>40</v>
      </c>
      <c r="P188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74"/>
      <c r="R188" s="774"/>
      <c r="S188" s="774"/>
      <c r="T188" s="775"/>
      <c r="U188" s="34"/>
      <c r="V188" s="34"/>
      <c r="W188" s="35" t="s">
        <v>68</v>
      </c>
      <c r="X188" s="769">
        <v>0</v>
      </c>
      <c r="Y188" s="770">
        <f t="shared" si="36"/>
        <v>0</v>
      </c>
      <c r="Z188" s="36" t="str">
        <f>IFERROR(IF(Y188=0,"",ROUNDUP(Y188/H188,0)*0.00902),"")</f>
        <v/>
      </c>
      <c r="AA188" s="56"/>
      <c r="AB188" s="57"/>
      <c r="AC188" s="245" t="s">
        <v>318</v>
      </c>
      <c r="AG188" s="64"/>
      <c r="AJ188" s="68"/>
      <c r="AK188" s="68">
        <v>0</v>
      </c>
      <c r="BB188" s="246" t="s">
        <v>1</v>
      </c>
      <c r="BM188" s="64">
        <f t="shared" si="37"/>
        <v>0</v>
      </c>
      <c r="BN188" s="64">
        <f t="shared" si="38"/>
        <v>0</v>
      </c>
      <c r="BO188" s="64">
        <f t="shared" si="39"/>
        <v>0</v>
      </c>
      <c r="BP188" s="64">
        <f t="shared" si="40"/>
        <v>0</v>
      </c>
    </row>
    <row r="189" spans="1:68" ht="27" customHeight="1" x14ac:dyDescent="0.25">
      <c r="A189" s="54" t="s">
        <v>319</v>
      </c>
      <c r="B189" s="54" t="s">
        <v>320</v>
      </c>
      <c r="C189" s="31">
        <v>4301031199</v>
      </c>
      <c r="D189" s="776">
        <v>4680115880986</v>
      </c>
      <c r="E189" s="777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91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74"/>
      <c r="R189" s="774"/>
      <c r="S189" s="774"/>
      <c r="T189" s="775"/>
      <c r="U189" s="34"/>
      <c r="V189" s="34"/>
      <c r="W189" s="35" t="s">
        <v>68</v>
      </c>
      <c r="X189" s="769">
        <v>0</v>
      </c>
      <c r="Y189" s="770">
        <f t="shared" si="36"/>
        <v>0</v>
      </c>
      <c r="Z189" s="36" t="str">
        <f>IFERROR(IF(Y189=0,"",ROUNDUP(Y189/H189,0)*0.00502),"")</f>
        <v/>
      </c>
      <c r="AA189" s="56"/>
      <c r="AB189" s="57"/>
      <c r="AC189" s="247" t="s">
        <v>312</v>
      </c>
      <c r="AG189" s="64"/>
      <c r="AJ189" s="68"/>
      <c r="AK189" s="68">
        <v>0</v>
      </c>
      <c r="BB189" s="248" t="s">
        <v>1</v>
      </c>
      <c r="BM189" s="64">
        <f t="shared" si="37"/>
        <v>0</v>
      </c>
      <c r="BN189" s="64">
        <f t="shared" si="38"/>
        <v>0</v>
      </c>
      <c r="BO189" s="64">
        <f t="shared" si="39"/>
        <v>0</v>
      </c>
      <c r="BP189" s="64">
        <f t="shared" si="40"/>
        <v>0</v>
      </c>
    </row>
    <row r="190" spans="1:68" ht="27" customHeight="1" x14ac:dyDescent="0.25">
      <c r="A190" s="54" t="s">
        <v>321</v>
      </c>
      <c r="B190" s="54" t="s">
        <v>322</v>
      </c>
      <c r="C190" s="31">
        <v>4301031205</v>
      </c>
      <c r="D190" s="776">
        <v>4680115881785</v>
      </c>
      <c r="E190" s="777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11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74"/>
      <c r="R190" s="774"/>
      <c r="S190" s="774"/>
      <c r="T190" s="775"/>
      <c r="U190" s="34"/>
      <c r="V190" s="34"/>
      <c r="W190" s="35" t="s">
        <v>68</v>
      </c>
      <c r="X190" s="769">
        <v>0</v>
      </c>
      <c r="Y190" s="770">
        <f t="shared" si="36"/>
        <v>0</v>
      </c>
      <c r="Z190" s="36" t="str">
        <f>IFERROR(IF(Y190=0,"",ROUNDUP(Y190/H190,0)*0.00502),"")</f>
        <v/>
      </c>
      <c r="AA190" s="56"/>
      <c r="AB190" s="57"/>
      <c r="AC190" s="249" t="s">
        <v>315</v>
      </c>
      <c r="AG190" s="64"/>
      <c r="AJ190" s="68"/>
      <c r="AK190" s="68">
        <v>0</v>
      </c>
      <c r="BB190" s="250" t="s">
        <v>1</v>
      </c>
      <c r="BM190" s="64">
        <f t="shared" si="37"/>
        <v>0</v>
      </c>
      <c r="BN190" s="64">
        <f t="shared" si="38"/>
        <v>0</v>
      </c>
      <c r="BO190" s="64">
        <f t="shared" si="39"/>
        <v>0</v>
      </c>
      <c r="BP190" s="64">
        <f t="shared" si="40"/>
        <v>0</v>
      </c>
    </row>
    <row r="191" spans="1:68" ht="27" customHeight="1" x14ac:dyDescent="0.25">
      <c r="A191" s="54" t="s">
        <v>323</v>
      </c>
      <c r="B191" s="54" t="s">
        <v>324</v>
      </c>
      <c r="C191" s="31">
        <v>4301031202</v>
      </c>
      <c r="D191" s="776">
        <v>4680115881679</v>
      </c>
      <c r="E191" s="777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74"/>
      <c r="R191" s="774"/>
      <c r="S191" s="774"/>
      <c r="T191" s="775"/>
      <c r="U191" s="34"/>
      <c r="V191" s="34"/>
      <c r="W191" s="35" t="s">
        <v>68</v>
      </c>
      <c r="X191" s="769">
        <v>0</v>
      </c>
      <c r="Y191" s="770">
        <f t="shared" si="36"/>
        <v>0</v>
      </c>
      <c r="Z191" s="36" t="str">
        <f>IFERROR(IF(Y191=0,"",ROUNDUP(Y191/H191,0)*0.00502),"")</f>
        <v/>
      </c>
      <c r="AA191" s="56"/>
      <c r="AB191" s="57"/>
      <c r="AC191" s="251" t="s">
        <v>318</v>
      </c>
      <c r="AG191" s="64"/>
      <c r="AJ191" s="68"/>
      <c r="AK191" s="68">
        <v>0</v>
      </c>
      <c r="BB191" s="252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customHeight="1" x14ac:dyDescent="0.25">
      <c r="A192" s="54" t="s">
        <v>325</v>
      </c>
      <c r="B192" s="54" t="s">
        <v>326</v>
      </c>
      <c r="C192" s="31">
        <v>4301031158</v>
      </c>
      <c r="D192" s="776">
        <v>4680115880191</v>
      </c>
      <c r="E192" s="777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75</v>
      </c>
      <c r="L192" s="32"/>
      <c r="M192" s="33" t="s">
        <v>67</v>
      </c>
      <c r="N192" s="33"/>
      <c r="O192" s="32">
        <v>40</v>
      </c>
      <c r="P192" s="8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74"/>
      <c r="R192" s="774"/>
      <c r="S192" s="774"/>
      <c r="T192" s="775"/>
      <c r="U192" s="34"/>
      <c r="V192" s="34"/>
      <c r="W192" s="35" t="s">
        <v>68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318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customHeight="1" x14ac:dyDescent="0.25">
      <c r="A193" s="54" t="s">
        <v>327</v>
      </c>
      <c r="B193" s="54" t="s">
        <v>328</v>
      </c>
      <c r="C193" s="31">
        <v>4301031245</v>
      </c>
      <c r="D193" s="776">
        <v>4680115883963</v>
      </c>
      <c r="E193" s="777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106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74"/>
      <c r="R193" s="774"/>
      <c r="S193" s="774"/>
      <c r="T193" s="775"/>
      <c r="U193" s="34"/>
      <c r="V193" s="34"/>
      <c r="W193" s="35" t="s">
        <v>68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329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x14ac:dyDescent="0.2">
      <c r="A194" s="799"/>
      <c r="B194" s="786"/>
      <c r="C194" s="786"/>
      <c r="D194" s="786"/>
      <c r="E194" s="786"/>
      <c r="F194" s="786"/>
      <c r="G194" s="786"/>
      <c r="H194" s="786"/>
      <c r="I194" s="786"/>
      <c r="J194" s="786"/>
      <c r="K194" s="786"/>
      <c r="L194" s="786"/>
      <c r="M194" s="786"/>
      <c r="N194" s="786"/>
      <c r="O194" s="800"/>
      <c r="P194" s="782" t="s">
        <v>70</v>
      </c>
      <c r="Q194" s="783"/>
      <c r="R194" s="783"/>
      <c r="S194" s="783"/>
      <c r="T194" s="783"/>
      <c r="U194" s="783"/>
      <c r="V194" s="784"/>
      <c r="W194" s="37" t="s">
        <v>71</v>
      </c>
      <c r="X194" s="771">
        <f>IFERROR(X186/H186,"0")+IFERROR(X187/H187,"0")+IFERROR(X188/H188,"0")+IFERROR(X189/H189,"0")+IFERROR(X190/H190,"0")+IFERROR(X191/H191,"0")+IFERROR(X192/H192,"0")+IFERROR(X193/H193,"0")</f>
        <v>0</v>
      </c>
      <c r="Y194" s="771">
        <f>IFERROR(Y186/H186,"0")+IFERROR(Y187/H187,"0")+IFERROR(Y188/H188,"0")+IFERROR(Y189/H189,"0")+IFERROR(Y190/H190,"0")+IFERROR(Y191/H191,"0")+IFERROR(Y192/H192,"0")+IFERROR(Y193/H193,"0")</f>
        <v>0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772"/>
      <c r="AB194" s="772"/>
      <c r="AC194" s="772"/>
    </row>
    <row r="195" spans="1:68" x14ac:dyDescent="0.2">
      <c r="A195" s="786"/>
      <c r="B195" s="786"/>
      <c r="C195" s="786"/>
      <c r="D195" s="786"/>
      <c r="E195" s="786"/>
      <c r="F195" s="786"/>
      <c r="G195" s="786"/>
      <c r="H195" s="786"/>
      <c r="I195" s="786"/>
      <c r="J195" s="786"/>
      <c r="K195" s="786"/>
      <c r="L195" s="786"/>
      <c r="M195" s="786"/>
      <c r="N195" s="786"/>
      <c r="O195" s="800"/>
      <c r="P195" s="782" t="s">
        <v>70</v>
      </c>
      <c r="Q195" s="783"/>
      <c r="R195" s="783"/>
      <c r="S195" s="783"/>
      <c r="T195" s="783"/>
      <c r="U195" s="783"/>
      <c r="V195" s="784"/>
      <c r="W195" s="37" t="s">
        <v>68</v>
      </c>
      <c r="X195" s="771">
        <f>IFERROR(SUM(X186:X193),"0")</f>
        <v>0</v>
      </c>
      <c r="Y195" s="771">
        <f>IFERROR(SUM(Y186:Y193),"0")</f>
        <v>0</v>
      </c>
      <c r="Z195" s="37"/>
      <c r="AA195" s="772"/>
      <c r="AB195" s="772"/>
      <c r="AC195" s="772"/>
    </row>
    <row r="196" spans="1:68" ht="16.5" customHeight="1" x14ac:dyDescent="0.25">
      <c r="A196" s="785" t="s">
        <v>330</v>
      </c>
      <c r="B196" s="786"/>
      <c r="C196" s="786"/>
      <c r="D196" s="786"/>
      <c r="E196" s="786"/>
      <c r="F196" s="786"/>
      <c r="G196" s="786"/>
      <c r="H196" s="786"/>
      <c r="I196" s="786"/>
      <c r="J196" s="786"/>
      <c r="K196" s="786"/>
      <c r="L196" s="786"/>
      <c r="M196" s="786"/>
      <c r="N196" s="786"/>
      <c r="O196" s="786"/>
      <c r="P196" s="786"/>
      <c r="Q196" s="786"/>
      <c r="R196" s="786"/>
      <c r="S196" s="786"/>
      <c r="T196" s="786"/>
      <c r="U196" s="786"/>
      <c r="V196" s="786"/>
      <c r="W196" s="786"/>
      <c r="X196" s="786"/>
      <c r="Y196" s="786"/>
      <c r="Z196" s="786"/>
      <c r="AA196" s="764"/>
      <c r="AB196" s="764"/>
      <c r="AC196" s="764"/>
    </row>
    <row r="197" spans="1:68" ht="14.25" customHeight="1" x14ac:dyDescent="0.25">
      <c r="A197" s="795" t="s">
        <v>106</v>
      </c>
      <c r="B197" s="786"/>
      <c r="C197" s="786"/>
      <c r="D197" s="786"/>
      <c r="E197" s="786"/>
      <c r="F197" s="786"/>
      <c r="G197" s="786"/>
      <c r="H197" s="786"/>
      <c r="I197" s="786"/>
      <c r="J197" s="786"/>
      <c r="K197" s="786"/>
      <c r="L197" s="786"/>
      <c r="M197" s="786"/>
      <c r="N197" s="786"/>
      <c r="O197" s="786"/>
      <c r="P197" s="786"/>
      <c r="Q197" s="786"/>
      <c r="R197" s="786"/>
      <c r="S197" s="786"/>
      <c r="T197" s="786"/>
      <c r="U197" s="786"/>
      <c r="V197" s="786"/>
      <c r="W197" s="786"/>
      <c r="X197" s="786"/>
      <c r="Y197" s="786"/>
      <c r="Z197" s="786"/>
      <c r="AA197" s="765"/>
      <c r="AB197" s="765"/>
      <c r="AC197" s="765"/>
    </row>
    <row r="198" spans="1:68" ht="16.5" customHeight="1" x14ac:dyDescent="0.25">
      <c r="A198" s="54" t="s">
        <v>331</v>
      </c>
      <c r="B198" s="54" t="s">
        <v>332</v>
      </c>
      <c r="C198" s="31">
        <v>4301011450</v>
      </c>
      <c r="D198" s="776">
        <v>4680115881402</v>
      </c>
      <c r="E198" s="777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109</v>
      </c>
      <c r="L198" s="32"/>
      <c r="M198" s="33" t="s">
        <v>113</v>
      </c>
      <c r="N198" s="33"/>
      <c r="O198" s="32">
        <v>55</v>
      </c>
      <c r="P198" s="11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74"/>
      <c r="R198" s="774"/>
      <c r="S198" s="774"/>
      <c r="T198" s="775"/>
      <c r="U198" s="34"/>
      <c r="V198" s="34"/>
      <c r="W198" s="35" t="s">
        <v>68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333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334</v>
      </c>
      <c r="B199" s="54" t="s">
        <v>335</v>
      </c>
      <c r="C199" s="31">
        <v>4301011768</v>
      </c>
      <c r="D199" s="776">
        <v>4680115881396</v>
      </c>
      <c r="E199" s="777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75</v>
      </c>
      <c r="L199" s="32"/>
      <c r="M199" s="33" t="s">
        <v>113</v>
      </c>
      <c r="N199" s="33"/>
      <c r="O199" s="32">
        <v>55</v>
      </c>
      <c r="P199" s="11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74"/>
      <c r="R199" s="774"/>
      <c r="S199" s="774"/>
      <c r="T199" s="775"/>
      <c r="U199" s="34"/>
      <c r="V199" s="34"/>
      <c r="W199" s="35" t="s">
        <v>68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333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799"/>
      <c r="B200" s="786"/>
      <c r="C200" s="786"/>
      <c r="D200" s="786"/>
      <c r="E200" s="786"/>
      <c r="F200" s="786"/>
      <c r="G200" s="786"/>
      <c r="H200" s="786"/>
      <c r="I200" s="786"/>
      <c r="J200" s="786"/>
      <c r="K200" s="786"/>
      <c r="L200" s="786"/>
      <c r="M200" s="786"/>
      <c r="N200" s="786"/>
      <c r="O200" s="800"/>
      <c r="P200" s="782" t="s">
        <v>70</v>
      </c>
      <c r="Q200" s="783"/>
      <c r="R200" s="783"/>
      <c r="S200" s="783"/>
      <c r="T200" s="783"/>
      <c r="U200" s="783"/>
      <c r="V200" s="784"/>
      <c r="W200" s="37" t="s">
        <v>71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x14ac:dyDescent="0.2">
      <c r="A201" s="786"/>
      <c r="B201" s="786"/>
      <c r="C201" s="786"/>
      <c r="D201" s="786"/>
      <c r="E201" s="786"/>
      <c r="F201" s="786"/>
      <c r="G201" s="786"/>
      <c r="H201" s="786"/>
      <c r="I201" s="786"/>
      <c r="J201" s="786"/>
      <c r="K201" s="786"/>
      <c r="L201" s="786"/>
      <c r="M201" s="786"/>
      <c r="N201" s="786"/>
      <c r="O201" s="800"/>
      <c r="P201" s="782" t="s">
        <v>70</v>
      </c>
      <c r="Q201" s="783"/>
      <c r="R201" s="783"/>
      <c r="S201" s="783"/>
      <c r="T201" s="783"/>
      <c r="U201" s="783"/>
      <c r="V201" s="784"/>
      <c r="W201" s="37" t="s">
        <v>68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customHeight="1" x14ac:dyDescent="0.25">
      <c r="A202" s="795" t="s">
        <v>152</v>
      </c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6"/>
      <c r="P202" s="786"/>
      <c r="Q202" s="786"/>
      <c r="R202" s="786"/>
      <c r="S202" s="786"/>
      <c r="T202" s="786"/>
      <c r="U202" s="786"/>
      <c r="V202" s="786"/>
      <c r="W202" s="786"/>
      <c r="X202" s="786"/>
      <c r="Y202" s="786"/>
      <c r="Z202" s="786"/>
      <c r="AA202" s="765"/>
      <c r="AB202" s="765"/>
      <c r="AC202" s="765"/>
    </row>
    <row r="203" spans="1:68" ht="16.5" customHeight="1" x14ac:dyDescent="0.25">
      <c r="A203" s="54" t="s">
        <v>336</v>
      </c>
      <c r="B203" s="54" t="s">
        <v>337</v>
      </c>
      <c r="C203" s="31">
        <v>4301020262</v>
      </c>
      <c r="D203" s="776">
        <v>4680115882935</v>
      </c>
      <c r="E203" s="777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109</v>
      </c>
      <c r="L203" s="32"/>
      <c r="M203" s="33" t="s">
        <v>110</v>
      </c>
      <c r="N203" s="33"/>
      <c r="O203" s="32">
        <v>50</v>
      </c>
      <c r="P203" s="98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74"/>
      <c r="R203" s="774"/>
      <c r="S203" s="774"/>
      <c r="T203" s="775"/>
      <c r="U203" s="34"/>
      <c r="V203" s="34"/>
      <c r="W203" s="35" t="s">
        <v>68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338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339</v>
      </c>
      <c r="B204" s="54" t="s">
        <v>340</v>
      </c>
      <c r="C204" s="31">
        <v>4301020220</v>
      </c>
      <c r="D204" s="776">
        <v>4680115880764</v>
      </c>
      <c r="E204" s="777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75</v>
      </c>
      <c r="L204" s="32"/>
      <c r="M204" s="33" t="s">
        <v>113</v>
      </c>
      <c r="N204" s="33"/>
      <c r="O204" s="32">
        <v>50</v>
      </c>
      <c r="P204" s="10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74"/>
      <c r="R204" s="774"/>
      <c r="S204" s="774"/>
      <c r="T204" s="775"/>
      <c r="U204" s="34"/>
      <c r="V204" s="34"/>
      <c r="W204" s="35" t="s">
        <v>68</v>
      </c>
      <c r="X204" s="769">
        <v>0</v>
      </c>
      <c r="Y204" s="770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338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799"/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800"/>
      <c r="P205" s="782" t="s">
        <v>70</v>
      </c>
      <c r="Q205" s="783"/>
      <c r="R205" s="783"/>
      <c r="S205" s="783"/>
      <c r="T205" s="783"/>
      <c r="U205" s="783"/>
      <c r="V205" s="784"/>
      <c r="W205" s="37" t="s">
        <v>71</v>
      </c>
      <c r="X205" s="771">
        <f>IFERROR(X203/H203,"0")+IFERROR(X204/H204,"0")</f>
        <v>0</v>
      </c>
      <c r="Y205" s="771">
        <f>IFERROR(Y203/H203,"0")+IFERROR(Y204/H204,"0")</f>
        <v>0</v>
      </c>
      <c r="Z205" s="771">
        <f>IFERROR(IF(Z203="",0,Z203),"0")+IFERROR(IF(Z204="",0,Z204),"0")</f>
        <v>0</v>
      </c>
      <c r="AA205" s="772"/>
      <c r="AB205" s="772"/>
      <c r="AC205" s="772"/>
    </row>
    <row r="206" spans="1:68" x14ac:dyDescent="0.2">
      <c r="A206" s="786"/>
      <c r="B206" s="786"/>
      <c r="C206" s="786"/>
      <c r="D206" s="786"/>
      <c r="E206" s="786"/>
      <c r="F206" s="786"/>
      <c r="G206" s="786"/>
      <c r="H206" s="786"/>
      <c r="I206" s="786"/>
      <c r="J206" s="786"/>
      <c r="K206" s="786"/>
      <c r="L206" s="786"/>
      <c r="M206" s="786"/>
      <c r="N206" s="786"/>
      <c r="O206" s="800"/>
      <c r="P206" s="782" t="s">
        <v>70</v>
      </c>
      <c r="Q206" s="783"/>
      <c r="R206" s="783"/>
      <c r="S206" s="783"/>
      <c r="T206" s="783"/>
      <c r="U206" s="783"/>
      <c r="V206" s="784"/>
      <c r="W206" s="37" t="s">
        <v>68</v>
      </c>
      <c r="X206" s="771">
        <f>IFERROR(SUM(X203:X204),"0")</f>
        <v>0</v>
      </c>
      <c r="Y206" s="771">
        <f>IFERROR(SUM(Y203:Y204),"0")</f>
        <v>0</v>
      </c>
      <c r="Z206" s="37"/>
      <c r="AA206" s="772"/>
      <c r="AB206" s="772"/>
      <c r="AC206" s="772"/>
    </row>
    <row r="207" spans="1:68" ht="14.25" customHeight="1" x14ac:dyDescent="0.25">
      <c r="A207" s="795" t="s">
        <v>63</v>
      </c>
      <c r="B207" s="786"/>
      <c r="C207" s="786"/>
      <c r="D207" s="786"/>
      <c r="E207" s="786"/>
      <c r="F207" s="786"/>
      <c r="G207" s="786"/>
      <c r="H207" s="786"/>
      <c r="I207" s="786"/>
      <c r="J207" s="786"/>
      <c r="K207" s="786"/>
      <c r="L207" s="786"/>
      <c r="M207" s="786"/>
      <c r="N207" s="786"/>
      <c r="O207" s="786"/>
      <c r="P207" s="786"/>
      <c r="Q207" s="786"/>
      <c r="R207" s="786"/>
      <c r="S207" s="786"/>
      <c r="T207" s="786"/>
      <c r="U207" s="786"/>
      <c r="V207" s="786"/>
      <c r="W207" s="786"/>
      <c r="X207" s="786"/>
      <c r="Y207" s="786"/>
      <c r="Z207" s="786"/>
      <c r="AA207" s="765"/>
      <c r="AB207" s="765"/>
      <c r="AC207" s="765"/>
    </row>
    <row r="208" spans="1:68" ht="27" customHeight="1" x14ac:dyDescent="0.25">
      <c r="A208" s="54" t="s">
        <v>341</v>
      </c>
      <c r="B208" s="54" t="s">
        <v>342</v>
      </c>
      <c r="C208" s="31">
        <v>4301031224</v>
      </c>
      <c r="D208" s="776">
        <v>4680115882683</v>
      </c>
      <c r="E208" s="777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120</v>
      </c>
      <c r="L208" s="32"/>
      <c r="M208" s="33" t="s">
        <v>67</v>
      </c>
      <c r="N208" s="33"/>
      <c r="O208" s="32">
        <v>40</v>
      </c>
      <c r="P208" s="9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74"/>
      <c r="R208" s="774"/>
      <c r="S208" s="774"/>
      <c r="T208" s="775"/>
      <c r="U208" s="34"/>
      <c r="V208" s="34"/>
      <c r="W208" s="35" t="s">
        <v>68</v>
      </c>
      <c r="X208" s="769">
        <v>0</v>
      </c>
      <c r="Y208" s="770">
        <f t="shared" ref="Y208:Y215" si="41">IFERROR(IF(X208="",0,CEILING((X208/$H208),1)*$H208),"")</f>
        <v>0</v>
      </c>
      <c r="Z208" s="36" t="str">
        <f>IFERROR(IF(Y208=0,"",ROUNDUP(Y208/H208,0)*0.00902),"")</f>
        <v/>
      </c>
      <c r="AA208" s="56"/>
      <c r="AB208" s="57"/>
      <c r="AC208" s="265" t="s">
        <v>343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0</v>
      </c>
      <c r="BN208" s="64">
        <f t="shared" ref="BN208:BN215" si="43">IFERROR(Y208*I208/H208,"0")</f>
        <v>0</v>
      </c>
      <c r="BO208" s="64">
        <f t="shared" ref="BO208:BO215" si="44">IFERROR(1/J208*(X208/H208),"0")</f>
        <v>0</v>
      </c>
      <c r="BP208" s="64">
        <f t="shared" ref="BP208:BP215" si="45">IFERROR(1/J208*(Y208/H208),"0")</f>
        <v>0</v>
      </c>
    </row>
    <row r="209" spans="1:68" ht="27" customHeight="1" x14ac:dyDescent="0.25">
      <c r="A209" s="54" t="s">
        <v>344</v>
      </c>
      <c r="B209" s="54" t="s">
        <v>345</v>
      </c>
      <c r="C209" s="31">
        <v>4301031230</v>
      </c>
      <c r="D209" s="776">
        <v>4680115882690</v>
      </c>
      <c r="E209" s="777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120</v>
      </c>
      <c r="L209" s="32"/>
      <c r="M209" s="33" t="s">
        <v>67</v>
      </c>
      <c r="N209" s="33"/>
      <c r="O209" s="32">
        <v>40</v>
      </c>
      <c r="P209" s="8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74"/>
      <c r="R209" s="774"/>
      <c r="S209" s="774"/>
      <c r="T209" s="775"/>
      <c r="U209" s="34"/>
      <c r="V209" s="34"/>
      <c r="W209" s="35" t="s">
        <v>68</v>
      </c>
      <c r="X209" s="769">
        <v>0</v>
      </c>
      <c r="Y209" s="770">
        <f t="shared" si="41"/>
        <v>0</v>
      </c>
      <c r="Z209" s="36" t="str">
        <f>IFERROR(IF(Y209=0,"",ROUNDUP(Y209/H209,0)*0.00902),"")</f>
        <v/>
      </c>
      <c r="AA209" s="56"/>
      <c r="AB209" s="57"/>
      <c r="AC209" s="267" t="s">
        <v>346</v>
      </c>
      <c r="AG209" s="64"/>
      <c r="AJ209" s="68"/>
      <c r="AK209" s="68">
        <v>0</v>
      </c>
      <c r="BB209" s="268" t="s">
        <v>1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  <c r="BP209" s="64">
        <f t="shared" si="45"/>
        <v>0</v>
      </c>
    </row>
    <row r="210" spans="1:68" ht="27" customHeight="1" x14ac:dyDescent="0.25">
      <c r="A210" s="54" t="s">
        <v>347</v>
      </c>
      <c r="B210" s="54" t="s">
        <v>348</v>
      </c>
      <c r="C210" s="31">
        <v>4301031220</v>
      </c>
      <c r="D210" s="776">
        <v>4680115882669</v>
      </c>
      <c r="E210" s="777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120</v>
      </c>
      <c r="L210" s="32"/>
      <c r="M210" s="33" t="s">
        <v>67</v>
      </c>
      <c r="N210" s="33"/>
      <c r="O210" s="32">
        <v>40</v>
      </c>
      <c r="P210" s="9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74"/>
      <c r="R210" s="774"/>
      <c r="S210" s="774"/>
      <c r="T210" s="775"/>
      <c r="U210" s="34"/>
      <c r="V210" s="34"/>
      <c r="W210" s="35" t="s">
        <v>68</v>
      </c>
      <c r="X210" s="769">
        <v>0</v>
      </c>
      <c r="Y210" s="770">
        <f t="shared" si="41"/>
        <v>0</v>
      </c>
      <c r="Z210" s="36" t="str">
        <f>IFERROR(IF(Y210=0,"",ROUNDUP(Y210/H210,0)*0.00902),"")</f>
        <v/>
      </c>
      <c r="AA210" s="56"/>
      <c r="AB210" s="57"/>
      <c r="AC210" s="269" t="s">
        <v>349</v>
      </c>
      <c r="AG210" s="64"/>
      <c r="AJ210" s="68"/>
      <c r="AK210" s="68">
        <v>0</v>
      </c>
      <c r="BB210" s="270" t="s">
        <v>1</v>
      </c>
      <c r="BM210" s="64">
        <f t="shared" si="42"/>
        <v>0</v>
      </c>
      <c r="BN210" s="64">
        <f t="shared" si="43"/>
        <v>0</v>
      </c>
      <c r="BO210" s="64">
        <f t="shared" si="44"/>
        <v>0</v>
      </c>
      <c r="BP210" s="64">
        <f t="shared" si="45"/>
        <v>0</v>
      </c>
    </row>
    <row r="211" spans="1:68" ht="27" customHeight="1" x14ac:dyDescent="0.25">
      <c r="A211" s="54" t="s">
        <v>350</v>
      </c>
      <c r="B211" s="54" t="s">
        <v>351</v>
      </c>
      <c r="C211" s="31">
        <v>4301031221</v>
      </c>
      <c r="D211" s="776">
        <v>4680115882676</v>
      </c>
      <c r="E211" s="777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120</v>
      </c>
      <c r="L211" s="32"/>
      <c r="M211" s="33" t="s">
        <v>67</v>
      </c>
      <c r="N211" s="33"/>
      <c r="O211" s="32">
        <v>40</v>
      </c>
      <c r="P211" s="100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74"/>
      <c r="R211" s="774"/>
      <c r="S211" s="774"/>
      <c r="T211" s="775"/>
      <c r="U211" s="34"/>
      <c r="V211" s="34"/>
      <c r="W211" s="35" t="s">
        <v>68</v>
      </c>
      <c r="X211" s="769">
        <v>0</v>
      </c>
      <c r="Y211" s="770">
        <f t="shared" si="41"/>
        <v>0</v>
      </c>
      <c r="Z211" s="36" t="str">
        <f>IFERROR(IF(Y211=0,"",ROUNDUP(Y211/H211,0)*0.00902),"")</f>
        <v/>
      </c>
      <c r="AA211" s="56"/>
      <c r="AB211" s="57"/>
      <c r="AC211" s="271" t="s">
        <v>352</v>
      </c>
      <c r="AG211" s="64"/>
      <c r="AJ211" s="68"/>
      <c r="AK211" s="68">
        <v>0</v>
      </c>
      <c r="BB211" s="272" t="s">
        <v>1</v>
      </c>
      <c r="BM211" s="64">
        <f t="shared" si="42"/>
        <v>0</v>
      </c>
      <c r="BN211" s="64">
        <f t="shared" si="43"/>
        <v>0</v>
      </c>
      <c r="BO211" s="64">
        <f t="shared" si="44"/>
        <v>0</v>
      </c>
      <c r="BP211" s="64">
        <f t="shared" si="45"/>
        <v>0</v>
      </c>
    </row>
    <row r="212" spans="1:68" ht="27" customHeight="1" x14ac:dyDescent="0.25">
      <c r="A212" s="54" t="s">
        <v>353</v>
      </c>
      <c r="B212" s="54" t="s">
        <v>354</v>
      </c>
      <c r="C212" s="31">
        <v>4301031223</v>
      </c>
      <c r="D212" s="776">
        <v>4680115884014</v>
      </c>
      <c r="E212" s="777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104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74"/>
      <c r="R212" s="774"/>
      <c r="S212" s="774"/>
      <c r="T212" s="775"/>
      <c r="U212" s="34"/>
      <c r="V212" s="34"/>
      <c r="W212" s="35" t="s">
        <v>68</v>
      </c>
      <c r="X212" s="769">
        <v>0</v>
      </c>
      <c r="Y212" s="770">
        <f t="shared" si="41"/>
        <v>0</v>
      </c>
      <c r="Z212" s="36" t="str">
        <f>IFERROR(IF(Y212=0,"",ROUNDUP(Y212/H212,0)*0.00502),"")</f>
        <v/>
      </c>
      <c r="AA212" s="56"/>
      <c r="AB212" s="57"/>
      <c r="AC212" s="273" t="s">
        <v>343</v>
      </c>
      <c r="AG212" s="64"/>
      <c r="AJ212" s="68"/>
      <c r="AK212" s="68">
        <v>0</v>
      </c>
      <c r="BB212" s="274" t="s">
        <v>1</v>
      </c>
      <c r="BM212" s="64">
        <f t="shared" si="42"/>
        <v>0</v>
      </c>
      <c r="BN212" s="64">
        <f t="shared" si="43"/>
        <v>0</v>
      </c>
      <c r="BO212" s="64">
        <f t="shared" si="44"/>
        <v>0</v>
      </c>
      <c r="BP212" s="64">
        <f t="shared" si="45"/>
        <v>0</v>
      </c>
    </row>
    <row r="213" spans="1:68" ht="27" customHeight="1" x14ac:dyDescent="0.25">
      <c r="A213" s="54" t="s">
        <v>355</v>
      </c>
      <c r="B213" s="54" t="s">
        <v>356</v>
      </c>
      <c r="C213" s="31">
        <v>4301031222</v>
      </c>
      <c r="D213" s="776">
        <v>4680115884007</v>
      </c>
      <c r="E213" s="777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86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74"/>
      <c r="R213" s="774"/>
      <c r="S213" s="774"/>
      <c r="T213" s="775"/>
      <c r="U213" s="34"/>
      <c r="V213" s="34"/>
      <c r="W213" s="35" t="s">
        <v>68</v>
      </c>
      <c r="X213" s="769">
        <v>0</v>
      </c>
      <c r="Y213" s="770">
        <f t="shared" si="41"/>
        <v>0</v>
      </c>
      <c r="Z213" s="36" t="str">
        <f>IFERROR(IF(Y213=0,"",ROUNDUP(Y213/H213,0)*0.00502),"")</f>
        <v/>
      </c>
      <c r="AA213" s="56"/>
      <c r="AB213" s="57"/>
      <c r="AC213" s="275" t="s">
        <v>346</v>
      </c>
      <c r="AG213" s="64"/>
      <c r="AJ213" s="68"/>
      <c r="AK213" s="68">
        <v>0</v>
      </c>
      <c r="BB213" s="276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customHeight="1" x14ac:dyDescent="0.25">
      <c r="A214" s="54" t="s">
        <v>357</v>
      </c>
      <c r="B214" s="54" t="s">
        <v>358</v>
      </c>
      <c r="C214" s="31">
        <v>4301031229</v>
      </c>
      <c r="D214" s="776">
        <v>4680115884038</v>
      </c>
      <c r="E214" s="777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11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74"/>
      <c r="R214" s="774"/>
      <c r="S214" s="774"/>
      <c r="T214" s="775"/>
      <c r="U214" s="34"/>
      <c r="V214" s="34"/>
      <c r="W214" s="35" t="s">
        <v>68</v>
      </c>
      <c r="X214" s="769">
        <v>0</v>
      </c>
      <c r="Y214" s="770">
        <f t="shared" si="41"/>
        <v>0</v>
      </c>
      <c r="Z214" s="36" t="str">
        <f>IFERROR(IF(Y214=0,"",ROUNDUP(Y214/H214,0)*0.00502),"")</f>
        <v/>
      </c>
      <c r="AA214" s="56"/>
      <c r="AB214" s="57"/>
      <c r="AC214" s="277" t="s">
        <v>349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359</v>
      </c>
      <c r="B215" s="54" t="s">
        <v>360</v>
      </c>
      <c r="C215" s="31">
        <v>4301031225</v>
      </c>
      <c r="D215" s="776">
        <v>4680115884021</v>
      </c>
      <c r="E215" s="777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81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74"/>
      <c r="R215" s="774"/>
      <c r="S215" s="774"/>
      <c r="T215" s="775"/>
      <c r="U215" s="34"/>
      <c r="V215" s="34"/>
      <c r="W215" s="35" t="s">
        <v>68</v>
      </c>
      <c r="X215" s="769">
        <v>0</v>
      </c>
      <c r="Y215" s="770">
        <f t="shared" si="41"/>
        <v>0</v>
      </c>
      <c r="Z215" s="36" t="str">
        <f>IFERROR(IF(Y215=0,"",ROUNDUP(Y215/H215,0)*0.00502),"")</f>
        <v/>
      </c>
      <c r="AA215" s="56"/>
      <c r="AB215" s="57"/>
      <c r="AC215" s="279" t="s">
        <v>352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x14ac:dyDescent="0.2">
      <c r="A216" s="799"/>
      <c r="B216" s="786"/>
      <c r="C216" s="786"/>
      <c r="D216" s="786"/>
      <c r="E216" s="786"/>
      <c r="F216" s="786"/>
      <c r="G216" s="786"/>
      <c r="H216" s="786"/>
      <c r="I216" s="786"/>
      <c r="J216" s="786"/>
      <c r="K216" s="786"/>
      <c r="L216" s="786"/>
      <c r="M216" s="786"/>
      <c r="N216" s="786"/>
      <c r="O216" s="800"/>
      <c r="P216" s="782" t="s">
        <v>70</v>
      </c>
      <c r="Q216" s="783"/>
      <c r="R216" s="783"/>
      <c r="S216" s="783"/>
      <c r="T216" s="783"/>
      <c r="U216" s="783"/>
      <c r="V216" s="784"/>
      <c r="W216" s="37" t="s">
        <v>71</v>
      </c>
      <c r="X216" s="771">
        <f>IFERROR(X208/H208,"0")+IFERROR(X209/H209,"0")+IFERROR(X210/H210,"0")+IFERROR(X211/H211,"0")+IFERROR(X212/H212,"0")+IFERROR(X213/H213,"0")+IFERROR(X214/H214,"0")+IFERROR(X215/H215,"0")</f>
        <v>0</v>
      </c>
      <c r="Y216" s="771">
        <f>IFERROR(Y208/H208,"0")+IFERROR(Y209/H209,"0")+IFERROR(Y210/H210,"0")+IFERROR(Y211/H211,"0")+IFERROR(Y212/H212,"0")+IFERROR(Y213/H213,"0")+IFERROR(Y214/H214,"0")+IFERROR(Y215/H215,"0")</f>
        <v>0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772"/>
      <c r="AB216" s="772"/>
      <c r="AC216" s="772"/>
    </row>
    <row r="217" spans="1:68" x14ac:dyDescent="0.2">
      <c r="A217" s="786"/>
      <c r="B217" s="786"/>
      <c r="C217" s="786"/>
      <c r="D217" s="786"/>
      <c r="E217" s="786"/>
      <c r="F217" s="786"/>
      <c r="G217" s="786"/>
      <c r="H217" s="786"/>
      <c r="I217" s="786"/>
      <c r="J217" s="786"/>
      <c r="K217" s="786"/>
      <c r="L217" s="786"/>
      <c r="M217" s="786"/>
      <c r="N217" s="786"/>
      <c r="O217" s="800"/>
      <c r="P217" s="782" t="s">
        <v>70</v>
      </c>
      <c r="Q217" s="783"/>
      <c r="R217" s="783"/>
      <c r="S217" s="783"/>
      <c r="T217" s="783"/>
      <c r="U217" s="783"/>
      <c r="V217" s="784"/>
      <c r="W217" s="37" t="s">
        <v>68</v>
      </c>
      <c r="X217" s="771">
        <f>IFERROR(SUM(X208:X215),"0")</f>
        <v>0</v>
      </c>
      <c r="Y217" s="771">
        <f>IFERROR(SUM(Y208:Y215),"0")</f>
        <v>0</v>
      </c>
      <c r="Z217" s="37"/>
      <c r="AA217" s="772"/>
      <c r="AB217" s="772"/>
      <c r="AC217" s="772"/>
    </row>
    <row r="218" spans="1:68" ht="14.25" customHeight="1" x14ac:dyDescent="0.25">
      <c r="A218" s="795" t="s">
        <v>72</v>
      </c>
      <c r="B218" s="786"/>
      <c r="C218" s="786"/>
      <c r="D218" s="786"/>
      <c r="E218" s="786"/>
      <c r="F218" s="786"/>
      <c r="G218" s="786"/>
      <c r="H218" s="786"/>
      <c r="I218" s="786"/>
      <c r="J218" s="786"/>
      <c r="K218" s="786"/>
      <c r="L218" s="786"/>
      <c r="M218" s="786"/>
      <c r="N218" s="786"/>
      <c r="O218" s="786"/>
      <c r="P218" s="786"/>
      <c r="Q218" s="786"/>
      <c r="R218" s="786"/>
      <c r="S218" s="786"/>
      <c r="T218" s="786"/>
      <c r="U218" s="786"/>
      <c r="V218" s="786"/>
      <c r="W218" s="786"/>
      <c r="X218" s="786"/>
      <c r="Y218" s="786"/>
      <c r="Z218" s="786"/>
      <c r="AA218" s="765"/>
      <c r="AB218" s="765"/>
      <c r="AC218" s="765"/>
    </row>
    <row r="219" spans="1:68" ht="37.5" customHeight="1" x14ac:dyDescent="0.25">
      <c r="A219" s="54" t="s">
        <v>361</v>
      </c>
      <c r="B219" s="54" t="s">
        <v>362</v>
      </c>
      <c r="C219" s="31">
        <v>4301051408</v>
      </c>
      <c r="D219" s="776">
        <v>4680115881594</v>
      </c>
      <c r="E219" s="777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109</v>
      </c>
      <c r="L219" s="32"/>
      <c r="M219" s="33" t="s">
        <v>110</v>
      </c>
      <c r="N219" s="33"/>
      <c r="O219" s="32">
        <v>40</v>
      </c>
      <c r="P219" s="9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74"/>
      <c r="R219" s="774"/>
      <c r="S219" s="774"/>
      <c r="T219" s="775"/>
      <c r="U219" s="34"/>
      <c r="V219" s="34"/>
      <c r="W219" s="35" t="s">
        <v>68</v>
      </c>
      <c r="X219" s="769">
        <v>150</v>
      </c>
      <c r="Y219" s="770">
        <f t="shared" ref="Y219:Y229" si="46">IFERROR(IF(X219="",0,CEILING((X219/$H219),1)*$H219),"")</f>
        <v>153.9</v>
      </c>
      <c r="Z219" s="36">
        <f>IFERROR(IF(Y219=0,"",ROUNDUP(Y219/H219,0)*0.01898),"")</f>
        <v>0.36062</v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159.61111111111111</v>
      </c>
      <c r="BN219" s="64">
        <f t="shared" ref="BN219:BN229" si="48">IFERROR(Y219*I219/H219,"0")</f>
        <v>163.761</v>
      </c>
      <c r="BO219" s="64">
        <f t="shared" ref="BO219:BO229" si="49">IFERROR(1/J219*(X219/H219),"0")</f>
        <v>0.28935185185185186</v>
      </c>
      <c r="BP219" s="64">
        <f t="shared" ref="BP219:BP229" si="50">IFERROR(1/J219*(Y219/H219),"0")</f>
        <v>0.296875</v>
      </c>
    </row>
    <row r="220" spans="1:68" ht="27" customHeight="1" x14ac:dyDescent="0.25">
      <c r="A220" s="54" t="s">
        <v>364</v>
      </c>
      <c r="B220" s="54" t="s">
        <v>365</v>
      </c>
      <c r="C220" s="31">
        <v>4301051754</v>
      </c>
      <c r="D220" s="776">
        <v>4680115880962</v>
      </c>
      <c r="E220" s="777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109</v>
      </c>
      <c r="L220" s="32"/>
      <c r="M220" s="33" t="s">
        <v>67</v>
      </c>
      <c r="N220" s="33"/>
      <c r="O220" s="32">
        <v>40</v>
      </c>
      <c r="P220" s="79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74"/>
      <c r="R220" s="774"/>
      <c r="S220" s="774"/>
      <c r="T220" s="775"/>
      <c r="U220" s="34"/>
      <c r="V220" s="34"/>
      <c r="W220" s="35" t="s">
        <v>68</v>
      </c>
      <c r="X220" s="769">
        <v>0</v>
      </c>
      <c r="Y220" s="770">
        <f t="shared" si="46"/>
        <v>0</v>
      </c>
      <c r="Z220" s="36" t="str">
        <f>IFERROR(IF(Y220=0,"",ROUNDUP(Y220/H220,0)*0.01898),"")</f>
        <v/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7"/>
        <v>0</v>
      </c>
      <c r="BN220" s="64">
        <f t="shared" si="48"/>
        <v>0</v>
      </c>
      <c r="BO220" s="64">
        <f t="shared" si="49"/>
        <v>0</v>
      </c>
      <c r="BP220" s="64">
        <f t="shared" si="50"/>
        <v>0</v>
      </c>
    </row>
    <row r="221" spans="1:68" ht="37.5" customHeight="1" x14ac:dyDescent="0.25">
      <c r="A221" s="54" t="s">
        <v>367</v>
      </c>
      <c r="B221" s="54" t="s">
        <v>368</v>
      </c>
      <c r="C221" s="31">
        <v>4301051411</v>
      </c>
      <c r="D221" s="776">
        <v>4680115881617</v>
      </c>
      <c r="E221" s="777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109</v>
      </c>
      <c r="L221" s="32"/>
      <c r="M221" s="33" t="s">
        <v>110</v>
      </c>
      <c r="N221" s="33"/>
      <c r="O221" s="32">
        <v>40</v>
      </c>
      <c r="P221" s="8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74"/>
      <c r="R221" s="774"/>
      <c r="S221" s="774"/>
      <c r="T221" s="775"/>
      <c r="U221" s="34"/>
      <c r="V221" s="34"/>
      <c r="W221" s="35" t="s">
        <v>68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customHeight="1" x14ac:dyDescent="0.25">
      <c r="A222" s="54" t="s">
        <v>370</v>
      </c>
      <c r="B222" s="54" t="s">
        <v>371</v>
      </c>
      <c r="C222" s="31">
        <v>4301051632</v>
      </c>
      <c r="D222" s="776">
        <v>4680115880573</v>
      </c>
      <c r="E222" s="777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109</v>
      </c>
      <c r="L222" s="32"/>
      <c r="M222" s="33" t="s">
        <v>67</v>
      </c>
      <c r="N222" s="33"/>
      <c r="O222" s="32">
        <v>45</v>
      </c>
      <c r="P222" s="106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74"/>
      <c r="R222" s="774"/>
      <c r="S222" s="774"/>
      <c r="T222" s="775"/>
      <c r="U222" s="34"/>
      <c r="V222" s="34"/>
      <c r="W222" s="35" t="s">
        <v>68</v>
      </c>
      <c r="X222" s="769">
        <v>0</v>
      </c>
      <c r="Y222" s="770">
        <f t="shared" si="46"/>
        <v>0</v>
      </c>
      <c r="Z222" s="36" t="str">
        <f>IFERROR(IF(Y222=0,"",ROUNDUP(Y222/H222,0)*0.01898),"")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7"/>
        <v>0</v>
      </c>
      <c r="BN222" s="64">
        <f t="shared" si="48"/>
        <v>0</v>
      </c>
      <c r="BO222" s="64">
        <f t="shared" si="49"/>
        <v>0</v>
      </c>
      <c r="BP222" s="64">
        <f t="shared" si="50"/>
        <v>0</v>
      </c>
    </row>
    <row r="223" spans="1:68" ht="37.5" customHeight="1" x14ac:dyDescent="0.25">
      <c r="A223" s="54" t="s">
        <v>373</v>
      </c>
      <c r="B223" s="54" t="s">
        <v>374</v>
      </c>
      <c r="C223" s="31">
        <v>4301051407</v>
      </c>
      <c r="D223" s="776">
        <v>4680115882195</v>
      </c>
      <c r="E223" s="777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75</v>
      </c>
      <c r="L223" s="32"/>
      <c r="M223" s="33" t="s">
        <v>110</v>
      </c>
      <c r="N223" s="33"/>
      <c r="O223" s="32">
        <v>40</v>
      </c>
      <c r="P223" s="9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74"/>
      <c r="R223" s="774"/>
      <c r="S223" s="774"/>
      <c r="T223" s="775"/>
      <c r="U223" s="34"/>
      <c r="V223" s="34"/>
      <c r="W223" s="35" t="s">
        <v>68</v>
      </c>
      <c r="X223" s="769">
        <v>0</v>
      </c>
      <c r="Y223" s="770">
        <f t="shared" si="46"/>
        <v>0</v>
      </c>
      <c r="Z223" s="36" t="str">
        <f t="shared" ref="Z223:Z229" si="51">IFERROR(IF(Y223=0,"",ROUNDUP(Y223/H223,0)*0.00651),"")</f>
        <v/>
      </c>
      <c r="AA223" s="56"/>
      <c r="AB223" s="57"/>
      <c r="AC223" s="289" t="s">
        <v>363</v>
      </c>
      <c r="AG223" s="64"/>
      <c r="AJ223" s="68"/>
      <c r="AK223" s="68">
        <v>0</v>
      </c>
      <c r="BB223" s="290" t="s">
        <v>1</v>
      </c>
      <c r="BM223" s="64">
        <f t="shared" si="47"/>
        <v>0</v>
      </c>
      <c r="BN223" s="64">
        <f t="shared" si="48"/>
        <v>0</v>
      </c>
      <c r="BO223" s="64">
        <f t="shared" si="49"/>
        <v>0</v>
      </c>
      <c r="BP223" s="64">
        <f t="shared" si="50"/>
        <v>0</v>
      </c>
    </row>
    <row r="224" spans="1:68" ht="37.5" customHeight="1" x14ac:dyDescent="0.25">
      <c r="A224" s="54" t="s">
        <v>375</v>
      </c>
      <c r="B224" s="54" t="s">
        <v>376</v>
      </c>
      <c r="C224" s="31">
        <v>4301051752</v>
      </c>
      <c r="D224" s="776">
        <v>4680115882607</v>
      </c>
      <c r="E224" s="777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75</v>
      </c>
      <c r="L224" s="32"/>
      <c r="M224" s="33" t="s">
        <v>148</v>
      </c>
      <c r="N224" s="33"/>
      <c r="O224" s="32">
        <v>45</v>
      </c>
      <c r="P224" s="10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74"/>
      <c r="R224" s="774"/>
      <c r="S224" s="774"/>
      <c r="T224" s="775"/>
      <c r="U224" s="34"/>
      <c r="V224" s="34"/>
      <c r="W224" s="35" t="s">
        <v>68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377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customHeight="1" x14ac:dyDescent="0.25">
      <c r="A225" s="54" t="s">
        <v>378</v>
      </c>
      <c r="B225" s="54" t="s">
        <v>379</v>
      </c>
      <c r="C225" s="31">
        <v>4301051630</v>
      </c>
      <c r="D225" s="776">
        <v>4680115880092</v>
      </c>
      <c r="E225" s="777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75</v>
      </c>
      <c r="L225" s="32"/>
      <c r="M225" s="33" t="s">
        <v>67</v>
      </c>
      <c r="N225" s="33"/>
      <c r="O225" s="32">
        <v>45</v>
      </c>
      <c r="P225" s="107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74"/>
      <c r="R225" s="774"/>
      <c r="S225" s="774"/>
      <c r="T225" s="775"/>
      <c r="U225" s="34"/>
      <c r="V225" s="34"/>
      <c r="W225" s="35" t="s">
        <v>68</v>
      </c>
      <c r="X225" s="769">
        <v>200</v>
      </c>
      <c r="Y225" s="770">
        <f t="shared" si="46"/>
        <v>201.6</v>
      </c>
      <c r="Z225" s="36">
        <f t="shared" si="51"/>
        <v>0.54683999999999999</v>
      </c>
      <c r="AA225" s="56"/>
      <c r="AB225" s="57"/>
      <c r="AC225" s="293" t="s">
        <v>380</v>
      </c>
      <c r="AG225" s="64"/>
      <c r="AJ225" s="68"/>
      <c r="AK225" s="68">
        <v>0</v>
      </c>
      <c r="BB225" s="294" t="s">
        <v>1</v>
      </c>
      <c r="BM225" s="64">
        <f t="shared" si="47"/>
        <v>221</v>
      </c>
      <c r="BN225" s="64">
        <f t="shared" si="48"/>
        <v>222.768</v>
      </c>
      <c r="BO225" s="64">
        <f t="shared" si="49"/>
        <v>0.45787545787545797</v>
      </c>
      <c r="BP225" s="64">
        <f t="shared" si="50"/>
        <v>0.46153846153846156</v>
      </c>
    </row>
    <row r="226" spans="1:68" ht="27" customHeight="1" x14ac:dyDescent="0.25">
      <c r="A226" s="54" t="s">
        <v>381</v>
      </c>
      <c r="B226" s="54" t="s">
        <v>382</v>
      </c>
      <c r="C226" s="31">
        <v>4301051631</v>
      </c>
      <c r="D226" s="776">
        <v>4680115880221</v>
      </c>
      <c r="E226" s="777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75</v>
      </c>
      <c r="L226" s="32"/>
      <c r="M226" s="33" t="s">
        <v>67</v>
      </c>
      <c r="N226" s="33"/>
      <c r="O226" s="32">
        <v>45</v>
      </c>
      <c r="P226" s="109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74"/>
      <c r="R226" s="774"/>
      <c r="S226" s="774"/>
      <c r="T226" s="775"/>
      <c r="U226" s="34"/>
      <c r="V226" s="34"/>
      <c r="W226" s="35" t="s">
        <v>68</v>
      </c>
      <c r="X226" s="769">
        <v>0</v>
      </c>
      <c r="Y226" s="770">
        <f t="shared" si="46"/>
        <v>0</v>
      </c>
      <c r="Z226" s="36" t="str">
        <f t="shared" si="51"/>
        <v/>
      </c>
      <c r="AA226" s="56"/>
      <c r="AB226" s="57"/>
      <c r="AC226" s="295" t="s">
        <v>372</v>
      </c>
      <c r="AG226" s="64"/>
      <c r="AJ226" s="68"/>
      <c r="AK226" s="68">
        <v>0</v>
      </c>
      <c r="BB226" s="296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27" customHeight="1" x14ac:dyDescent="0.25">
      <c r="A227" s="54" t="s">
        <v>383</v>
      </c>
      <c r="B227" s="54" t="s">
        <v>384</v>
      </c>
      <c r="C227" s="31">
        <v>4301051749</v>
      </c>
      <c r="D227" s="776">
        <v>4680115882942</v>
      </c>
      <c r="E227" s="777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75</v>
      </c>
      <c r="L227" s="32"/>
      <c r="M227" s="33" t="s">
        <v>67</v>
      </c>
      <c r="N227" s="33"/>
      <c r="O227" s="32">
        <v>40</v>
      </c>
      <c r="P227" s="108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74"/>
      <c r="R227" s="774"/>
      <c r="S227" s="774"/>
      <c r="T227" s="775"/>
      <c r="U227" s="34"/>
      <c r="V227" s="34"/>
      <c r="W227" s="35" t="s">
        <v>68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366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customHeight="1" x14ac:dyDescent="0.25">
      <c r="A228" s="54" t="s">
        <v>385</v>
      </c>
      <c r="B228" s="54" t="s">
        <v>386</v>
      </c>
      <c r="C228" s="31">
        <v>4301051753</v>
      </c>
      <c r="D228" s="776">
        <v>4680115880504</v>
      </c>
      <c r="E228" s="777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75</v>
      </c>
      <c r="L228" s="32"/>
      <c r="M228" s="33" t="s">
        <v>67</v>
      </c>
      <c r="N228" s="33"/>
      <c r="O228" s="32">
        <v>40</v>
      </c>
      <c r="P228" s="118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74"/>
      <c r="R228" s="774"/>
      <c r="S228" s="774"/>
      <c r="T228" s="775"/>
      <c r="U228" s="34"/>
      <c r="V228" s="34"/>
      <c r="W228" s="35" t="s">
        <v>68</v>
      </c>
      <c r="X228" s="769">
        <v>0</v>
      </c>
      <c r="Y228" s="770">
        <f t="shared" si="46"/>
        <v>0</v>
      </c>
      <c r="Z228" s="36" t="str">
        <f t="shared" si="51"/>
        <v/>
      </c>
      <c r="AA228" s="56"/>
      <c r="AB228" s="57"/>
      <c r="AC228" s="299" t="s">
        <v>366</v>
      </c>
      <c r="AG228" s="64"/>
      <c r="AJ228" s="68"/>
      <c r="AK228" s="68">
        <v>0</v>
      </c>
      <c r="BB228" s="300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387</v>
      </c>
      <c r="B229" s="54" t="s">
        <v>388</v>
      </c>
      <c r="C229" s="31">
        <v>4301051410</v>
      </c>
      <c r="D229" s="776">
        <v>4680115882164</v>
      </c>
      <c r="E229" s="777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75</v>
      </c>
      <c r="L229" s="32"/>
      <c r="M229" s="33" t="s">
        <v>110</v>
      </c>
      <c r="N229" s="33"/>
      <c r="O229" s="32">
        <v>40</v>
      </c>
      <c r="P229" s="101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74"/>
      <c r="R229" s="774"/>
      <c r="S229" s="774"/>
      <c r="T229" s="775"/>
      <c r="U229" s="34"/>
      <c r="V229" s="34"/>
      <c r="W229" s="35" t="s">
        <v>68</v>
      </c>
      <c r="X229" s="769">
        <v>0</v>
      </c>
      <c r="Y229" s="770">
        <f t="shared" si="46"/>
        <v>0</v>
      </c>
      <c r="Z229" s="36" t="str">
        <f t="shared" si="51"/>
        <v/>
      </c>
      <c r="AA229" s="56"/>
      <c r="AB229" s="57"/>
      <c r="AC229" s="301" t="s">
        <v>389</v>
      </c>
      <c r="AG229" s="64"/>
      <c r="AJ229" s="68"/>
      <c r="AK229" s="68">
        <v>0</v>
      </c>
      <c r="BB229" s="302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x14ac:dyDescent="0.2">
      <c r="A230" s="799"/>
      <c r="B230" s="786"/>
      <c r="C230" s="786"/>
      <c r="D230" s="786"/>
      <c r="E230" s="786"/>
      <c r="F230" s="786"/>
      <c r="G230" s="786"/>
      <c r="H230" s="786"/>
      <c r="I230" s="786"/>
      <c r="J230" s="786"/>
      <c r="K230" s="786"/>
      <c r="L230" s="786"/>
      <c r="M230" s="786"/>
      <c r="N230" s="786"/>
      <c r="O230" s="800"/>
      <c r="P230" s="782" t="s">
        <v>70</v>
      </c>
      <c r="Q230" s="783"/>
      <c r="R230" s="783"/>
      <c r="S230" s="783"/>
      <c r="T230" s="783"/>
      <c r="U230" s="783"/>
      <c r="V230" s="784"/>
      <c r="W230" s="37" t="s">
        <v>71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101.85185185185186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103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0.90745999999999993</v>
      </c>
      <c r="AA230" s="772"/>
      <c r="AB230" s="772"/>
      <c r="AC230" s="772"/>
    </row>
    <row r="231" spans="1:68" x14ac:dyDescent="0.2">
      <c r="A231" s="786"/>
      <c r="B231" s="786"/>
      <c r="C231" s="786"/>
      <c r="D231" s="786"/>
      <c r="E231" s="786"/>
      <c r="F231" s="786"/>
      <c r="G231" s="786"/>
      <c r="H231" s="786"/>
      <c r="I231" s="786"/>
      <c r="J231" s="786"/>
      <c r="K231" s="786"/>
      <c r="L231" s="786"/>
      <c r="M231" s="786"/>
      <c r="N231" s="786"/>
      <c r="O231" s="800"/>
      <c r="P231" s="782" t="s">
        <v>70</v>
      </c>
      <c r="Q231" s="783"/>
      <c r="R231" s="783"/>
      <c r="S231" s="783"/>
      <c r="T231" s="783"/>
      <c r="U231" s="783"/>
      <c r="V231" s="784"/>
      <c r="W231" s="37" t="s">
        <v>68</v>
      </c>
      <c r="X231" s="771">
        <f>IFERROR(SUM(X219:X229),"0")</f>
        <v>350</v>
      </c>
      <c r="Y231" s="771">
        <f>IFERROR(SUM(Y219:Y229),"0")</f>
        <v>355.5</v>
      </c>
      <c r="Z231" s="37"/>
      <c r="AA231" s="772"/>
      <c r="AB231" s="772"/>
      <c r="AC231" s="772"/>
    </row>
    <row r="232" spans="1:68" ht="14.25" customHeight="1" x14ac:dyDescent="0.25">
      <c r="A232" s="795" t="s">
        <v>193</v>
      </c>
      <c r="B232" s="786"/>
      <c r="C232" s="786"/>
      <c r="D232" s="786"/>
      <c r="E232" s="786"/>
      <c r="F232" s="786"/>
      <c r="G232" s="786"/>
      <c r="H232" s="786"/>
      <c r="I232" s="786"/>
      <c r="J232" s="786"/>
      <c r="K232" s="786"/>
      <c r="L232" s="786"/>
      <c r="M232" s="786"/>
      <c r="N232" s="786"/>
      <c r="O232" s="786"/>
      <c r="P232" s="786"/>
      <c r="Q232" s="786"/>
      <c r="R232" s="786"/>
      <c r="S232" s="786"/>
      <c r="T232" s="786"/>
      <c r="U232" s="786"/>
      <c r="V232" s="786"/>
      <c r="W232" s="786"/>
      <c r="X232" s="786"/>
      <c r="Y232" s="786"/>
      <c r="Z232" s="786"/>
      <c r="AA232" s="765"/>
      <c r="AB232" s="765"/>
      <c r="AC232" s="765"/>
    </row>
    <row r="233" spans="1:68" ht="16.5" customHeight="1" x14ac:dyDescent="0.25">
      <c r="A233" s="54" t="s">
        <v>390</v>
      </c>
      <c r="B233" s="54" t="s">
        <v>391</v>
      </c>
      <c r="C233" s="31">
        <v>4301060404</v>
      </c>
      <c r="D233" s="776">
        <v>4680115882874</v>
      </c>
      <c r="E233" s="777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132</v>
      </c>
      <c r="K233" s="32" t="s">
        <v>120</v>
      </c>
      <c r="L233" s="32"/>
      <c r="M233" s="33" t="s">
        <v>67</v>
      </c>
      <c r="N233" s="33"/>
      <c r="O233" s="32">
        <v>40</v>
      </c>
      <c r="P233" s="102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3" s="774"/>
      <c r="R233" s="774"/>
      <c r="S233" s="774"/>
      <c r="T233" s="775"/>
      <c r="U233" s="34"/>
      <c r="V233" s="34"/>
      <c r="W233" s="35" t="s">
        <v>68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IFERROR(IF(Y233=0,"",ROUNDUP(Y233/H233,0)*0.00902),"")</f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16.5" customHeight="1" x14ac:dyDescent="0.25">
      <c r="A234" s="54" t="s">
        <v>390</v>
      </c>
      <c r="B234" s="54" t="s">
        <v>393</v>
      </c>
      <c r="C234" s="31">
        <v>4301060360</v>
      </c>
      <c r="D234" s="776">
        <v>4680115882874</v>
      </c>
      <c r="E234" s="777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120</v>
      </c>
      <c r="K234" s="32" t="s">
        <v>120</v>
      </c>
      <c r="L234" s="32"/>
      <c r="M234" s="33" t="s">
        <v>67</v>
      </c>
      <c r="N234" s="33"/>
      <c r="O234" s="32">
        <v>30</v>
      </c>
      <c r="P234" s="83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774"/>
      <c r="R234" s="774"/>
      <c r="S234" s="774"/>
      <c r="T234" s="775"/>
      <c r="U234" s="34"/>
      <c r="V234" s="34"/>
      <c r="W234" s="35" t="s">
        <v>68</v>
      </c>
      <c r="X234" s="769">
        <v>0</v>
      </c>
      <c r="Y234" s="770">
        <f t="shared" si="52"/>
        <v>0</v>
      </c>
      <c r="Z234" s="36" t="str">
        <f>IFERROR(IF(Y234=0,"",ROUNDUP(Y234/H234,0)*0.00937),"")</f>
        <v/>
      </c>
      <c r="AA234" s="56"/>
      <c r="AB234" s="57"/>
      <c r="AC234" s="305" t="s">
        <v>394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27" customHeight="1" x14ac:dyDescent="0.25">
      <c r="A235" s="54" t="s">
        <v>390</v>
      </c>
      <c r="B235" s="54" t="s">
        <v>395</v>
      </c>
      <c r="C235" s="31">
        <v>4301060460</v>
      </c>
      <c r="D235" s="776">
        <v>4680115882874</v>
      </c>
      <c r="E235" s="777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120</v>
      </c>
      <c r="L235" s="32"/>
      <c r="M235" s="33" t="s">
        <v>148</v>
      </c>
      <c r="N235" s="33"/>
      <c r="O235" s="32">
        <v>30</v>
      </c>
      <c r="P235" s="1028" t="s">
        <v>396</v>
      </c>
      <c r="Q235" s="774"/>
      <c r="R235" s="774"/>
      <c r="S235" s="774"/>
      <c r="T235" s="775"/>
      <c r="U235" s="34"/>
      <c r="V235" s="34"/>
      <c r="W235" s="35" t="s">
        <v>68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397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customHeight="1" x14ac:dyDescent="0.25">
      <c r="A236" s="54" t="s">
        <v>398</v>
      </c>
      <c r="B236" s="54" t="s">
        <v>399</v>
      </c>
      <c r="C236" s="31">
        <v>4301060359</v>
      </c>
      <c r="D236" s="776">
        <v>4680115884434</v>
      </c>
      <c r="E236" s="777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120</v>
      </c>
      <c r="L236" s="32"/>
      <c r="M236" s="33" t="s">
        <v>67</v>
      </c>
      <c r="N236" s="33"/>
      <c r="O236" s="32">
        <v>30</v>
      </c>
      <c r="P236" s="84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74"/>
      <c r="R236" s="774"/>
      <c r="S236" s="774"/>
      <c r="T236" s="775"/>
      <c r="U236" s="34"/>
      <c r="V236" s="34"/>
      <c r="W236" s="35" t="s">
        <v>68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400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customHeight="1" x14ac:dyDescent="0.25">
      <c r="A237" s="54" t="s">
        <v>401</v>
      </c>
      <c r="B237" s="54" t="s">
        <v>402</v>
      </c>
      <c r="C237" s="31">
        <v>4301060375</v>
      </c>
      <c r="D237" s="776">
        <v>4680115880818</v>
      </c>
      <c r="E237" s="777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75</v>
      </c>
      <c r="L237" s="32"/>
      <c r="M237" s="33" t="s">
        <v>67</v>
      </c>
      <c r="N237" s="33"/>
      <c r="O237" s="32">
        <v>40</v>
      </c>
      <c r="P237" s="85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74"/>
      <c r="R237" s="774"/>
      <c r="S237" s="774"/>
      <c r="T237" s="775"/>
      <c r="U237" s="34"/>
      <c r="V237" s="34"/>
      <c r="W237" s="35" t="s">
        <v>68</v>
      </c>
      <c r="X237" s="769">
        <v>0</v>
      </c>
      <c r="Y237" s="770">
        <f t="shared" si="52"/>
        <v>0</v>
      </c>
      <c r="Z237" s="36" t="str">
        <f>IFERROR(IF(Y237=0,"",ROUNDUP(Y237/H237,0)*0.00651),"")</f>
        <v/>
      </c>
      <c r="AA237" s="56"/>
      <c r="AB237" s="57"/>
      <c r="AC237" s="311" t="s">
        <v>403</v>
      </c>
      <c r="AG237" s="64"/>
      <c r="AJ237" s="68"/>
      <c r="AK237" s="68">
        <v>0</v>
      </c>
      <c r="BB237" s="312" t="s">
        <v>1</v>
      </c>
      <c r="BM237" s="64">
        <f t="shared" si="53"/>
        <v>0</v>
      </c>
      <c r="BN237" s="64">
        <f t="shared" si="54"/>
        <v>0</v>
      </c>
      <c r="BO237" s="64">
        <f t="shared" si="55"/>
        <v>0</v>
      </c>
      <c r="BP237" s="64">
        <f t="shared" si="56"/>
        <v>0</v>
      </c>
    </row>
    <row r="238" spans="1:68" ht="37.5" customHeight="1" x14ac:dyDescent="0.25">
      <c r="A238" s="54" t="s">
        <v>404</v>
      </c>
      <c r="B238" s="54" t="s">
        <v>405</v>
      </c>
      <c r="C238" s="31">
        <v>4301060389</v>
      </c>
      <c r="D238" s="776">
        <v>4680115880801</v>
      </c>
      <c r="E238" s="777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75</v>
      </c>
      <c r="L238" s="32"/>
      <c r="M238" s="33" t="s">
        <v>110</v>
      </c>
      <c r="N238" s="33"/>
      <c r="O238" s="32">
        <v>40</v>
      </c>
      <c r="P238" s="10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74"/>
      <c r="R238" s="774"/>
      <c r="S238" s="774"/>
      <c r="T238" s="775"/>
      <c r="U238" s="34"/>
      <c r="V238" s="34"/>
      <c r="W238" s="35" t="s">
        <v>68</v>
      </c>
      <c r="X238" s="769">
        <v>0</v>
      </c>
      <c r="Y238" s="770">
        <f t="shared" si="52"/>
        <v>0</v>
      </c>
      <c r="Z238" s="36" t="str">
        <f>IFERROR(IF(Y238=0,"",ROUNDUP(Y238/H238,0)*0.00651),"")</f>
        <v/>
      </c>
      <c r="AA238" s="56"/>
      <c r="AB238" s="57"/>
      <c r="AC238" s="313" t="s">
        <v>406</v>
      </c>
      <c r="AG238" s="64"/>
      <c r="AJ238" s="68"/>
      <c r="AK238" s="68">
        <v>0</v>
      </c>
      <c r="BB238" s="314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x14ac:dyDescent="0.2">
      <c r="A239" s="799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800"/>
      <c r="P239" s="782" t="s">
        <v>70</v>
      </c>
      <c r="Q239" s="783"/>
      <c r="R239" s="783"/>
      <c r="S239" s="783"/>
      <c r="T239" s="783"/>
      <c r="U239" s="783"/>
      <c r="V239" s="784"/>
      <c r="W239" s="37" t="s">
        <v>71</v>
      </c>
      <c r="X239" s="771">
        <f>IFERROR(X233/H233,"0")+IFERROR(X234/H234,"0")+IFERROR(X235/H235,"0")+IFERROR(X236/H236,"0")+IFERROR(X237/H237,"0")+IFERROR(X238/H238,"0")</f>
        <v>0</v>
      </c>
      <c r="Y239" s="771">
        <f>IFERROR(Y233/H233,"0")+IFERROR(Y234/H234,"0")+IFERROR(Y235/H235,"0")+IFERROR(Y236/H236,"0")+IFERROR(Y237/H237,"0")+IFERROR(Y238/H238,"0")</f>
        <v>0</v>
      </c>
      <c r="Z239" s="771">
        <f>IFERROR(IF(Z233="",0,Z233),"0")+IFERROR(IF(Z234="",0,Z234),"0")+IFERROR(IF(Z235="",0,Z235),"0")+IFERROR(IF(Z236="",0,Z236),"0")+IFERROR(IF(Z237="",0,Z237),"0")+IFERROR(IF(Z238="",0,Z238),"0")</f>
        <v>0</v>
      </c>
      <c r="AA239" s="772"/>
      <c r="AB239" s="772"/>
      <c r="AC239" s="772"/>
    </row>
    <row r="240" spans="1:68" x14ac:dyDescent="0.2">
      <c r="A240" s="786"/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800"/>
      <c r="P240" s="782" t="s">
        <v>70</v>
      </c>
      <c r="Q240" s="783"/>
      <c r="R240" s="783"/>
      <c r="S240" s="783"/>
      <c r="T240" s="783"/>
      <c r="U240" s="783"/>
      <c r="V240" s="784"/>
      <c r="W240" s="37" t="s">
        <v>68</v>
      </c>
      <c r="X240" s="771">
        <f>IFERROR(SUM(X233:X238),"0")</f>
        <v>0</v>
      </c>
      <c r="Y240" s="771">
        <f>IFERROR(SUM(Y233:Y238),"0")</f>
        <v>0</v>
      </c>
      <c r="Z240" s="37"/>
      <c r="AA240" s="772"/>
      <c r="AB240" s="772"/>
      <c r="AC240" s="772"/>
    </row>
    <row r="241" spans="1:68" ht="16.5" customHeight="1" x14ac:dyDescent="0.25">
      <c r="A241" s="785" t="s">
        <v>407</v>
      </c>
      <c r="B241" s="786"/>
      <c r="C241" s="786"/>
      <c r="D241" s="786"/>
      <c r="E241" s="786"/>
      <c r="F241" s="786"/>
      <c r="G241" s="786"/>
      <c r="H241" s="786"/>
      <c r="I241" s="786"/>
      <c r="J241" s="786"/>
      <c r="K241" s="786"/>
      <c r="L241" s="786"/>
      <c r="M241" s="786"/>
      <c r="N241" s="786"/>
      <c r="O241" s="786"/>
      <c r="P241" s="786"/>
      <c r="Q241" s="786"/>
      <c r="R241" s="786"/>
      <c r="S241" s="786"/>
      <c r="T241" s="786"/>
      <c r="U241" s="786"/>
      <c r="V241" s="786"/>
      <c r="W241" s="786"/>
      <c r="X241" s="786"/>
      <c r="Y241" s="786"/>
      <c r="Z241" s="786"/>
      <c r="AA241" s="764"/>
      <c r="AB241" s="764"/>
      <c r="AC241" s="764"/>
    </row>
    <row r="242" spans="1:68" ht="14.25" customHeight="1" x14ac:dyDescent="0.25">
      <c r="A242" s="795" t="s">
        <v>106</v>
      </c>
      <c r="B242" s="786"/>
      <c r="C242" s="786"/>
      <c r="D242" s="786"/>
      <c r="E242" s="786"/>
      <c r="F242" s="786"/>
      <c r="G242" s="786"/>
      <c r="H242" s="786"/>
      <c r="I242" s="786"/>
      <c r="J242" s="786"/>
      <c r="K242" s="786"/>
      <c r="L242" s="786"/>
      <c r="M242" s="786"/>
      <c r="N242" s="786"/>
      <c r="O242" s="786"/>
      <c r="P242" s="786"/>
      <c r="Q242" s="786"/>
      <c r="R242" s="786"/>
      <c r="S242" s="786"/>
      <c r="T242" s="786"/>
      <c r="U242" s="786"/>
      <c r="V242" s="786"/>
      <c r="W242" s="786"/>
      <c r="X242" s="786"/>
      <c r="Y242" s="786"/>
      <c r="Z242" s="786"/>
      <c r="AA242" s="765"/>
      <c r="AB242" s="765"/>
      <c r="AC242" s="765"/>
    </row>
    <row r="243" spans="1:68" ht="27" customHeight="1" x14ac:dyDescent="0.25">
      <c r="A243" s="54" t="s">
        <v>408</v>
      </c>
      <c r="B243" s="54" t="s">
        <v>409</v>
      </c>
      <c r="C243" s="31">
        <v>4301011945</v>
      </c>
      <c r="D243" s="776">
        <v>4680115884274</v>
      </c>
      <c r="E243" s="777"/>
      <c r="F243" s="768">
        <v>1.45</v>
      </c>
      <c r="G243" s="32">
        <v>8</v>
      </c>
      <c r="H243" s="768">
        <v>11.6</v>
      </c>
      <c r="I243" s="768">
        <v>12.08</v>
      </c>
      <c r="J243" s="32">
        <v>48</v>
      </c>
      <c r="K243" s="32" t="s">
        <v>109</v>
      </c>
      <c r="L243" s="32"/>
      <c r="M243" s="33" t="s">
        <v>410</v>
      </c>
      <c r="N243" s="33"/>
      <c r="O243" s="32">
        <v>55</v>
      </c>
      <c r="P243" s="118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74"/>
      <c r="R243" s="774"/>
      <c r="S243" s="774"/>
      <c r="T243" s="775"/>
      <c r="U243" s="34"/>
      <c r="V243" s="34"/>
      <c r="W243" s="35" t="s">
        <v>68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315" t="s">
        <v>411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customHeight="1" x14ac:dyDescent="0.25">
      <c r="A244" s="54" t="s">
        <v>408</v>
      </c>
      <c r="B244" s="54" t="s">
        <v>412</v>
      </c>
      <c r="C244" s="31">
        <v>4301011717</v>
      </c>
      <c r="D244" s="776">
        <v>4680115884274</v>
      </c>
      <c r="E244" s="777"/>
      <c r="F244" s="768">
        <v>1.45</v>
      </c>
      <c r="G244" s="32">
        <v>8</v>
      </c>
      <c r="H244" s="768">
        <v>11.6</v>
      </c>
      <c r="I244" s="768">
        <v>12.035</v>
      </c>
      <c r="J244" s="32">
        <v>64</v>
      </c>
      <c r="K244" s="32" t="s">
        <v>109</v>
      </c>
      <c r="L244" s="32"/>
      <c r="M244" s="33" t="s">
        <v>113</v>
      </c>
      <c r="N244" s="33"/>
      <c r="O244" s="32">
        <v>55</v>
      </c>
      <c r="P244" s="77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74"/>
      <c r="R244" s="774"/>
      <c r="S244" s="774"/>
      <c r="T244" s="775"/>
      <c r="U244" s="34"/>
      <c r="V244" s="34"/>
      <c r="W244" s="35" t="s">
        <v>68</v>
      </c>
      <c r="X244" s="769">
        <v>0</v>
      </c>
      <c r="Y244" s="770">
        <f t="shared" si="57"/>
        <v>0</v>
      </c>
      <c r="Z244" s="36" t="str">
        <f>IFERROR(IF(Y244=0,"",ROUNDUP(Y244/H244,0)*0.01898),"")</f>
        <v/>
      </c>
      <c r="AA244" s="56"/>
      <c r="AB244" s="57"/>
      <c r="AC244" s="317" t="s">
        <v>413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customHeight="1" x14ac:dyDescent="0.25">
      <c r="A245" s="54" t="s">
        <v>414</v>
      </c>
      <c r="B245" s="54" t="s">
        <v>415</v>
      </c>
      <c r="C245" s="31">
        <v>4301011719</v>
      </c>
      <c r="D245" s="776">
        <v>4680115884298</v>
      </c>
      <c r="E245" s="777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109</v>
      </c>
      <c r="L245" s="32"/>
      <c r="M245" s="33" t="s">
        <v>113</v>
      </c>
      <c r="N245" s="33"/>
      <c r="O245" s="32">
        <v>55</v>
      </c>
      <c r="P245" s="99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74"/>
      <c r="R245" s="774"/>
      <c r="S245" s="774"/>
      <c r="T245" s="775"/>
      <c r="U245" s="34"/>
      <c r="V245" s="34"/>
      <c r="W245" s="35" t="s">
        <v>68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416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customHeight="1" x14ac:dyDescent="0.25">
      <c r="A246" s="54" t="s">
        <v>417</v>
      </c>
      <c r="B246" s="54" t="s">
        <v>418</v>
      </c>
      <c r="C246" s="31">
        <v>4301011944</v>
      </c>
      <c r="D246" s="776">
        <v>4680115884250</v>
      </c>
      <c r="E246" s="777"/>
      <c r="F246" s="768">
        <v>1.45</v>
      </c>
      <c r="G246" s="32">
        <v>8</v>
      </c>
      <c r="H246" s="768">
        <v>11.6</v>
      </c>
      <c r="I246" s="768">
        <v>12.08</v>
      </c>
      <c r="J246" s="32">
        <v>48</v>
      </c>
      <c r="K246" s="32" t="s">
        <v>109</v>
      </c>
      <c r="L246" s="32"/>
      <c r="M246" s="33" t="s">
        <v>410</v>
      </c>
      <c r="N246" s="33"/>
      <c r="O246" s="32">
        <v>55</v>
      </c>
      <c r="P246" s="94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774"/>
      <c r="R246" s="774"/>
      <c r="S246" s="774"/>
      <c r="T246" s="775"/>
      <c r="U246" s="34"/>
      <c r="V246" s="34"/>
      <c r="W246" s="35" t="s">
        <v>68</v>
      </c>
      <c r="X246" s="769">
        <v>0</v>
      </c>
      <c r="Y246" s="770">
        <f t="shared" si="57"/>
        <v>0</v>
      </c>
      <c r="Z246" s="36" t="str">
        <f>IFERROR(IF(Y246=0,"",ROUNDUP(Y246/H246,0)*0.02039),"")</f>
        <v/>
      </c>
      <c r="AA246" s="56"/>
      <c r="AB246" s="57"/>
      <c r="AC246" s="321" t="s">
        <v>411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customHeight="1" x14ac:dyDescent="0.25">
      <c r="A247" s="54" t="s">
        <v>417</v>
      </c>
      <c r="B247" s="54" t="s">
        <v>419</v>
      </c>
      <c r="C247" s="31">
        <v>4301011733</v>
      </c>
      <c r="D247" s="776">
        <v>4680115884250</v>
      </c>
      <c r="E247" s="777"/>
      <c r="F247" s="768">
        <v>1.45</v>
      </c>
      <c r="G247" s="32">
        <v>8</v>
      </c>
      <c r="H247" s="768">
        <v>11.6</v>
      </c>
      <c r="I247" s="768">
        <v>12.035</v>
      </c>
      <c r="J247" s="32">
        <v>64</v>
      </c>
      <c r="K247" s="32" t="s">
        <v>109</v>
      </c>
      <c r="L247" s="32"/>
      <c r="M247" s="33" t="s">
        <v>110</v>
      </c>
      <c r="N247" s="33"/>
      <c r="O247" s="32">
        <v>55</v>
      </c>
      <c r="P247" s="111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7" s="774"/>
      <c r="R247" s="774"/>
      <c r="S247" s="774"/>
      <c r="T247" s="775"/>
      <c r="U247" s="34"/>
      <c r="V247" s="34"/>
      <c r="W247" s="35" t="s">
        <v>68</v>
      </c>
      <c r="X247" s="769">
        <v>0</v>
      </c>
      <c r="Y247" s="770">
        <f t="shared" si="57"/>
        <v>0</v>
      </c>
      <c r="Z247" s="36" t="str">
        <f>IFERROR(IF(Y247=0,"",ROUNDUP(Y247/H247,0)*0.01898),"")</f>
        <v/>
      </c>
      <c r="AA247" s="56"/>
      <c r="AB247" s="57"/>
      <c r="AC247" s="323" t="s">
        <v>420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customHeight="1" x14ac:dyDescent="0.25">
      <c r="A248" s="54" t="s">
        <v>421</v>
      </c>
      <c r="B248" s="54" t="s">
        <v>422</v>
      </c>
      <c r="C248" s="31">
        <v>4301011718</v>
      </c>
      <c r="D248" s="776">
        <v>4680115884281</v>
      </c>
      <c r="E248" s="777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120</v>
      </c>
      <c r="L248" s="32"/>
      <c r="M248" s="33" t="s">
        <v>113</v>
      </c>
      <c r="N248" s="33"/>
      <c r="O248" s="32">
        <v>55</v>
      </c>
      <c r="P248" s="102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74"/>
      <c r="R248" s="774"/>
      <c r="S248" s="774"/>
      <c r="T248" s="775"/>
      <c r="U248" s="34"/>
      <c r="V248" s="34"/>
      <c r="W248" s="35" t="s">
        <v>68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413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customHeight="1" x14ac:dyDescent="0.25">
      <c r="A249" s="54" t="s">
        <v>423</v>
      </c>
      <c r="B249" s="54" t="s">
        <v>424</v>
      </c>
      <c r="C249" s="31">
        <v>4301011720</v>
      </c>
      <c r="D249" s="776">
        <v>4680115884199</v>
      </c>
      <c r="E249" s="777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120</v>
      </c>
      <c r="L249" s="32"/>
      <c r="M249" s="33" t="s">
        <v>113</v>
      </c>
      <c r="N249" s="33"/>
      <c r="O249" s="32">
        <v>55</v>
      </c>
      <c r="P249" s="80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74"/>
      <c r="R249" s="774"/>
      <c r="S249" s="774"/>
      <c r="T249" s="775"/>
      <c r="U249" s="34"/>
      <c r="V249" s="34"/>
      <c r="W249" s="35" t="s">
        <v>68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416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customHeight="1" x14ac:dyDescent="0.25">
      <c r="A250" s="54" t="s">
        <v>425</v>
      </c>
      <c r="B250" s="54" t="s">
        <v>426</v>
      </c>
      <c r="C250" s="31">
        <v>4301011716</v>
      </c>
      <c r="D250" s="776">
        <v>4680115884267</v>
      </c>
      <c r="E250" s="777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120</v>
      </c>
      <c r="L250" s="32"/>
      <c r="M250" s="33" t="s">
        <v>113</v>
      </c>
      <c r="N250" s="33"/>
      <c r="O250" s="32">
        <v>55</v>
      </c>
      <c r="P250" s="89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74"/>
      <c r="R250" s="774"/>
      <c r="S250" s="774"/>
      <c r="T250" s="775"/>
      <c r="U250" s="34"/>
      <c r="V250" s="34"/>
      <c r="W250" s="35" t="s">
        <v>68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420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x14ac:dyDescent="0.2">
      <c r="A251" s="799"/>
      <c r="B251" s="786"/>
      <c r="C251" s="786"/>
      <c r="D251" s="786"/>
      <c r="E251" s="786"/>
      <c r="F251" s="786"/>
      <c r="G251" s="786"/>
      <c r="H251" s="786"/>
      <c r="I251" s="786"/>
      <c r="J251" s="786"/>
      <c r="K251" s="786"/>
      <c r="L251" s="786"/>
      <c r="M251" s="786"/>
      <c r="N251" s="786"/>
      <c r="O251" s="800"/>
      <c r="P251" s="782" t="s">
        <v>70</v>
      </c>
      <c r="Q251" s="783"/>
      <c r="R251" s="783"/>
      <c r="S251" s="783"/>
      <c r="T251" s="783"/>
      <c r="U251" s="783"/>
      <c r="V251" s="784"/>
      <c r="W251" s="37" t="s">
        <v>71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x14ac:dyDescent="0.2">
      <c r="A252" s="786"/>
      <c r="B252" s="786"/>
      <c r="C252" s="786"/>
      <c r="D252" s="786"/>
      <c r="E252" s="786"/>
      <c r="F252" s="786"/>
      <c r="G252" s="786"/>
      <c r="H252" s="786"/>
      <c r="I252" s="786"/>
      <c r="J252" s="786"/>
      <c r="K252" s="786"/>
      <c r="L252" s="786"/>
      <c r="M252" s="786"/>
      <c r="N252" s="786"/>
      <c r="O252" s="800"/>
      <c r="P252" s="782" t="s">
        <v>70</v>
      </c>
      <c r="Q252" s="783"/>
      <c r="R252" s="783"/>
      <c r="S252" s="783"/>
      <c r="T252" s="783"/>
      <c r="U252" s="783"/>
      <c r="V252" s="784"/>
      <c r="W252" s="37" t="s">
        <v>68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customHeight="1" x14ac:dyDescent="0.25">
      <c r="A253" s="785" t="s">
        <v>427</v>
      </c>
      <c r="B253" s="786"/>
      <c r="C253" s="786"/>
      <c r="D253" s="786"/>
      <c r="E253" s="786"/>
      <c r="F253" s="786"/>
      <c r="G253" s="786"/>
      <c r="H253" s="786"/>
      <c r="I253" s="786"/>
      <c r="J253" s="786"/>
      <c r="K253" s="786"/>
      <c r="L253" s="786"/>
      <c r="M253" s="786"/>
      <c r="N253" s="786"/>
      <c r="O253" s="786"/>
      <c r="P253" s="786"/>
      <c r="Q253" s="786"/>
      <c r="R253" s="786"/>
      <c r="S253" s="786"/>
      <c r="T253" s="786"/>
      <c r="U253" s="786"/>
      <c r="V253" s="786"/>
      <c r="W253" s="786"/>
      <c r="X253" s="786"/>
      <c r="Y253" s="786"/>
      <c r="Z253" s="786"/>
      <c r="AA253" s="764"/>
      <c r="AB253" s="764"/>
      <c r="AC253" s="764"/>
    </row>
    <row r="254" spans="1:68" ht="14.25" customHeight="1" x14ac:dyDescent="0.25">
      <c r="A254" s="795" t="s">
        <v>106</v>
      </c>
      <c r="B254" s="786"/>
      <c r="C254" s="786"/>
      <c r="D254" s="786"/>
      <c r="E254" s="786"/>
      <c r="F254" s="786"/>
      <c r="G254" s="786"/>
      <c r="H254" s="786"/>
      <c r="I254" s="786"/>
      <c r="J254" s="786"/>
      <c r="K254" s="786"/>
      <c r="L254" s="786"/>
      <c r="M254" s="786"/>
      <c r="N254" s="786"/>
      <c r="O254" s="786"/>
      <c r="P254" s="786"/>
      <c r="Q254" s="786"/>
      <c r="R254" s="786"/>
      <c r="S254" s="786"/>
      <c r="T254" s="786"/>
      <c r="U254" s="786"/>
      <c r="V254" s="786"/>
      <c r="W254" s="786"/>
      <c r="X254" s="786"/>
      <c r="Y254" s="786"/>
      <c r="Z254" s="786"/>
      <c r="AA254" s="765"/>
      <c r="AB254" s="765"/>
      <c r="AC254" s="765"/>
    </row>
    <row r="255" spans="1:68" ht="27" customHeight="1" x14ac:dyDescent="0.25">
      <c r="A255" s="54" t="s">
        <v>428</v>
      </c>
      <c r="B255" s="54" t="s">
        <v>429</v>
      </c>
      <c r="C255" s="31">
        <v>4301011942</v>
      </c>
      <c r="D255" s="776">
        <v>4680115884137</v>
      </c>
      <c r="E255" s="777"/>
      <c r="F255" s="768">
        <v>1.45</v>
      </c>
      <c r="G255" s="32">
        <v>8</v>
      </c>
      <c r="H255" s="768">
        <v>11.6</v>
      </c>
      <c r="I255" s="768">
        <v>12.08</v>
      </c>
      <c r="J255" s="32">
        <v>48</v>
      </c>
      <c r="K255" s="32" t="s">
        <v>109</v>
      </c>
      <c r="L255" s="32"/>
      <c r="M255" s="33" t="s">
        <v>410</v>
      </c>
      <c r="N255" s="33"/>
      <c r="O255" s="32">
        <v>55</v>
      </c>
      <c r="P255" s="88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74"/>
      <c r="R255" s="774"/>
      <c r="S255" s="774"/>
      <c r="T255" s="775"/>
      <c r="U255" s="34"/>
      <c r="V255" s="34"/>
      <c r="W255" s="35" t="s">
        <v>68</v>
      </c>
      <c r="X255" s="769">
        <v>0</v>
      </c>
      <c r="Y255" s="770">
        <f t="shared" ref="Y255:Y263" si="62">IFERROR(IF(X255="",0,CEILING((X255/$H255),1)*$H255),"")</f>
        <v>0</v>
      </c>
      <c r="Z255" s="36" t="str">
        <f>IFERROR(IF(Y255=0,"",ROUNDUP(Y255/H255,0)*0.02039),"")</f>
        <v/>
      </c>
      <c r="AA255" s="56"/>
      <c r="AB255" s="57"/>
      <c r="AC255" s="331" t="s">
        <v>430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0</v>
      </c>
      <c r="BN255" s="64">
        <f t="shared" ref="BN255:BN263" si="64">IFERROR(Y255*I255/H255,"0")</f>
        <v>0</v>
      </c>
      <c r="BO255" s="64">
        <f t="shared" ref="BO255:BO263" si="65">IFERROR(1/J255*(X255/H255),"0")</f>
        <v>0</v>
      </c>
      <c r="BP255" s="64">
        <f t="shared" ref="BP255:BP263" si="66">IFERROR(1/J255*(Y255/H255),"0")</f>
        <v>0</v>
      </c>
    </row>
    <row r="256" spans="1:68" ht="27" customHeight="1" x14ac:dyDescent="0.25">
      <c r="A256" s="54" t="s">
        <v>428</v>
      </c>
      <c r="B256" s="54" t="s">
        <v>431</v>
      </c>
      <c r="C256" s="31">
        <v>4301011826</v>
      </c>
      <c r="D256" s="776">
        <v>4680115884137</v>
      </c>
      <c r="E256" s="777"/>
      <c r="F256" s="768">
        <v>1.45</v>
      </c>
      <c r="G256" s="32">
        <v>8</v>
      </c>
      <c r="H256" s="768">
        <v>11.6</v>
      </c>
      <c r="I256" s="768">
        <v>12.035</v>
      </c>
      <c r="J256" s="32">
        <v>64</v>
      </c>
      <c r="K256" s="32" t="s">
        <v>109</v>
      </c>
      <c r="L256" s="32"/>
      <c r="M256" s="33" t="s">
        <v>113</v>
      </c>
      <c r="N256" s="33"/>
      <c r="O256" s="32">
        <v>55</v>
      </c>
      <c r="P256" s="10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74"/>
      <c r="R256" s="774"/>
      <c r="S256" s="774"/>
      <c r="T256" s="775"/>
      <c r="U256" s="34"/>
      <c r="V256" s="34"/>
      <c r="W256" s="35" t="s">
        <v>68</v>
      </c>
      <c r="X256" s="769">
        <v>0</v>
      </c>
      <c r="Y256" s="770">
        <f t="shared" si="62"/>
        <v>0</v>
      </c>
      <c r="Z256" s="36" t="str">
        <f>IFERROR(IF(Y256=0,"",ROUNDUP(Y256/H256,0)*0.01898),"")</f>
        <v/>
      </c>
      <c r="AA256" s="56"/>
      <c r="AB256" s="57"/>
      <c r="AC256" s="333" t="s">
        <v>432</v>
      </c>
      <c r="AG256" s="64"/>
      <c r="AJ256" s="68"/>
      <c r="AK256" s="68">
        <v>0</v>
      </c>
      <c r="BB256" s="334" t="s">
        <v>1</v>
      </c>
      <c r="BM256" s="64">
        <f t="shared" si="63"/>
        <v>0</v>
      </c>
      <c r="BN256" s="64">
        <f t="shared" si="64"/>
        <v>0</v>
      </c>
      <c r="BO256" s="64">
        <f t="shared" si="65"/>
        <v>0</v>
      </c>
      <c r="BP256" s="64">
        <f t="shared" si="66"/>
        <v>0</v>
      </c>
    </row>
    <row r="257" spans="1:68" ht="27" customHeight="1" x14ac:dyDescent="0.25">
      <c r="A257" s="54" t="s">
        <v>433</v>
      </c>
      <c r="B257" s="54" t="s">
        <v>434</v>
      </c>
      <c r="C257" s="31">
        <v>4301011724</v>
      </c>
      <c r="D257" s="776">
        <v>4680115884236</v>
      </c>
      <c r="E257" s="777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109</v>
      </c>
      <c r="L257" s="32"/>
      <c r="M257" s="33" t="s">
        <v>113</v>
      </c>
      <c r="N257" s="33"/>
      <c r="O257" s="32">
        <v>55</v>
      </c>
      <c r="P257" s="107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74"/>
      <c r="R257" s="774"/>
      <c r="S257" s="774"/>
      <c r="T257" s="775"/>
      <c r="U257" s="34"/>
      <c r="V257" s="34"/>
      <c r="W257" s="35" t="s">
        <v>68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435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customHeight="1" x14ac:dyDescent="0.25">
      <c r="A258" s="54" t="s">
        <v>436</v>
      </c>
      <c r="B258" s="54" t="s">
        <v>437</v>
      </c>
      <c r="C258" s="31">
        <v>4301011941</v>
      </c>
      <c r="D258" s="776">
        <v>4680115884175</v>
      </c>
      <c r="E258" s="777"/>
      <c r="F258" s="768">
        <v>1.45</v>
      </c>
      <c r="G258" s="32">
        <v>8</v>
      </c>
      <c r="H258" s="768">
        <v>11.6</v>
      </c>
      <c r="I258" s="768">
        <v>12.08</v>
      </c>
      <c r="J258" s="32">
        <v>48</v>
      </c>
      <c r="K258" s="32" t="s">
        <v>109</v>
      </c>
      <c r="L258" s="32"/>
      <c r="M258" s="33" t="s">
        <v>410</v>
      </c>
      <c r="N258" s="33"/>
      <c r="O258" s="32">
        <v>55</v>
      </c>
      <c r="P258" s="90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74"/>
      <c r="R258" s="774"/>
      <c r="S258" s="774"/>
      <c r="T258" s="775"/>
      <c r="U258" s="34"/>
      <c r="V258" s="34"/>
      <c r="W258" s="35" t="s">
        <v>68</v>
      </c>
      <c r="X258" s="769">
        <v>0</v>
      </c>
      <c r="Y258" s="770">
        <f t="shared" si="62"/>
        <v>0</v>
      </c>
      <c r="Z258" s="36" t="str">
        <f>IFERROR(IF(Y258=0,"",ROUNDUP(Y258/H258,0)*0.02039),"")</f>
        <v/>
      </c>
      <c r="AA258" s="56"/>
      <c r="AB258" s="57"/>
      <c r="AC258" s="337" t="s">
        <v>430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customHeight="1" x14ac:dyDescent="0.25">
      <c r="A259" s="54" t="s">
        <v>436</v>
      </c>
      <c r="B259" s="54" t="s">
        <v>438</v>
      </c>
      <c r="C259" s="31">
        <v>4301011721</v>
      </c>
      <c r="D259" s="776">
        <v>4680115884175</v>
      </c>
      <c r="E259" s="777"/>
      <c r="F259" s="768">
        <v>1.45</v>
      </c>
      <c r="G259" s="32">
        <v>8</v>
      </c>
      <c r="H259" s="768">
        <v>11.6</v>
      </c>
      <c r="I259" s="768">
        <v>12.035</v>
      </c>
      <c r="J259" s="32">
        <v>64</v>
      </c>
      <c r="K259" s="32" t="s">
        <v>109</v>
      </c>
      <c r="L259" s="32"/>
      <c r="M259" s="33" t="s">
        <v>113</v>
      </c>
      <c r="N259" s="33"/>
      <c r="O259" s="32">
        <v>55</v>
      </c>
      <c r="P259" s="8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74"/>
      <c r="R259" s="774"/>
      <c r="S259" s="774"/>
      <c r="T259" s="775"/>
      <c r="U259" s="34"/>
      <c r="V259" s="34"/>
      <c r="W259" s="35" t="s">
        <v>68</v>
      </c>
      <c r="X259" s="769">
        <v>0</v>
      </c>
      <c r="Y259" s="770">
        <f t="shared" si="62"/>
        <v>0</v>
      </c>
      <c r="Z259" s="36" t="str">
        <f>IFERROR(IF(Y259=0,"",ROUNDUP(Y259/H259,0)*0.01898),"")</f>
        <v/>
      </c>
      <c r="AA259" s="56"/>
      <c r="AB259" s="57"/>
      <c r="AC259" s="339" t="s">
        <v>439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customHeight="1" x14ac:dyDescent="0.25">
      <c r="A260" s="54" t="s">
        <v>440</v>
      </c>
      <c r="B260" s="54" t="s">
        <v>441</v>
      </c>
      <c r="C260" s="31">
        <v>4301011824</v>
      </c>
      <c r="D260" s="776">
        <v>4680115884144</v>
      </c>
      <c r="E260" s="777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120</v>
      </c>
      <c r="L260" s="32"/>
      <c r="M260" s="33" t="s">
        <v>113</v>
      </c>
      <c r="N260" s="33"/>
      <c r="O260" s="32">
        <v>55</v>
      </c>
      <c r="P260" s="100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74"/>
      <c r="R260" s="774"/>
      <c r="S260" s="774"/>
      <c r="T260" s="775"/>
      <c r="U260" s="34"/>
      <c r="V260" s="34"/>
      <c r="W260" s="35" t="s">
        <v>68</v>
      </c>
      <c r="X260" s="769">
        <v>0</v>
      </c>
      <c r="Y260" s="770">
        <f t="shared" si="62"/>
        <v>0</v>
      </c>
      <c r="Z260" s="36" t="str">
        <f>IFERROR(IF(Y260=0,"",ROUNDUP(Y260/H260,0)*0.00902),"")</f>
        <v/>
      </c>
      <c r="AA260" s="56"/>
      <c r="AB260" s="57"/>
      <c r="AC260" s="341" t="s">
        <v>432</v>
      </c>
      <c r="AG260" s="64"/>
      <c r="AJ260" s="68"/>
      <c r="AK260" s="68">
        <v>0</v>
      </c>
      <c r="BB260" s="342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customHeight="1" x14ac:dyDescent="0.25">
      <c r="A261" s="54" t="s">
        <v>442</v>
      </c>
      <c r="B261" s="54" t="s">
        <v>443</v>
      </c>
      <c r="C261" s="31">
        <v>4301011963</v>
      </c>
      <c r="D261" s="776">
        <v>4680115885288</v>
      </c>
      <c r="E261" s="777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120</v>
      </c>
      <c r="L261" s="32"/>
      <c r="M261" s="33" t="s">
        <v>113</v>
      </c>
      <c r="N261" s="33"/>
      <c r="O261" s="32">
        <v>55</v>
      </c>
      <c r="P261" s="103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74"/>
      <c r="R261" s="774"/>
      <c r="S261" s="774"/>
      <c r="T261" s="775"/>
      <c r="U261" s="34"/>
      <c r="V261" s="34"/>
      <c r="W261" s="35" t="s">
        <v>68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444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customHeight="1" x14ac:dyDescent="0.25">
      <c r="A262" s="54" t="s">
        <v>445</v>
      </c>
      <c r="B262" s="54" t="s">
        <v>446</v>
      </c>
      <c r="C262" s="31">
        <v>4301011726</v>
      </c>
      <c r="D262" s="776">
        <v>4680115884182</v>
      </c>
      <c r="E262" s="777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120</v>
      </c>
      <c r="L262" s="32"/>
      <c r="M262" s="33" t="s">
        <v>113</v>
      </c>
      <c r="N262" s="33"/>
      <c r="O262" s="32">
        <v>55</v>
      </c>
      <c r="P262" s="11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74"/>
      <c r="R262" s="774"/>
      <c r="S262" s="774"/>
      <c r="T262" s="775"/>
      <c r="U262" s="34"/>
      <c r="V262" s="34"/>
      <c r="W262" s="35" t="s">
        <v>68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435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447</v>
      </c>
      <c r="B263" s="54" t="s">
        <v>448</v>
      </c>
      <c r="C263" s="31">
        <v>4301011722</v>
      </c>
      <c r="D263" s="776">
        <v>4680115884205</v>
      </c>
      <c r="E263" s="777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120</v>
      </c>
      <c r="L263" s="32"/>
      <c r="M263" s="33" t="s">
        <v>113</v>
      </c>
      <c r="N263" s="33"/>
      <c r="O263" s="32">
        <v>55</v>
      </c>
      <c r="P263" s="11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74"/>
      <c r="R263" s="774"/>
      <c r="S263" s="774"/>
      <c r="T263" s="775"/>
      <c r="U263" s="34"/>
      <c r="V263" s="34"/>
      <c r="W263" s="35" t="s">
        <v>68</v>
      </c>
      <c r="X263" s="769">
        <v>0</v>
      </c>
      <c r="Y263" s="770">
        <f t="shared" si="62"/>
        <v>0</v>
      </c>
      <c r="Z263" s="36" t="str">
        <f>IFERROR(IF(Y263=0,"",ROUNDUP(Y263/H263,0)*0.00902),"")</f>
        <v/>
      </c>
      <c r="AA263" s="56"/>
      <c r="AB263" s="57"/>
      <c r="AC263" s="347" t="s">
        <v>439</v>
      </c>
      <c r="AG263" s="64"/>
      <c r="AJ263" s="68"/>
      <c r="AK263" s="68">
        <v>0</v>
      </c>
      <c r="BB263" s="348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x14ac:dyDescent="0.2">
      <c r="A264" s="799"/>
      <c r="B264" s="786"/>
      <c r="C264" s="786"/>
      <c r="D264" s="786"/>
      <c r="E264" s="786"/>
      <c r="F264" s="786"/>
      <c r="G264" s="786"/>
      <c r="H264" s="786"/>
      <c r="I264" s="786"/>
      <c r="J264" s="786"/>
      <c r="K264" s="786"/>
      <c r="L264" s="786"/>
      <c r="M264" s="786"/>
      <c r="N264" s="786"/>
      <c r="O264" s="800"/>
      <c r="P264" s="782" t="s">
        <v>70</v>
      </c>
      <c r="Q264" s="783"/>
      <c r="R264" s="783"/>
      <c r="S264" s="783"/>
      <c r="T264" s="783"/>
      <c r="U264" s="783"/>
      <c r="V264" s="784"/>
      <c r="W264" s="37" t="s">
        <v>71</v>
      </c>
      <c r="X264" s="771">
        <f>IFERROR(X255/H255,"0")+IFERROR(X256/H256,"0")+IFERROR(X257/H257,"0")+IFERROR(X258/H258,"0")+IFERROR(X259/H259,"0")+IFERROR(X260/H260,"0")+IFERROR(X261/H261,"0")+IFERROR(X262/H262,"0")+IFERROR(X263/H263,"0")</f>
        <v>0</v>
      </c>
      <c r="Y264" s="771">
        <f>IFERROR(Y255/H255,"0")+IFERROR(Y256/H256,"0")+IFERROR(Y257/H257,"0")+IFERROR(Y258/H258,"0")+IFERROR(Y259/H259,"0")+IFERROR(Y260/H260,"0")+IFERROR(Y261/H261,"0")+IFERROR(Y262/H262,"0")+IFERROR(Y263/H263,"0")</f>
        <v>0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772"/>
      <c r="AB264" s="772"/>
      <c r="AC264" s="772"/>
    </row>
    <row r="265" spans="1:68" x14ac:dyDescent="0.2">
      <c r="A265" s="786"/>
      <c r="B265" s="786"/>
      <c r="C265" s="786"/>
      <c r="D265" s="786"/>
      <c r="E265" s="786"/>
      <c r="F265" s="786"/>
      <c r="G265" s="786"/>
      <c r="H265" s="786"/>
      <c r="I265" s="786"/>
      <c r="J265" s="786"/>
      <c r="K265" s="786"/>
      <c r="L265" s="786"/>
      <c r="M265" s="786"/>
      <c r="N265" s="786"/>
      <c r="O265" s="800"/>
      <c r="P265" s="782" t="s">
        <v>70</v>
      </c>
      <c r="Q265" s="783"/>
      <c r="R265" s="783"/>
      <c r="S265" s="783"/>
      <c r="T265" s="783"/>
      <c r="U265" s="783"/>
      <c r="V265" s="784"/>
      <c r="W265" s="37" t="s">
        <v>68</v>
      </c>
      <c r="X265" s="771">
        <f>IFERROR(SUM(X255:X263),"0")</f>
        <v>0</v>
      </c>
      <c r="Y265" s="771">
        <f>IFERROR(SUM(Y255:Y263),"0")</f>
        <v>0</v>
      </c>
      <c r="Z265" s="37"/>
      <c r="AA265" s="772"/>
      <c r="AB265" s="772"/>
      <c r="AC265" s="772"/>
    </row>
    <row r="266" spans="1:68" ht="14.25" customHeight="1" x14ac:dyDescent="0.25">
      <c r="A266" s="795" t="s">
        <v>152</v>
      </c>
      <c r="B266" s="786"/>
      <c r="C266" s="786"/>
      <c r="D266" s="786"/>
      <c r="E266" s="786"/>
      <c r="F266" s="786"/>
      <c r="G266" s="786"/>
      <c r="H266" s="786"/>
      <c r="I266" s="786"/>
      <c r="J266" s="786"/>
      <c r="K266" s="786"/>
      <c r="L266" s="786"/>
      <c r="M266" s="786"/>
      <c r="N266" s="786"/>
      <c r="O266" s="786"/>
      <c r="P266" s="786"/>
      <c r="Q266" s="786"/>
      <c r="R266" s="786"/>
      <c r="S266" s="786"/>
      <c r="T266" s="786"/>
      <c r="U266" s="786"/>
      <c r="V266" s="786"/>
      <c r="W266" s="786"/>
      <c r="X266" s="786"/>
      <c r="Y266" s="786"/>
      <c r="Z266" s="786"/>
      <c r="AA266" s="765"/>
      <c r="AB266" s="765"/>
      <c r="AC266" s="765"/>
    </row>
    <row r="267" spans="1:68" ht="27" customHeight="1" x14ac:dyDescent="0.25">
      <c r="A267" s="54" t="s">
        <v>449</v>
      </c>
      <c r="B267" s="54" t="s">
        <v>450</v>
      </c>
      <c r="C267" s="31">
        <v>4301020340</v>
      </c>
      <c r="D267" s="776">
        <v>4680115885721</v>
      </c>
      <c r="E267" s="777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66</v>
      </c>
      <c r="L267" s="32"/>
      <c r="M267" s="33" t="s">
        <v>110</v>
      </c>
      <c r="N267" s="33"/>
      <c r="O267" s="32">
        <v>50</v>
      </c>
      <c r="P267" s="98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74"/>
      <c r="R267" s="774"/>
      <c r="S267" s="774"/>
      <c r="T267" s="775"/>
      <c r="U267" s="34"/>
      <c r="V267" s="34"/>
      <c r="W267" s="35" t="s">
        <v>68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451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799"/>
      <c r="B268" s="786"/>
      <c r="C268" s="786"/>
      <c r="D268" s="786"/>
      <c r="E268" s="786"/>
      <c r="F268" s="786"/>
      <c r="G268" s="786"/>
      <c r="H268" s="786"/>
      <c r="I268" s="786"/>
      <c r="J268" s="786"/>
      <c r="K268" s="786"/>
      <c r="L268" s="786"/>
      <c r="M268" s="786"/>
      <c r="N268" s="786"/>
      <c r="O268" s="800"/>
      <c r="P268" s="782" t="s">
        <v>70</v>
      </c>
      <c r="Q268" s="783"/>
      <c r="R268" s="783"/>
      <c r="S268" s="783"/>
      <c r="T268" s="783"/>
      <c r="U268" s="783"/>
      <c r="V268" s="784"/>
      <c r="W268" s="37" t="s">
        <v>71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x14ac:dyDescent="0.2">
      <c r="A269" s="786"/>
      <c r="B269" s="786"/>
      <c r="C269" s="786"/>
      <c r="D269" s="786"/>
      <c r="E269" s="786"/>
      <c r="F269" s="786"/>
      <c r="G269" s="786"/>
      <c r="H269" s="786"/>
      <c r="I269" s="786"/>
      <c r="J269" s="786"/>
      <c r="K269" s="786"/>
      <c r="L269" s="786"/>
      <c r="M269" s="786"/>
      <c r="N269" s="786"/>
      <c r="O269" s="800"/>
      <c r="P269" s="782" t="s">
        <v>70</v>
      </c>
      <c r="Q269" s="783"/>
      <c r="R269" s="783"/>
      <c r="S269" s="783"/>
      <c r="T269" s="783"/>
      <c r="U269" s="783"/>
      <c r="V269" s="784"/>
      <c r="W269" s="37" t="s">
        <v>68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customHeight="1" x14ac:dyDescent="0.25">
      <c r="A270" s="785" t="s">
        <v>452</v>
      </c>
      <c r="B270" s="786"/>
      <c r="C270" s="786"/>
      <c r="D270" s="786"/>
      <c r="E270" s="786"/>
      <c r="F270" s="786"/>
      <c r="G270" s="786"/>
      <c r="H270" s="786"/>
      <c r="I270" s="786"/>
      <c r="J270" s="786"/>
      <c r="K270" s="786"/>
      <c r="L270" s="786"/>
      <c r="M270" s="786"/>
      <c r="N270" s="786"/>
      <c r="O270" s="786"/>
      <c r="P270" s="786"/>
      <c r="Q270" s="786"/>
      <c r="R270" s="786"/>
      <c r="S270" s="786"/>
      <c r="T270" s="786"/>
      <c r="U270" s="786"/>
      <c r="V270" s="786"/>
      <c r="W270" s="786"/>
      <c r="X270" s="786"/>
      <c r="Y270" s="786"/>
      <c r="Z270" s="786"/>
      <c r="AA270" s="764"/>
      <c r="AB270" s="764"/>
      <c r="AC270" s="764"/>
    </row>
    <row r="271" spans="1:68" ht="14.25" customHeight="1" x14ac:dyDescent="0.25">
      <c r="A271" s="795" t="s">
        <v>106</v>
      </c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6"/>
      <c r="P271" s="786"/>
      <c r="Q271" s="786"/>
      <c r="R271" s="786"/>
      <c r="S271" s="786"/>
      <c r="T271" s="786"/>
      <c r="U271" s="786"/>
      <c r="V271" s="786"/>
      <c r="W271" s="786"/>
      <c r="X271" s="786"/>
      <c r="Y271" s="786"/>
      <c r="Z271" s="786"/>
      <c r="AA271" s="765"/>
      <c r="AB271" s="765"/>
      <c r="AC271" s="765"/>
    </row>
    <row r="272" spans="1:68" ht="27" customHeight="1" x14ac:dyDescent="0.25">
      <c r="A272" s="54" t="s">
        <v>453</v>
      </c>
      <c r="B272" s="54" t="s">
        <v>454</v>
      </c>
      <c r="C272" s="31">
        <v>4301011855</v>
      </c>
      <c r="D272" s="776">
        <v>4680115885837</v>
      </c>
      <c r="E272" s="777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109</v>
      </c>
      <c r="L272" s="32"/>
      <c r="M272" s="33" t="s">
        <v>113</v>
      </c>
      <c r="N272" s="33"/>
      <c r="O272" s="32">
        <v>55</v>
      </c>
      <c r="P272" s="9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74"/>
      <c r="R272" s="774"/>
      <c r="S272" s="774"/>
      <c r="T272" s="775"/>
      <c r="U272" s="34"/>
      <c r="V272" s="34"/>
      <c r="W272" s="35" t="s">
        <v>68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455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customHeight="1" x14ac:dyDescent="0.25">
      <c r="A273" s="54" t="s">
        <v>456</v>
      </c>
      <c r="B273" s="54" t="s">
        <v>457</v>
      </c>
      <c r="C273" s="31">
        <v>4301011910</v>
      </c>
      <c r="D273" s="776">
        <v>4680115885806</v>
      </c>
      <c r="E273" s="777"/>
      <c r="F273" s="768">
        <v>1.35</v>
      </c>
      <c r="G273" s="32">
        <v>8</v>
      </c>
      <c r="H273" s="768">
        <v>10.8</v>
      </c>
      <c r="I273" s="768">
        <v>11.28</v>
      </c>
      <c r="J273" s="32">
        <v>48</v>
      </c>
      <c r="K273" s="32" t="s">
        <v>109</v>
      </c>
      <c r="L273" s="32"/>
      <c r="M273" s="33" t="s">
        <v>410</v>
      </c>
      <c r="N273" s="33"/>
      <c r="O273" s="32">
        <v>55</v>
      </c>
      <c r="P273" s="87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74"/>
      <c r="R273" s="774"/>
      <c r="S273" s="774"/>
      <c r="T273" s="775"/>
      <c r="U273" s="34"/>
      <c r="V273" s="34"/>
      <c r="W273" s="35" t="s">
        <v>68</v>
      </c>
      <c r="X273" s="769">
        <v>0</v>
      </c>
      <c r="Y273" s="770">
        <f t="shared" si="67"/>
        <v>0</v>
      </c>
      <c r="Z273" s="36" t="str">
        <f>IFERROR(IF(Y273=0,"",ROUNDUP(Y273/H273,0)*0.02039),"")</f>
        <v/>
      </c>
      <c r="AA273" s="56"/>
      <c r="AB273" s="57"/>
      <c r="AC273" s="353" t="s">
        <v>458</v>
      </c>
      <c r="AG273" s="64"/>
      <c r="AJ273" s="68"/>
      <c r="AK273" s="68">
        <v>0</v>
      </c>
      <c r="BB273" s="354" t="s">
        <v>1</v>
      </c>
      <c r="BM273" s="64">
        <f t="shared" si="68"/>
        <v>0</v>
      </c>
      <c r="BN273" s="64">
        <f t="shared" si="69"/>
        <v>0</v>
      </c>
      <c r="BO273" s="64">
        <f t="shared" si="70"/>
        <v>0</v>
      </c>
      <c r="BP273" s="64">
        <f t="shared" si="71"/>
        <v>0</v>
      </c>
    </row>
    <row r="274" spans="1:68" ht="27" customHeight="1" x14ac:dyDescent="0.25">
      <c r="A274" s="54" t="s">
        <v>456</v>
      </c>
      <c r="B274" s="54" t="s">
        <v>459</v>
      </c>
      <c r="C274" s="31">
        <v>4301011850</v>
      </c>
      <c r="D274" s="776">
        <v>4680115885806</v>
      </c>
      <c r="E274" s="777"/>
      <c r="F274" s="768">
        <v>1.35</v>
      </c>
      <c r="G274" s="32">
        <v>8</v>
      </c>
      <c r="H274" s="768">
        <v>10.8</v>
      </c>
      <c r="I274" s="768">
        <v>11.234999999999999</v>
      </c>
      <c r="J274" s="32">
        <v>64</v>
      </c>
      <c r="K274" s="32" t="s">
        <v>109</v>
      </c>
      <c r="L274" s="32"/>
      <c r="M274" s="33" t="s">
        <v>113</v>
      </c>
      <c r="N274" s="33"/>
      <c r="O274" s="32">
        <v>55</v>
      </c>
      <c r="P274" s="106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74"/>
      <c r="R274" s="774"/>
      <c r="S274" s="774"/>
      <c r="T274" s="775"/>
      <c r="U274" s="34"/>
      <c r="V274" s="34"/>
      <c r="W274" s="35" t="s">
        <v>68</v>
      </c>
      <c r="X274" s="769">
        <v>0</v>
      </c>
      <c r="Y274" s="770">
        <f t="shared" si="67"/>
        <v>0</v>
      </c>
      <c r="Z274" s="36" t="str">
        <f>IFERROR(IF(Y274=0,"",ROUNDUP(Y274/H274,0)*0.01898),"")</f>
        <v/>
      </c>
      <c r="AA274" s="56"/>
      <c r="AB274" s="57"/>
      <c r="AC274" s="355" t="s">
        <v>460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customHeight="1" x14ac:dyDescent="0.25">
      <c r="A275" s="54" t="s">
        <v>461</v>
      </c>
      <c r="B275" s="54" t="s">
        <v>462</v>
      </c>
      <c r="C275" s="31">
        <v>4301011853</v>
      </c>
      <c r="D275" s="776">
        <v>4680115885851</v>
      </c>
      <c r="E275" s="777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109</v>
      </c>
      <c r="L275" s="32"/>
      <c r="M275" s="33" t="s">
        <v>113</v>
      </c>
      <c r="N275" s="33"/>
      <c r="O275" s="32">
        <v>55</v>
      </c>
      <c r="P275" s="81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74"/>
      <c r="R275" s="774"/>
      <c r="S275" s="774"/>
      <c r="T275" s="775"/>
      <c r="U275" s="34"/>
      <c r="V275" s="34"/>
      <c r="W275" s="35" t="s">
        <v>68</v>
      </c>
      <c r="X275" s="769">
        <v>0</v>
      </c>
      <c r="Y275" s="770">
        <f t="shared" si="67"/>
        <v>0</v>
      </c>
      <c r="Z275" s="36" t="str">
        <f>IFERROR(IF(Y275=0,"",ROUNDUP(Y275/H275,0)*0.01898),"")</f>
        <v/>
      </c>
      <c r="AA275" s="56"/>
      <c r="AB275" s="57"/>
      <c r="AC275" s="357" t="s">
        <v>463</v>
      </c>
      <c r="AG275" s="64"/>
      <c r="AJ275" s="68"/>
      <c r="AK275" s="68">
        <v>0</v>
      </c>
      <c r="BB275" s="358" t="s">
        <v>1</v>
      </c>
      <c r="BM275" s="64">
        <f t="shared" si="68"/>
        <v>0</v>
      </c>
      <c r="BN275" s="64">
        <f t="shared" si="69"/>
        <v>0</v>
      </c>
      <c r="BO275" s="64">
        <f t="shared" si="70"/>
        <v>0</v>
      </c>
      <c r="BP275" s="64">
        <f t="shared" si="71"/>
        <v>0</v>
      </c>
    </row>
    <row r="276" spans="1:68" ht="37.5" customHeight="1" x14ac:dyDescent="0.25">
      <c r="A276" s="54" t="s">
        <v>464</v>
      </c>
      <c r="B276" s="54" t="s">
        <v>465</v>
      </c>
      <c r="C276" s="31">
        <v>4301011313</v>
      </c>
      <c r="D276" s="776">
        <v>4607091385984</v>
      </c>
      <c r="E276" s="777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109</v>
      </c>
      <c r="L276" s="32"/>
      <c r="M276" s="33" t="s">
        <v>113</v>
      </c>
      <c r="N276" s="33"/>
      <c r="O276" s="32">
        <v>55</v>
      </c>
      <c r="P276" s="111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774"/>
      <c r="R276" s="774"/>
      <c r="S276" s="774"/>
      <c r="T276" s="775"/>
      <c r="U276" s="34"/>
      <c r="V276" s="34"/>
      <c r="W276" s="35" t="s">
        <v>68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466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customHeight="1" x14ac:dyDescent="0.25">
      <c r="A277" s="54" t="s">
        <v>467</v>
      </c>
      <c r="B277" s="54" t="s">
        <v>468</v>
      </c>
      <c r="C277" s="31">
        <v>4301011852</v>
      </c>
      <c r="D277" s="776">
        <v>4680115885844</v>
      </c>
      <c r="E277" s="777"/>
      <c r="F277" s="768">
        <v>0.4</v>
      </c>
      <c r="G277" s="32">
        <v>10</v>
      </c>
      <c r="H277" s="768">
        <v>4</v>
      </c>
      <c r="I277" s="768">
        <v>4.21</v>
      </c>
      <c r="J277" s="32">
        <v>132</v>
      </c>
      <c r="K277" s="32" t="s">
        <v>120</v>
      </c>
      <c r="L277" s="32"/>
      <c r="M277" s="33" t="s">
        <v>113</v>
      </c>
      <c r="N277" s="33"/>
      <c r="O277" s="32">
        <v>55</v>
      </c>
      <c r="P277" s="96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774"/>
      <c r="R277" s="774"/>
      <c r="S277" s="774"/>
      <c r="T277" s="775"/>
      <c r="U277" s="34"/>
      <c r="V277" s="34"/>
      <c r="W277" s="35" t="s">
        <v>68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469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customHeight="1" x14ac:dyDescent="0.25">
      <c r="A278" s="54" t="s">
        <v>470</v>
      </c>
      <c r="B278" s="54" t="s">
        <v>471</v>
      </c>
      <c r="C278" s="31">
        <v>4301011319</v>
      </c>
      <c r="D278" s="776">
        <v>4607091387469</v>
      </c>
      <c r="E278" s="777"/>
      <c r="F278" s="768">
        <v>0.5</v>
      </c>
      <c r="G278" s="32">
        <v>10</v>
      </c>
      <c r="H278" s="768">
        <v>5</v>
      </c>
      <c r="I278" s="768">
        <v>5.21</v>
      </c>
      <c r="J278" s="32">
        <v>132</v>
      </c>
      <c r="K278" s="32" t="s">
        <v>120</v>
      </c>
      <c r="L278" s="32"/>
      <c r="M278" s="33" t="s">
        <v>113</v>
      </c>
      <c r="N278" s="33"/>
      <c r="O278" s="32">
        <v>55</v>
      </c>
      <c r="P278" s="112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774"/>
      <c r="R278" s="774"/>
      <c r="S278" s="774"/>
      <c r="T278" s="775"/>
      <c r="U278" s="34"/>
      <c r="V278" s="34"/>
      <c r="W278" s="35" t="s">
        <v>68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472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customHeight="1" x14ac:dyDescent="0.25">
      <c r="A279" s="54" t="s">
        <v>473</v>
      </c>
      <c r="B279" s="54" t="s">
        <v>474</v>
      </c>
      <c r="C279" s="31">
        <v>4301011851</v>
      </c>
      <c r="D279" s="776">
        <v>4680115885820</v>
      </c>
      <c r="E279" s="777"/>
      <c r="F279" s="768">
        <v>0.4</v>
      </c>
      <c r="G279" s="32">
        <v>10</v>
      </c>
      <c r="H279" s="768">
        <v>4</v>
      </c>
      <c r="I279" s="768">
        <v>4.21</v>
      </c>
      <c r="J279" s="32">
        <v>132</v>
      </c>
      <c r="K279" s="32" t="s">
        <v>120</v>
      </c>
      <c r="L279" s="32"/>
      <c r="M279" s="33" t="s">
        <v>113</v>
      </c>
      <c r="N279" s="33"/>
      <c r="O279" s="32">
        <v>55</v>
      </c>
      <c r="P279" s="105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774"/>
      <c r="R279" s="774"/>
      <c r="S279" s="774"/>
      <c r="T279" s="775"/>
      <c r="U279" s="34"/>
      <c r="V279" s="34"/>
      <c r="W279" s="35" t="s">
        <v>68</v>
      </c>
      <c r="X279" s="769">
        <v>0</v>
      </c>
      <c r="Y279" s="770">
        <f t="shared" si="67"/>
        <v>0</v>
      </c>
      <c r="Z279" s="36" t="str">
        <f>IFERROR(IF(Y279=0,"",ROUNDUP(Y279/H279,0)*0.00902),"")</f>
        <v/>
      </c>
      <c r="AA279" s="56"/>
      <c r="AB279" s="57"/>
      <c r="AC279" s="365" t="s">
        <v>475</v>
      </c>
      <c r="AG279" s="64"/>
      <c r="AJ279" s="68"/>
      <c r="AK279" s="68">
        <v>0</v>
      </c>
      <c r="BB279" s="366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27" customHeight="1" x14ac:dyDescent="0.25">
      <c r="A280" s="54" t="s">
        <v>476</v>
      </c>
      <c r="B280" s="54" t="s">
        <v>477</v>
      </c>
      <c r="C280" s="31">
        <v>4301011316</v>
      </c>
      <c r="D280" s="776">
        <v>4607091387438</v>
      </c>
      <c r="E280" s="777"/>
      <c r="F280" s="768">
        <v>0.5</v>
      </c>
      <c r="G280" s="32">
        <v>10</v>
      </c>
      <c r="H280" s="768">
        <v>5</v>
      </c>
      <c r="I280" s="768">
        <v>5.21</v>
      </c>
      <c r="J280" s="32">
        <v>132</v>
      </c>
      <c r="K280" s="32" t="s">
        <v>120</v>
      </c>
      <c r="L280" s="32"/>
      <c r="M280" s="33" t="s">
        <v>113</v>
      </c>
      <c r="N280" s="33"/>
      <c r="O280" s="32">
        <v>55</v>
      </c>
      <c r="P280" s="93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774"/>
      <c r="R280" s="774"/>
      <c r="S280" s="774"/>
      <c r="T280" s="775"/>
      <c r="U280" s="34"/>
      <c r="V280" s="34"/>
      <c r="W280" s="35" t="s">
        <v>68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478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x14ac:dyDescent="0.2">
      <c r="A281" s="799"/>
      <c r="B281" s="786"/>
      <c r="C281" s="786"/>
      <c r="D281" s="786"/>
      <c r="E281" s="786"/>
      <c r="F281" s="786"/>
      <c r="G281" s="786"/>
      <c r="H281" s="786"/>
      <c r="I281" s="786"/>
      <c r="J281" s="786"/>
      <c r="K281" s="786"/>
      <c r="L281" s="786"/>
      <c r="M281" s="786"/>
      <c r="N281" s="786"/>
      <c r="O281" s="800"/>
      <c r="P281" s="782" t="s">
        <v>70</v>
      </c>
      <c r="Q281" s="783"/>
      <c r="R281" s="783"/>
      <c r="S281" s="783"/>
      <c r="T281" s="783"/>
      <c r="U281" s="783"/>
      <c r="V281" s="784"/>
      <c r="W281" s="37" t="s">
        <v>71</v>
      </c>
      <c r="X281" s="771">
        <f>IFERROR(X272/H272,"0")+IFERROR(X273/H273,"0")+IFERROR(X274/H274,"0")+IFERROR(X275/H275,"0")+IFERROR(X276/H276,"0")+IFERROR(X277/H277,"0")+IFERROR(X278/H278,"0")+IFERROR(X279/H279,"0")+IFERROR(X280/H280,"0")</f>
        <v>0</v>
      </c>
      <c r="Y281" s="771">
        <f>IFERROR(Y272/H272,"0")+IFERROR(Y273/H273,"0")+IFERROR(Y274/H274,"0")+IFERROR(Y275/H275,"0")+IFERROR(Y276/H276,"0")+IFERROR(Y277/H277,"0")+IFERROR(Y278/H278,"0")+IFERROR(Y279/H279,"0")+IFERROR(Y280/H280,"0")</f>
        <v>0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772"/>
      <c r="AB281" s="772"/>
      <c r="AC281" s="772"/>
    </row>
    <row r="282" spans="1:68" x14ac:dyDescent="0.2">
      <c r="A282" s="786"/>
      <c r="B282" s="786"/>
      <c r="C282" s="786"/>
      <c r="D282" s="786"/>
      <c r="E282" s="786"/>
      <c r="F282" s="786"/>
      <c r="G282" s="786"/>
      <c r="H282" s="786"/>
      <c r="I282" s="786"/>
      <c r="J282" s="786"/>
      <c r="K282" s="786"/>
      <c r="L282" s="786"/>
      <c r="M282" s="786"/>
      <c r="N282" s="786"/>
      <c r="O282" s="800"/>
      <c r="P282" s="782" t="s">
        <v>70</v>
      </c>
      <c r="Q282" s="783"/>
      <c r="R282" s="783"/>
      <c r="S282" s="783"/>
      <c r="T282" s="783"/>
      <c r="U282" s="783"/>
      <c r="V282" s="784"/>
      <c r="W282" s="37" t="s">
        <v>68</v>
      </c>
      <c r="X282" s="771">
        <f>IFERROR(SUM(X272:X280),"0")</f>
        <v>0</v>
      </c>
      <c r="Y282" s="771">
        <f>IFERROR(SUM(Y272:Y280),"0")</f>
        <v>0</v>
      </c>
      <c r="Z282" s="37"/>
      <c r="AA282" s="772"/>
      <c r="AB282" s="772"/>
      <c r="AC282" s="772"/>
    </row>
    <row r="283" spans="1:68" ht="16.5" customHeight="1" x14ac:dyDescent="0.25">
      <c r="A283" s="785" t="s">
        <v>479</v>
      </c>
      <c r="B283" s="786"/>
      <c r="C283" s="786"/>
      <c r="D283" s="786"/>
      <c r="E283" s="786"/>
      <c r="F283" s="786"/>
      <c r="G283" s="786"/>
      <c r="H283" s="786"/>
      <c r="I283" s="786"/>
      <c r="J283" s="786"/>
      <c r="K283" s="786"/>
      <c r="L283" s="786"/>
      <c r="M283" s="786"/>
      <c r="N283" s="786"/>
      <c r="O283" s="786"/>
      <c r="P283" s="786"/>
      <c r="Q283" s="786"/>
      <c r="R283" s="786"/>
      <c r="S283" s="786"/>
      <c r="T283" s="786"/>
      <c r="U283" s="786"/>
      <c r="V283" s="786"/>
      <c r="W283" s="786"/>
      <c r="X283" s="786"/>
      <c r="Y283" s="786"/>
      <c r="Z283" s="786"/>
      <c r="AA283" s="764"/>
      <c r="AB283" s="764"/>
      <c r="AC283" s="764"/>
    </row>
    <row r="284" spans="1:68" ht="14.25" customHeight="1" x14ac:dyDescent="0.25">
      <c r="A284" s="795" t="s">
        <v>106</v>
      </c>
      <c r="B284" s="786"/>
      <c r="C284" s="786"/>
      <c r="D284" s="786"/>
      <c r="E284" s="786"/>
      <c r="F284" s="786"/>
      <c r="G284" s="786"/>
      <c r="H284" s="786"/>
      <c r="I284" s="786"/>
      <c r="J284" s="786"/>
      <c r="K284" s="786"/>
      <c r="L284" s="786"/>
      <c r="M284" s="786"/>
      <c r="N284" s="786"/>
      <c r="O284" s="786"/>
      <c r="P284" s="786"/>
      <c r="Q284" s="786"/>
      <c r="R284" s="786"/>
      <c r="S284" s="786"/>
      <c r="T284" s="786"/>
      <c r="U284" s="786"/>
      <c r="V284" s="786"/>
      <c r="W284" s="786"/>
      <c r="X284" s="786"/>
      <c r="Y284" s="786"/>
      <c r="Z284" s="786"/>
      <c r="AA284" s="765"/>
      <c r="AB284" s="765"/>
      <c r="AC284" s="765"/>
    </row>
    <row r="285" spans="1:68" ht="27" customHeight="1" x14ac:dyDescent="0.25">
      <c r="A285" s="54" t="s">
        <v>480</v>
      </c>
      <c r="B285" s="54" t="s">
        <v>481</v>
      </c>
      <c r="C285" s="31">
        <v>4301011876</v>
      </c>
      <c r="D285" s="776">
        <v>4680115885707</v>
      </c>
      <c r="E285" s="777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109</v>
      </c>
      <c r="L285" s="32"/>
      <c r="M285" s="33" t="s">
        <v>113</v>
      </c>
      <c r="N285" s="33"/>
      <c r="O285" s="32">
        <v>31</v>
      </c>
      <c r="P285" s="97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74"/>
      <c r="R285" s="774"/>
      <c r="S285" s="774"/>
      <c r="T285" s="775"/>
      <c r="U285" s="34"/>
      <c r="V285" s="34"/>
      <c r="W285" s="35" t="s">
        <v>68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420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799"/>
      <c r="B286" s="786"/>
      <c r="C286" s="786"/>
      <c r="D286" s="786"/>
      <c r="E286" s="786"/>
      <c r="F286" s="786"/>
      <c r="G286" s="786"/>
      <c r="H286" s="786"/>
      <c r="I286" s="786"/>
      <c r="J286" s="786"/>
      <c r="K286" s="786"/>
      <c r="L286" s="786"/>
      <c r="M286" s="786"/>
      <c r="N286" s="786"/>
      <c r="O286" s="800"/>
      <c r="P286" s="782" t="s">
        <v>70</v>
      </c>
      <c r="Q286" s="783"/>
      <c r="R286" s="783"/>
      <c r="S286" s="783"/>
      <c r="T286" s="783"/>
      <c r="U286" s="783"/>
      <c r="V286" s="784"/>
      <c r="W286" s="37" t="s">
        <v>71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x14ac:dyDescent="0.2">
      <c r="A287" s="786"/>
      <c r="B287" s="786"/>
      <c r="C287" s="786"/>
      <c r="D287" s="786"/>
      <c r="E287" s="786"/>
      <c r="F287" s="786"/>
      <c r="G287" s="786"/>
      <c r="H287" s="786"/>
      <c r="I287" s="786"/>
      <c r="J287" s="786"/>
      <c r="K287" s="786"/>
      <c r="L287" s="786"/>
      <c r="M287" s="786"/>
      <c r="N287" s="786"/>
      <c r="O287" s="800"/>
      <c r="P287" s="782" t="s">
        <v>70</v>
      </c>
      <c r="Q287" s="783"/>
      <c r="R287" s="783"/>
      <c r="S287" s="783"/>
      <c r="T287" s="783"/>
      <c r="U287" s="783"/>
      <c r="V287" s="784"/>
      <c r="W287" s="37" t="s">
        <v>68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customHeight="1" x14ac:dyDescent="0.25">
      <c r="A288" s="785" t="s">
        <v>482</v>
      </c>
      <c r="B288" s="786"/>
      <c r="C288" s="786"/>
      <c r="D288" s="786"/>
      <c r="E288" s="786"/>
      <c r="F288" s="786"/>
      <c r="G288" s="786"/>
      <c r="H288" s="786"/>
      <c r="I288" s="786"/>
      <c r="J288" s="786"/>
      <c r="K288" s="786"/>
      <c r="L288" s="786"/>
      <c r="M288" s="786"/>
      <c r="N288" s="786"/>
      <c r="O288" s="786"/>
      <c r="P288" s="786"/>
      <c r="Q288" s="786"/>
      <c r="R288" s="786"/>
      <c r="S288" s="786"/>
      <c r="T288" s="786"/>
      <c r="U288" s="786"/>
      <c r="V288" s="786"/>
      <c r="W288" s="786"/>
      <c r="X288" s="786"/>
      <c r="Y288" s="786"/>
      <c r="Z288" s="786"/>
      <c r="AA288" s="764"/>
      <c r="AB288" s="764"/>
      <c r="AC288" s="764"/>
    </row>
    <row r="289" spans="1:68" ht="14.25" customHeight="1" x14ac:dyDescent="0.25">
      <c r="A289" s="795" t="s">
        <v>106</v>
      </c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6"/>
      <c r="P289" s="786"/>
      <c r="Q289" s="786"/>
      <c r="R289" s="786"/>
      <c r="S289" s="786"/>
      <c r="T289" s="786"/>
      <c r="U289" s="786"/>
      <c r="V289" s="786"/>
      <c r="W289" s="786"/>
      <c r="X289" s="786"/>
      <c r="Y289" s="786"/>
      <c r="Z289" s="786"/>
      <c r="AA289" s="765"/>
      <c r="AB289" s="765"/>
      <c r="AC289" s="765"/>
    </row>
    <row r="290" spans="1:68" ht="27" customHeight="1" x14ac:dyDescent="0.25">
      <c r="A290" s="54" t="s">
        <v>483</v>
      </c>
      <c r="B290" s="54" t="s">
        <v>484</v>
      </c>
      <c r="C290" s="31">
        <v>4301011223</v>
      </c>
      <c r="D290" s="776">
        <v>4607091383423</v>
      </c>
      <c r="E290" s="777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109</v>
      </c>
      <c r="L290" s="32"/>
      <c r="M290" s="33" t="s">
        <v>110</v>
      </c>
      <c r="N290" s="33"/>
      <c r="O290" s="32">
        <v>35</v>
      </c>
      <c r="P290" s="81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74"/>
      <c r="R290" s="774"/>
      <c r="S290" s="774"/>
      <c r="T290" s="775"/>
      <c r="U290" s="34"/>
      <c r="V290" s="34"/>
      <c r="W290" s="35" t="s">
        <v>68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114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485</v>
      </c>
      <c r="B291" s="54" t="s">
        <v>486</v>
      </c>
      <c r="C291" s="31">
        <v>4301012099</v>
      </c>
      <c r="D291" s="776">
        <v>4680115885691</v>
      </c>
      <c r="E291" s="777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109</v>
      </c>
      <c r="L291" s="32"/>
      <c r="M291" s="33" t="s">
        <v>110</v>
      </c>
      <c r="N291" s="33"/>
      <c r="O291" s="32">
        <v>30</v>
      </c>
      <c r="P291" s="117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74"/>
      <c r="R291" s="774"/>
      <c r="S291" s="774"/>
      <c r="T291" s="775"/>
      <c r="U291" s="34"/>
      <c r="V291" s="34"/>
      <c r="W291" s="35" t="s">
        <v>68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487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488</v>
      </c>
      <c r="B292" s="54" t="s">
        <v>489</v>
      </c>
      <c r="C292" s="31">
        <v>4301012098</v>
      </c>
      <c r="D292" s="776">
        <v>4680115885660</v>
      </c>
      <c r="E292" s="777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109</v>
      </c>
      <c r="L292" s="32"/>
      <c r="M292" s="33" t="s">
        <v>110</v>
      </c>
      <c r="N292" s="33"/>
      <c r="O292" s="32">
        <v>35</v>
      </c>
      <c r="P292" s="118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74"/>
      <c r="R292" s="774"/>
      <c r="S292" s="774"/>
      <c r="T292" s="775"/>
      <c r="U292" s="34"/>
      <c r="V292" s="34"/>
      <c r="W292" s="35" t="s">
        <v>68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490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99"/>
      <c r="B293" s="786"/>
      <c r="C293" s="786"/>
      <c r="D293" s="786"/>
      <c r="E293" s="786"/>
      <c r="F293" s="786"/>
      <c r="G293" s="786"/>
      <c r="H293" s="786"/>
      <c r="I293" s="786"/>
      <c r="J293" s="786"/>
      <c r="K293" s="786"/>
      <c r="L293" s="786"/>
      <c r="M293" s="786"/>
      <c r="N293" s="786"/>
      <c r="O293" s="800"/>
      <c r="P293" s="782" t="s">
        <v>70</v>
      </c>
      <c r="Q293" s="783"/>
      <c r="R293" s="783"/>
      <c r="S293" s="783"/>
      <c r="T293" s="783"/>
      <c r="U293" s="783"/>
      <c r="V293" s="784"/>
      <c r="W293" s="37" t="s">
        <v>71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x14ac:dyDescent="0.2">
      <c r="A294" s="786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800"/>
      <c r="P294" s="782" t="s">
        <v>70</v>
      </c>
      <c r="Q294" s="783"/>
      <c r="R294" s="783"/>
      <c r="S294" s="783"/>
      <c r="T294" s="783"/>
      <c r="U294" s="783"/>
      <c r="V294" s="784"/>
      <c r="W294" s="37" t="s">
        <v>68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customHeight="1" x14ac:dyDescent="0.25">
      <c r="A295" s="785" t="s">
        <v>491</v>
      </c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6"/>
      <c r="P295" s="786"/>
      <c r="Q295" s="786"/>
      <c r="R295" s="786"/>
      <c r="S295" s="786"/>
      <c r="T295" s="786"/>
      <c r="U295" s="786"/>
      <c r="V295" s="786"/>
      <c r="W295" s="786"/>
      <c r="X295" s="786"/>
      <c r="Y295" s="786"/>
      <c r="Z295" s="786"/>
      <c r="AA295" s="764"/>
      <c r="AB295" s="764"/>
      <c r="AC295" s="764"/>
    </row>
    <row r="296" spans="1:68" ht="14.25" customHeight="1" x14ac:dyDescent="0.25">
      <c r="A296" s="795" t="s">
        <v>72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5"/>
      <c r="AB296" s="765"/>
      <c r="AC296" s="765"/>
    </row>
    <row r="297" spans="1:68" ht="37.5" customHeight="1" x14ac:dyDescent="0.25">
      <c r="A297" s="54" t="s">
        <v>492</v>
      </c>
      <c r="B297" s="54" t="s">
        <v>493</v>
      </c>
      <c r="C297" s="31">
        <v>4301051409</v>
      </c>
      <c r="D297" s="776">
        <v>4680115881556</v>
      </c>
      <c r="E297" s="777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109</v>
      </c>
      <c r="L297" s="32"/>
      <c r="M297" s="33" t="s">
        <v>110</v>
      </c>
      <c r="N297" s="33"/>
      <c r="O297" s="32">
        <v>45</v>
      </c>
      <c r="P297" s="117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74"/>
      <c r="R297" s="774"/>
      <c r="S297" s="774"/>
      <c r="T297" s="775"/>
      <c r="U297" s="34"/>
      <c r="V297" s="34"/>
      <c r="W297" s="35" t="s">
        <v>68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494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customHeight="1" x14ac:dyDescent="0.25">
      <c r="A298" s="54" t="s">
        <v>495</v>
      </c>
      <c r="B298" s="54" t="s">
        <v>496</v>
      </c>
      <c r="C298" s="31">
        <v>4301051506</v>
      </c>
      <c r="D298" s="776">
        <v>4680115881037</v>
      </c>
      <c r="E298" s="777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120</v>
      </c>
      <c r="L298" s="32"/>
      <c r="M298" s="33" t="s">
        <v>67</v>
      </c>
      <c r="N298" s="33"/>
      <c r="O298" s="32">
        <v>40</v>
      </c>
      <c r="P298" s="113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74"/>
      <c r="R298" s="774"/>
      <c r="S298" s="774"/>
      <c r="T298" s="775"/>
      <c r="U298" s="34"/>
      <c r="V298" s="34"/>
      <c r="W298" s="35" t="s">
        <v>68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497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customHeight="1" x14ac:dyDescent="0.25">
      <c r="A299" s="54" t="s">
        <v>498</v>
      </c>
      <c r="B299" s="54" t="s">
        <v>499</v>
      </c>
      <c r="C299" s="31">
        <v>4301051893</v>
      </c>
      <c r="D299" s="776">
        <v>4680115886186</v>
      </c>
      <c r="E299" s="777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75</v>
      </c>
      <c r="L299" s="32"/>
      <c r="M299" s="33" t="s">
        <v>110</v>
      </c>
      <c r="N299" s="33"/>
      <c r="O299" s="32">
        <v>45</v>
      </c>
      <c r="P299" s="103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74"/>
      <c r="R299" s="774"/>
      <c r="S299" s="774"/>
      <c r="T299" s="775"/>
      <c r="U299" s="34"/>
      <c r="V299" s="34"/>
      <c r="W299" s="35" t="s">
        <v>68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494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customHeight="1" x14ac:dyDescent="0.25">
      <c r="A300" s="54" t="s">
        <v>500</v>
      </c>
      <c r="B300" s="54" t="s">
        <v>501</v>
      </c>
      <c r="C300" s="31">
        <v>4301051487</v>
      </c>
      <c r="D300" s="776">
        <v>4680115881228</v>
      </c>
      <c r="E300" s="777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75</v>
      </c>
      <c r="L300" s="32"/>
      <c r="M300" s="33" t="s">
        <v>67</v>
      </c>
      <c r="N300" s="33"/>
      <c r="O300" s="32">
        <v>40</v>
      </c>
      <c r="P300" s="94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74"/>
      <c r="R300" s="774"/>
      <c r="S300" s="774"/>
      <c r="T300" s="775"/>
      <c r="U300" s="34"/>
      <c r="V300" s="34"/>
      <c r="W300" s="35" t="s">
        <v>68</v>
      </c>
      <c r="X300" s="769">
        <v>0</v>
      </c>
      <c r="Y300" s="770">
        <f t="shared" si="72"/>
        <v>0</v>
      </c>
      <c r="Z300" s="36" t="str">
        <f>IFERROR(IF(Y300=0,"",ROUNDUP(Y300/H300,0)*0.00651),"")</f>
        <v/>
      </c>
      <c r="AA300" s="56"/>
      <c r="AB300" s="57"/>
      <c r="AC300" s="383" t="s">
        <v>497</v>
      </c>
      <c r="AG300" s="64"/>
      <c r="AJ300" s="68"/>
      <c r="AK300" s="68">
        <v>0</v>
      </c>
      <c r="BB300" s="384" t="s">
        <v>1</v>
      </c>
      <c r="BM300" s="64">
        <f t="shared" si="73"/>
        <v>0</v>
      </c>
      <c r="BN300" s="64">
        <f t="shared" si="74"/>
        <v>0</v>
      </c>
      <c r="BO300" s="64">
        <f t="shared" si="75"/>
        <v>0</v>
      </c>
      <c r="BP300" s="64">
        <f t="shared" si="76"/>
        <v>0</v>
      </c>
    </row>
    <row r="301" spans="1:68" ht="37.5" customHeight="1" x14ac:dyDescent="0.25">
      <c r="A301" s="54" t="s">
        <v>502</v>
      </c>
      <c r="B301" s="54" t="s">
        <v>503</v>
      </c>
      <c r="C301" s="31">
        <v>4301051384</v>
      </c>
      <c r="D301" s="776">
        <v>4680115881211</v>
      </c>
      <c r="E301" s="777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75</v>
      </c>
      <c r="L301" s="32"/>
      <c r="M301" s="33" t="s">
        <v>67</v>
      </c>
      <c r="N301" s="33"/>
      <c r="O301" s="32">
        <v>45</v>
      </c>
      <c r="P301" s="111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74"/>
      <c r="R301" s="774"/>
      <c r="S301" s="774"/>
      <c r="T301" s="775"/>
      <c r="U301" s="34"/>
      <c r="V301" s="34"/>
      <c r="W301" s="35" t="s">
        <v>68</v>
      </c>
      <c r="X301" s="769">
        <v>0</v>
      </c>
      <c r="Y301" s="770">
        <f t="shared" si="72"/>
        <v>0</v>
      </c>
      <c r="Z301" s="36" t="str">
        <f>IFERROR(IF(Y301=0,"",ROUNDUP(Y301/H301,0)*0.00651),"")</f>
        <v/>
      </c>
      <c r="AA301" s="56"/>
      <c r="AB301" s="57"/>
      <c r="AC301" s="385" t="s">
        <v>494</v>
      </c>
      <c r="AG301" s="64"/>
      <c r="AJ301" s="68"/>
      <c r="AK301" s="68">
        <v>0</v>
      </c>
      <c r="BB301" s="386" t="s">
        <v>1</v>
      </c>
      <c r="BM301" s="64">
        <f t="shared" si="73"/>
        <v>0</v>
      </c>
      <c r="BN301" s="64">
        <f t="shared" si="74"/>
        <v>0</v>
      </c>
      <c r="BO301" s="64">
        <f t="shared" si="75"/>
        <v>0</v>
      </c>
      <c r="BP301" s="64">
        <f t="shared" si="76"/>
        <v>0</v>
      </c>
    </row>
    <row r="302" spans="1:68" ht="37.5" customHeight="1" x14ac:dyDescent="0.25">
      <c r="A302" s="54" t="s">
        <v>504</v>
      </c>
      <c r="B302" s="54" t="s">
        <v>505</v>
      </c>
      <c r="C302" s="31">
        <v>4301051378</v>
      </c>
      <c r="D302" s="776">
        <v>4680115881020</v>
      </c>
      <c r="E302" s="777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120</v>
      </c>
      <c r="L302" s="32"/>
      <c r="M302" s="33" t="s">
        <v>67</v>
      </c>
      <c r="N302" s="33"/>
      <c r="O302" s="32">
        <v>45</v>
      </c>
      <c r="P302" s="78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74"/>
      <c r="R302" s="774"/>
      <c r="S302" s="774"/>
      <c r="T302" s="775"/>
      <c r="U302" s="34"/>
      <c r="V302" s="34"/>
      <c r="W302" s="35" t="s">
        <v>68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506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x14ac:dyDescent="0.2">
      <c r="A303" s="799"/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800"/>
      <c r="P303" s="782" t="s">
        <v>70</v>
      </c>
      <c r="Q303" s="783"/>
      <c r="R303" s="783"/>
      <c r="S303" s="783"/>
      <c r="T303" s="783"/>
      <c r="U303" s="783"/>
      <c r="V303" s="784"/>
      <c r="W303" s="37" t="s">
        <v>71</v>
      </c>
      <c r="X303" s="771">
        <f>IFERROR(X297/H297,"0")+IFERROR(X298/H298,"0")+IFERROR(X299/H299,"0")+IFERROR(X300/H300,"0")+IFERROR(X301/H301,"0")+IFERROR(X302/H302,"0")</f>
        <v>0</v>
      </c>
      <c r="Y303" s="771">
        <f>IFERROR(Y297/H297,"0")+IFERROR(Y298/H298,"0")+IFERROR(Y299/H299,"0")+IFERROR(Y300/H300,"0")+IFERROR(Y301/H301,"0")+IFERROR(Y302/H302,"0")</f>
        <v>0</v>
      </c>
      <c r="Z303" s="771">
        <f>IFERROR(IF(Z297="",0,Z297),"0")+IFERROR(IF(Z298="",0,Z298),"0")+IFERROR(IF(Z299="",0,Z299),"0")+IFERROR(IF(Z300="",0,Z300),"0")+IFERROR(IF(Z301="",0,Z301),"0")+IFERROR(IF(Z302="",0,Z302),"0")</f>
        <v>0</v>
      </c>
      <c r="AA303" s="772"/>
      <c r="AB303" s="772"/>
      <c r="AC303" s="772"/>
    </row>
    <row r="304" spans="1:68" x14ac:dyDescent="0.2">
      <c r="A304" s="786"/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800"/>
      <c r="P304" s="782" t="s">
        <v>70</v>
      </c>
      <c r="Q304" s="783"/>
      <c r="R304" s="783"/>
      <c r="S304" s="783"/>
      <c r="T304" s="783"/>
      <c r="U304" s="783"/>
      <c r="V304" s="784"/>
      <c r="W304" s="37" t="s">
        <v>68</v>
      </c>
      <c r="X304" s="771">
        <f>IFERROR(SUM(X297:X302),"0")</f>
        <v>0</v>
      </c>
      <c r="Y304" s="771">
        <f>IFERROR(SUM(Y297:Y302),"0")</f>
        <v>0</v>
      </c>
      <c r="Z304" s="37"/>
      <c r="AA304" s="772"/>
      <c r="AB304" s="772"/>
      <c r="AC304" s="772"/>
    </row>
    <row r="305" spans="1:68" ht="16.5" customHeight="1" x14ac:dyDescent="0.25">
      <c r="A305" s="785" t="s">
        <v>507</v>
      </c>
      <c r="B305" s="786"/>
      <c r="C305" s="786"/>
      <c r="D305" s="786"/>
      <c r="E305" s="786"/>
      <c r="F305" s="786"/>
      <c r="G305" s="786"/>
      <c r="H305" s="786"/>
      <c r="I305" s="786"/>
      <c r="J305" s="786"/>
      <c r="K305" s="786"/>
      <c r="L305" s="786"/>
      <c r="M305" s="786"/>
      <c r="N305" s="786"/>
      <c r="O305" s="786"/>
      <c r="P305" s="786"/>
      <c r="Q305" s="786"/>
      <c r="R305" s="786"/>
      <c r="S305" s="786"/>
      <c r="T305" s="786"/>
      <c r="U305" s="786"/>
      <c r="V305" s="786"/>
      <c r="W305" s="786"/>
      <c r="X305" s="786"/>
      <c r="Y305" s="786"/>
      <c r="Z305" s="786"/>
      <c r="AA305" s="764"/>
      <c r="AB305" s="764"/>
      <c r="AC305" s="764"/>
    </row>
    <row r="306" spans="1:68" ht="14.25" customHeight="1" x14ac:dyDescent="0.25">
      <c r="A306" s="795" t="s">
        <v>106</v>
      </c>
      <c r="B306" s="786"/>
      <c r="C306" s="786"/>
      <c r="D306" s="786"/>
      <c r="E306" s="786"/>
      <c r="F306" s="786"/>
      <c r="G306" s="786"/>
      <c r="H306" s="786"/>
      <c r="I306" s="786"/>
      <c r="J306" s="786"/>
      <c r="K306" s="786"/>
      <c r="L306" s="786"/>
      <c r="M306" s="786"/>
      <c r="N306" s="786"/>
      <c r="O306" s="786"/>
      <c r="P306" s="786"/>
      <c r="Q306" s="786"/>
      <c r="R306" s="786"/>
      <c r="S306" s="786"/>
      <c r="T306" s="786"/>
      <c r="U306" s="786"/>
      <c r="V306" s="786"/>
      <c r="W306" s="786"/>
      <c r="X306" s="786"/>
      <c r="Y306" s="786"/>
      <c r="Z306" s="786"/>
      <c r="AA306" s="765"/>
      <c r="AB306" s="765"/>
      <c r="AC306" s="765"/>
    </row>
    <row r="307" spans="1:68" ht="27" customHeight="1" x14ac:dyDescent="0.25">
      <c r="A307" s="54" t="s">
        <v>508</v>
      </c>
      <c r="B307" s="54" t="s">
        <v>509</v>
      </c>
      <c r="C307" s="31">
        <v>4301011306</v>
      </c>
      <c r="D307" s="776">
        <v>4607091389296</v>
      </c>
      <c r="E307" s="777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120</v>
      </c>
      <c r="L307" s="32"/>
      <c r="M307" s="33" t="s">
        <v>110</v>
      </c>
      <c r="N307" s="33"/>
      <c r="O307" s="32">
        <v>45</v>
      </c>
      <c r="P307" s="120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74"/>
      <c r="R307" s="774"/>
      <c r="S307" s="774"/>
      <c r="T307" s="775"/>
      <c r="U307" s="34"/>
      <c r="V307" s="34"/>
      <c r="W307" s="35" t="s">
        <v>68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510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x14ac:dyDescent="0.2">
      <c r="A308" s="799"/>
      <c r="B308" s="786"/>
      <c r="C308" s="786"/>
      <c r="D308" s="786"/>
      <c r="E308" s="786"/>
      <c r="F308" s="786"/>
      <c r="G308" s="786"/>
      <c r="H308" s="786"/>
      <c r="I308" s="786"/>
      <c r="J308" s="786"/>
      <c r="K308" s="786"/>
      <c r="L308" s="786"/>
      <c r="M308" s="786"/>
      <c r="N308" s="786"/>
      <c r="O308" s="800"/>
      <c r="P308" s="782" t="s">
        <v>70</v>
      </c>
      <c r="Q308" s="783"/>
      <c r="R308" s="783"/>
      <c r="S308" s="783"/>
      <c r="T308" s="783"/>
      <c r="U308" s="783"/>
      <c r="V308" s="784"/>
      <c r="W308" s="37" t="s">
        <v>71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x14ac:dyDescent="0.2">
      <c r="A309" s="786"/>
      <c r="B309" s="786"/>
      <c r="C309" s="786"/>
      <c r="D309" s="786"/>
      <c r="E309" s="786"/>
      <c r="F309" s="786"/>
      <c r="G309" s="786"/>
      <c r="H309" s="786"/>
      <c r="I309" s="786"/>
      <c r="J309" s="786"/>
      <c r="K309" s="786"/>
      <c r="L309" s="786"/>
      <c r="M309" s="786"/>
      <c r="N309" s="786"/>
      <c r="O309" s="800"/>
      <c r="P309" s="782" t="s">
        <v>70</v>
      </c>
      <c r="Q309" s="783"/>
      <c r="R309" s="783"/>
      <c r="S309" s="783"/>
      <c r="T309" s="783"/>
      <c r="U309" s="783"/>
      <c r="V309" s="784"/>
      <c r="W309" s="37" t="s">
        <v>68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customHeight="1" x14ac:dyDescent="0.25">
      <c r="A310" s="795" t="s">
        <v>63</v>
      </c>
      <c r="B310" s="786"/>
      <c r="C310" s="786"/>
      <c r="D310" s="786"/>
      <c r="E310" s="786"/>
      <c r="F310" s="786"/>
      <c r="G310" s="786"/>
      <c r="H310" s="786"/>
      <c r="I310" s="786"/>
      <c r="J310" s="786"/>
      <c r="K310" s="786"/>
      <c r="L310" s="786"/>
      <c r="M310" s="786"/>
      <c r="N310" s="786"/>
      <c r="O310" s="786"/>
      <c r="P310" s="786"/>
      <c r="Q310" s="786"/>
      <c r="R310" s="786"/>
      <c r="S310" s="786"/>
      <c r="T310" s="786"/>
      <c r="U310" s="786"/>
      <c r="V310" s="786"/>
      <c r="W310" s="786"/>
      <c r="X310" s="786"/>
      <c r="Y310" s="786"/>
      <c r="Z310" s="786"/>
      <c r="AA310" s="765"/>
      <c r="AB310" s="765"/>
      <c r="AC310" s="765"/>
    </row>
    <row r="311" spans="1:68" ht="27" customHeight="1" x14ac:dyDescent="0.25">
      <c r="A311" s="54" t="s">
        <v>511</v>
      </c>
      <c r="B311" s="54" t="s">
        <v>512</v>
      </c>
      <c r="C311" s="31">
        <v>4301031307</v>
      </c>
      <c r="D311" s="776">
        <v>4680115880344</v>
      </c>
      <c r="E311" s="777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98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74"/>
      <c r="R311" s="774"/>
      <c r="S311" s="774"/>
      <c r="T311" s="775"/>
      <c r="U311" s="34"/>
      <c r="V311" s="34"/>
      <c r="W311" s="35" t="s">
        <v>68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513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799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800"/>
      <c r="P312" s="782" t="s">
        <v>70</v>
      </c>
      <c r="Q312" s="783"/>
      <c r="R312" s="783"/>
      <c r="S312" s="783"/>
      <c r="T312" s="783"/>
      <c r="U312" s="783"/>
      <c r="V312" s="784"/>
      <c r="W312" s="37" t="s">
        <v>71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x14ac:dyDescent="0.2">
      <c r="A313" s="786"/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800"/>
      <c r="P313" s="782" t="s">
        <v>70</v>
      </c>
      <c r="Q313" s="783"/>
      <c r="R313" s="783"/>
      <c r="S313" s="783"/>
      <c r="T313" s="783"/>
      <c r="U313" s="783"/>
      <c r="V313" s="784"/>
      <c r="W313" s="37" t="s">
        <v>68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customHeight="1" x14ac:dyDescent="0.25">
      <c r="A314" s="795" t="s">
        <v>72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5"/>
      <c r="AB314" s="765"/>
      <c r="AC314" s="765"/>
    </row>
    <row r="315" spans="1:68" ht="27" customHeight="1" x14ac:dyDescent="0.25">
      <c r="A315" s="54" t="s">
        <v>514</v>
      </c>
      <c r="B315" s="54" t="s">
        <v>515</v>
      </c>
      <c r="C315" s="31">
        <v>4301051524</v>
      </c>
      <c r="D315" s="776">
        <v>4680115883062</v>
      </c>
      <c r="E315" s="777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75</v>
      </c>
      <c r="L315" s="32"/>
      <c r="M315" s="33" t="s">
        <v>148</v>
      </c>
      <c r="N315" s="33"/>
      <c r="O315" s="32">
        <v>45</v>
      </c>
      <c r="P315" s="779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74"/>
      <c r="R315" s="774"/>
      <c r="S315" s="774"/>
      <c r="T315" s="775"/>
      <c r="U315" s="34"/>
      <c r="V315" s="34"/>
      <c r="W315" s="35" t="s">
        <v>68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516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customHeight="1" x14ac:dyDescent="0.25">
      <c r="A316" s="54" t="s">
        <v>517</v>
      </c>
      <c r="B316" s="54" t="s">
        <v>518</v>
      </c>
      <c r="C316" s="31">
        <v>4301051731</v>
      </c>
      <c r="D316" s="776">
        <v>4680115884618</v>
      </c>
      <c r="E316" s="777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120</v>
      </c>
      <c r="L316" s="32"/>
      <c r="M316" s="33" t="s">
        <v>67</v>
      </c>
      <c r="N316" s="33"/>
      <c r="O316" s="32">
        <v>45</v>
      </c>
      <c r="P316" s="82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74"/>
      <c r="R316" s="774"/>
      <c r="S316" s="774"/>
      <c r="T316" s="775"/>
      <c r="U316" s="34"/>
      <c r="V316" s="34"/>
      <c r="W316" s="35" t="s">
        <v>68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519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99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800"/>
      <c r="P317" s="782" t="s">
        <v>70</v>
      </c>
      <c r="Q317" s="783"/>
      <c r="R317" s="783"/>
      <c r="S317" s="783"/>
      <c r="T317" s="783"/>
      <c r="U317" s="783"/>
      <c r="V317" s="784"/>
      <c r="W317" s="37" t="s">
        <v>71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x14ac:dyDescent="0.2">
      <c r="A318" s="786"/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800"/>
      <c r="P318" s="782" t="s">
        <v>70</v>
      </c>
      <c r="Q318" s="783"/>
      <c r="R318" s="783"/>
      <c r="S318" s="783"/>
      <c r="T318" s="783"/>
      <c r="U318" s="783"/>
      <c r="V318" s="784"/>
      <c r="W318" s="37" t="s">
        <v>68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customHeight="1" x14ac:dyDescent="0.25">
      <c r="A319" s="785" t="s">
        <v>520</v>
      </c>
      <c r="B319" s="786"/>
      <c r="C319" s="786"/>
      <c r="D319" s="786"/>
      <c r="E319" s="786"/>
      <c r="F319" s="786"/>
      <c r="G319" s="786"/>
      <c r="H319" s="786"/>
      <c r="I319" s="786"/>
      <c r="J319" s="786"/>
      <c r="K319" s="786"/>
      <c r="L319" s="786"/>
      <c r="M319" s="786"/>
      <c r="N319" s="786"/>
      <c r="O319" s="786"/>
      <c r="P319" s="786"/>
      <c r="Q319" s="786"/>
      <c r="R319" s="786"/>
      <c r="S319" s="786"/>
      <c r="T319" s="786"/>
      <c r="U319" s="786"/>
      <c r="V319" s="786"/>
      <c r="W319" s="786"/>
      <c r="X319" s="786"/>
      <c r="Y319" s="786"/>
      <c r="Z319" s="786"/>
      <c r="AA319" s="764"/>
      <c r="AB319" s="764"/>
      <c r="AC319" s="764"/>
    </row>
    <row r="320" spans="1:68" ht="14.25" customHeight="1" x14ac:dyDescent="0.25">
      <c r="A320" s="795" t="s">
        <v>106</v>
      </c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6"/>
      <c r="P320" s="786"/>
      <c r="Q320" s="786"/>
      <c r="R320" s="786"/>
      <c r="S320" s="786"/>
      <c r="T320" s="786"/>
      <c r="U320" s="786"/>
      <c r="V320" s="786"/>
      <c r="W320" s="786"/>
      <c r="X320" s="786"/>
      <c r="Y320" s="786"/>
      <c r="Z320" s="786"/>
      <c r="AA320" s="765"/>
      <c r="AB320" s="765"/>
      <c r="AC320" s="765"/>
    </row>
    <row r="321" spans="1:68" ht="27" customHeight="1" x14ac:dyDescent="0.25">
      <c r="A321" s="54" t="s">
        <v>521</v>
      </c>
      <c r="B321" s="54" t="s">
        <v>522</v>
      </c>
      <c r="C321" s="31">
        <v>4301011353</v>
      </c>
      <c r="D321" s="776">
        <v>4607091389807</v>
      </c>
      <c r="E321" s="777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120</v>
      </c>
      <c r="L321" s="32"/>
      <c r="M321" s="33" t="s">
        <v>113</v>
      </c>
      <c r="N321" s="33"/>
      <c r="O321" s="32">
        <v>55</v>
      </c>
      <c r="P321" s="110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74"/>
      <c r="R321" s="774"/>
      <c r="S321" s="774"/>
      <c r="T321" s="775"/>
      <c r="U321" s="34"/>
      <c r="V321" s="34"/>
      <c r="W321" s="35" t="s">
        <v>68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523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799"/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800"/>
      <c r="P322" s="782" t="s">
        <v>70</v>
      </c>
      <c r="Q322" s="783"/>
      <c r="R322" s="783"/>
      <c r="S322" s="783"/>
      <c r="T322" s="783"/>
      <c r="U322" s="783"/>
      <c r="V322" s="784"/>
      <c r="W322" s="37" t="s">
        <v>71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x14ac:dyDescent="0.2">
      <c r="A323" s="786"/>
      <c r="B323" s="786"/>
      <c r="C323" s="786"/>
      <c r="D323" s="786"/>
      <c r="E323" s="786"/>
      <c r="F323" s="786"/>
      <c r="G323" s="786"/>
      <c r="H323" s="786"/>
      <c r="I323" s="786"/>
      <c r="J323" s="786"/>
      <c r="K323" s="786"/>
      <c r="L323" s="786"/>
      <c r="M323" s="786"/>
      <c r="N323" s="786"/>
      <c r="O323" s="800"/>
      <c r="P323" s="782" t="s">
        <v>70</v>
      </c>
      <c r="Q323" s="783"/>
      <c r="R323" s="783"/>
      <c r="S323" s="783"/>
      <c r="T323" s="783"/>
      <c r="U323" s="783"/>
      <c r="V323" s="784"/>
      <c r="W323" s="37" t="s">
        <v>68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customHeight="1" x14ac:dyDescent="0.25">
      <c r="A324" s="795" t="s">
        <v>63</v>
      </c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6"/>
      <c r="P324" s="786"/>
      <c r="Q324" s="786"/>
      <c r="R324" s="786"/>
      <c r="S324" s="786"/>
      <c r="T324" s="786"/>
      <c r="U324" s="786"/>
      <c r="V324" s="786"/>
      <c r="W324" s="786"/>
      <c r="X324" s="786"/>
      <c r="Y324" s="786"/>
      <c r="Z324" s="786"/>
      <c r="AA324" s="765"/>
      <c r="AB324" s="765"/>
      <c r="AC324" s="765"/>
    </row>
    <row r="325" spans="1:68" ht="27" customHeight="1" x14ac:dyDescent="0.25">
      <c r="A325" s="54" t="s">
        <v>524</v>
      </c>
      <c r="B325" s="54" t="s">
        <v>525</v>
      </c>
      <c r="C325" s="31">
        <v>4301031164</v>
      </c>
      <c r="D325" s="776">
        <v>4680115880481</v>
      </c>
      <c r="E325" s="777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66</v>
      </c>
      <c r="L325" s="32"/>
      <c r="M325" s="33" t="s">
        <v>67</v>
      </c>
      <c r="N325" s="33"/>
      <c r="O325" s="32">
        <v>40</v>
      </c>
      <c r="P325" s="104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74"/>
      <c r="R325" s="774"/>
      <c r="S325" s="774"/>
      <c r="T325" s="775"/>
      <c r="U325" s="34"/>
      <c r="V325" s="34"/>
      <c r="W325" s="35" t="s">
        <v>68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526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799"/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800"/>
      <c r="P326" s="782" t="s">
        <v>70</v>
      </c>
      <c r="Q326" s="783"/>
      <c r="R326" s="783"/>
      <c r="S326" s="783"/>
      <c r="T326" s="783"/>
      <c r="U326" s="783"/>
      <c r="V326" s="784"/>
      <c r="W326" s="37" t="s">
        <v>71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x14ac:dyDescent="0.2">
      <c r="A327" s="786"/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800"/>
      <c r="P327" s="782" t="s">
        <v>70</v>
      </c>
      <c r="Q327" s="783"/>
      <c r="R327" s="783"/>
      <c r="S327" s="783"/>
      <c r="T327" s="783"/>
      <c r="U327" s="783"/>
      <c r="V327" s="784"/>
      <c r="W327" s="37" t="s">
        <v>68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customHeight="1" x14ac:dyDescent="0.25">
      <c r="A328" s="795" t="s">
        <v>72</v>
      </c>
      <c r="B328" s="786"/>
      <c r="C328" s="786"/>
      <c r="D328" s="786"/>
      <c r="E328" s="786"/>
      <c r="F328" s="786"/>
      <c r="G328" s="786"/>
      <c r="H328" s="786"/>
      <c r="I328" s="786"/>
      <c r="J328" s="786"/>
      <c r="K328" s="786"/>
      <c r="L328" s="786"/>
      <c r="M328" s="786"/>
      <c r="N328" s="786"/>
      <c r="O328" s="786"/>
      <c r="P328" s="786"/>
      <c r="Q328" s="786"/>
      <c r="R328" s="786"/>
      <c r="S328" s="786"/>
      <c r="T328" s="786"/>
      <c r="U328" s="786"/>
      <c r="V328" s="786"/>
      <c r="W328" s="786"/>
      <c r="X328" s="786"/>
      <c r="Y328" s="786"/>
      <c r="Z328" s="786"/>
      <c r="AA328" s="765"/>
      <c r="AB328" s="765"/>
      <c r="AC328" s="765"/>
    </row>
    <row r="329" spans="1:68" ht="27" customHeight="1" x14ac:dyDescent="0.25">
      <c r="A329" s="54" t="s">
        <v>527</v>
      </c>
      <c r="B329" s="54" t="s">
        <v>528</v>
      </c>
      <c r="C329" s="31">
        <v>4301051344</v>
      </c>
      <c r="D329" s="776">
        <v>4680115880412</v>
      </c>
      <c r="E329" s="777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75</v>
      </c>
      <c r="L329" s="32"/>
      <c r="M329" s="33" t="s">
        <v>110</v>
      </c>
      <c r="N329" s="33"/>
      <c r="O329" s="32">
        <v>45</v>
      </c>
      <c r="P329" s="85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74"/>
      <c r="R329" s="774"/>
      <c r="S329" s="774"/>
      <c r="T329" s="775"/>
      <c r="U329" s="34"/>
      <c r="V329" s="34"/>
      <c r="W329" s="35" t="s">
        <v>68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529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530</v>
      </c>
      <c r="B330" s="54" t="s">
        <v>531</v>
      </c>
      <c r="C330" s="31">
        <v>4301051277</v>
      </c>
      <c r="D330" s="776">
        <v>4680115880511</v>
      </c>
      <c r="E330" s="777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75</v>
      </c>
      <c r="L330" s="32"/>
      <c r="M330" s="33" t="s">
        <v>110</v>
      </c>
      <c r="N330" s="33"/>
      <c r="O330" s="32">
        <v>40</v>
      </c>
      <c r="P330" s="103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74"/>
      <c r="R330" s="774"/>
      <c r="S330" s="774"/>
      <c r="T330" s="775"/>
      <c r="U330" s="34"/>
      <c r="V330" s="34"/>
      <c r="W330" s="35" t="s">
        <v>68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532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799"/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800"/>
      <c r="P331" s="782" t="s">
        <v>70</v>
      </c>
      <c r="Q331" s="783"/>
      <c r="R331" s="783"/>
      <c r="S331" s="783"/>
      <c r="T331" s="783"/>
      <c r="U331" s="783"/>
      <c r="V331" s="784"/>
      <c r="W331" s="37" t="s">
        <v>71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x14ac:dyDescent="0.2">
      <c r="A332" s="786"/>
      <c r="B332" s="786"/>
      <c r="C332" s="786"/>
      <c r="D332" s="786"/>
      <c r="E332" s="786"/>
      <c r="F332" s="786"/>
      <c r="G332" s="786"/>
      <c r="H332" s="786"/>
      <c r="I332" s="786"/>
      <c r="J332" s="786"/>
      <c r="K332" s="786"/>
      <c r="L332" s="786"/>
      <c r="M332" s="786"/>
      <c r="N332" s="786"/>
      <c r="O332" s="800"/>
      <c r="P332" s="782" t="s">
        <v>70</v>
      </c>
      <c r="Q332" s="783"/>
      <c r="R332" s="783"/>
      <c r="S332" s="783"/>
      <c r="T332" s="783"/>
      <c r="U332" s="783"/>
      <c r="V332" s="784"/>
      <c r="W332" s="37" t="s">
        <v>68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customHeight="1" x14ac:dyDescent="0.25">
      <c r="A333" s="785" t="s">
        <v>533</v>
      </c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6"/>
      <c r="P333" s="786"/>
      <c r="Q333" s="786"/>
      <c r="R333" s="786"/>
      <c r="S333" s="786"/>
      <c r="T333" s="786"/>
      <c r="U333" s="786"/>
      <c r="V333" s="786"/>
      <c r="W333" s="786"/>
      <c r="X333" s="786"/>
      <c r="Y333" s="786"/>
      <c r="Z333" s="786"/>
      <c r="AA333" s="764"/>
      <c r="AB333" s="764"/>
      <c r="AC333" s="764"/>
    </row>
    <row r="334" spans="1:68" ht="14.25" customHeight="1" x14ac:dyDescent="0.25">
      <c r="A334" s="795" t="s">
        <v>106</v>
      </c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6"/>
      <c r="P334" s="786"/>
      <c r="Q334" s="786"/>
      <c r="R334" s="786"/>
      <c r="S334" s="786"/>
      <c r="T334" s="786"/>
      <c r="U334" s="786"/>
      <c r="V334" s="786"/>
      <c r="W334" s="786"/>
      <c r="X334" s="786"/>
      <c r="Y334" s="786"/>
      <c r="Z334" s="786"/>
      <c r="AA334" s="765"/>
      <c r="AB334" s="765"/>
      <c r="AC334" s="765"/>
    </row>
    <row r="335" spans="1:68" ht="27" customHeight="1" x14ac:dyDescent="0.25">
      <c r="A335" s="54" t="s">
        <v>534</v>
      </c>
      <c r="B335" s="54" t="s">
        <v>535</v>
      </c>
      <c r="C335" s="31">
        <v>4301011593</v>
      </c>
      <c r="D335" s="776">
        <v>4680115882973</v>
      </c>
      <c r="E335" s="777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109</v>
      </c>
      <c r="L335" s="32"/>
      <c r="M335" s="33" t="s">
        <v>113</v>
      </c>
      <c r="N335" s="33"/>
      <c r="O335" s="32">
        <v>55</v>
      </c>
      <c r="P335" s="109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74"/>
      <c r="R335" s="774"/>
      <c r="S335" s="774"/>
      <c r="T335" s="775"/>
      <c r="U335" s="34"/>
      <c r="V335" s="34"/>
      <c r="W335" s="35" t="s">
        <v>68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420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536</v>
      </c>
      <c r="B336" s="54" t="s">
        <v>537</v>
      </c>
      <c r="C336" s="31">
        <v>4301011594</v>
      </c>
      <c r="D336" s="776">
        <v>4680115883413</v>
      </c>
      <c r="E336" s="777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120</v>
      </c>
      <c r="L336" s="32"/>
      <c r="M336" s="33" t="s">
        <v>113</v>
      </c>
      <c r="N336" s="33"/>
      <c r="O336" s="32">
        <v>55</v>
      </c>
      <c r="P336" s="113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74"/>
      <c r="R336" s="774"/>
      <c r="S336" s="774"/>
      <c r="T336" s="775"/>
      <c r="U336" s="34"/>
      <c r="V336" s="34"/>
      <c r="W336" s="35" t="s">
        <v>68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420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99"/>
      <c r="B337" s="786"/>
      <c r="C337" s="786"/>
      <c r="D337" s="786"/>
      <c r="E337" s="786"/>
      <c r="F337" s="786"/>
      <c r="G337" s="786"/>
      <c r="H337" s="786"/>
      <c r="I337" s="786"/>
      <c r="J337" s="786"/>
      <c r="K337" s="786"/>
      <c r="L337" s="786"/>
      <c r="M337" s="786"/>
      <c r="N337" s="786"/>
      <c r="O337" s="800"/>
      <c r="P337" s="782" t="s">
        <v>70</v>
      </c>
      <c r="Q337" s="783"/>
      <c r="R337" s="783"/>
      <c r="S337" s="783"/>
      <c r="T337" s="783"/>
      <c r="U337" s="783"/>
      <c r="V337" s="784"/>
      <c r="W337" s="37" t="s">
        <v>71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x14ac:dyDescent="0.2">
      <c r="A338" s="786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800"/>
      <c r="P338" s="782" t="s">
        <v>70</v>
      </c>
      <c r="Q338" s="783"/>
      <c r="R338" s="783"/>
      <c r="S338" s="783"/>
      <c r="T338" s="783"/>
      <c r="U338" s="783"/>
      <c r="V338" s="784"/>
      <c r="W338" s="37" t="s">
        <v>68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customHeight="1" x14ac:dyDescent="0.25">
      <c r="A339" s="795" t="s">
        <v>63</v>
      </c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6"/>
      <c r="P339" s="786"/>
      <c r="Q339" s="786"/>
      <c r="R339" s="786"/>
      <c r="S339" s="786"/>
      <c r="T339" s="786"/>
      <c r="U339" s="786"/>
      <c r="V339" s="786"/>
      <c r="W339" s="786"/>
      <c r="X339" s="786"/>
      <c r="Y339" s="786"/>
      <c r="Z339" s="786"/>
      <c r="AA339" s="765"/>
      <c r="AB339" s="765"/>
      <c r="AC339" s="765"/>
    </row>
    <row r="340" spans="1:68" ht="27" customHeight="1" x14ac:dyDescent="0.25">
      <c r="A340" s="54" t="s">
        <v>538</v>
      </c>
      <c r="B340" s="54" t="s">
        <v>539</v>
      </c>
      <c r="C340" s="31">
        <v>4301031305</v>
      </c>
      <c r="D340" s="776">
        <v>4607091389845</v>
      </c>
      <c r="E340" s="777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66</v>
      </c>
      <c r="L340" s="32"/>
      <c r="M340" s="33" t="s">
        <v>67</v>
      </c>
      <c r="N340" s="33"/>
      <c r="O340" s="32">
        <v>40</v>
      </c>
      <c r="P340" s="94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74"/>
      <c r="R340" s="774"/>
      <c r="S340" s="774"/>
      <c r="T340" s="775"/>
      <c r="U340" s="34"/>
      <c r="V340" s="34"/>
      <c r="W340" s="35" t="s">
        <v>68</v>
      </c>
      <c r="X340" s="769">
        <v>0</v>
      </c>
      <c r="Y340" s="770">
        <f>IFERROR(IF(X340="",0,CEILING((X340/$H340),1)*$H340),"")</f>
        <v>0</v>
      </c>
      <c r="Z340" s="36" t="str">
        <f>IFERROR(IF(Y340=0,"",ROUNDUP(Y340/H340,0)*0.00502),"")</f>
        <v/>
      </c>
      <c r="AA340" s="56"/>
      <c r="AB340" s="57"/>
      <c r="AC340" s="409" t="s">
        <v>540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541</v>
      </c>
      <c r="B341" s="54" t="s">
        <v>542</v>
      </c>
      <c r="C341" s="31">
        <v>4301031306</v>
      </c>
      <c r="D341" s="776">
        <v>4680115882881</v>
      </c>
      <c r="E341" s="777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66</v>
      </c>
      <c r="L341" s="32"/>
      <c r="M341" s="33" t="s">
        <v>67</v>
      </c>
      <c r="N341" s="33"/>
      <c r="O341" s="32">
        <v>40</v>
      </c>
      <c r="P341" s="112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74"/>
      <c r="R341" s="774"/>
      <c r="S341" s="774"/>
      <c r="T341" s="775"/>
      <c r="U341" s="34"/>
      <c r="V341" s="34"/>
      <c r="W341" s="35" t="s">
        <v>68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540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799"/>
      <c r="B342" s="786"/>
      <c r="C342" s="786"/>
      <c r="D342" s="786"/>
      <c r="E342" s="786"/>
      <c r="F342" s="786"/>
      <c r="G342" s="786"/>
      <c r="H342" s="786"/>
      <c r="I342" s="786"/>
      <c r="J342" s="786"/>
      <c r="K342" s="786"/>
      <c r="L342" s="786"/>
      <c r="M342" s="786"/>
      <c r="N342" s="786"/>
      <c r="O342" s="800"/>
      <c r="P342" s="782" t="s">
        <v>70</v>
      </c>
      <c r="Q342" s="783"/>
      <c r="R342" s="783"/>
      <c r="S342" s="783"/>
      <c r="T342" s="783"/>
      <c r="U342" s="783"/>
      <c r="V342" s="784"/>
      <c r="W342" s="37" t="s">
        <v>71</v>
      </c>
      <c r="X342" s="771">
        <f>IFERROR(X340/H340,"0")+IFERROR(X341/H341,"0")</f>
        <v>0</v>
      </c>
      <c r="Y342" s="771">
        <f>IFERROR(Y340/H340,"0")+IFERROR(Y341/H341,"0")</f>
        <v>0</v>
      </c>
      <c r="Z342" s="771">
        <f>IFERROR(IF(Z340="",0,Z340),"0")+IFERROR(IF(Z341="",0,Z341),"0")</f>
        <v>0</v>
      </c>
      <c r="AA342" s="772"/>
      <c r="AB342" s="772"/>
      <c r="AC342" s="772"/>
    </row>
    <row r="343" spans="1:68" x14ac:dyDescent="0.2">
      <c r="A343" s="786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800"/>
      <c r="P343" s="782" t="s">
        <v>70</v>
      </c>
      <c r="Q343" s="783"/>
      <c r="R343" s="783"/>
      <c r="S343" s="783"/>
      <c r="T343" s="783"/>
      <c r="U343" s="783"/>
      <c r="V343" s="784"/>
      <c r="W343" s="37" t="s">
        <v>68</v>
      </c>
      <c r="X343" s="771">
        <f>IFERROR(SUM(X340:X341),"0")</f>
        <v>0</v>
      </c>
      <c r="Y343" s="771">
        <f>IFERROR(SUM(Y340:Y341),"0")</f>
        <v>0</v>
      </c>
      <c r="Z343" s="37"/>
      <c r="AA343" s="772"/>
      <c r="AB343" s="772"/>
      <c r="AC343" s="772"/>
    </row>
    <row r="344" spans="1:68" ht="14.25" customHeight="1" x14ac:dyDescent="0.25">
      <c r="A344" s="795" t="s">
        <v>72</v>
      </c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6"/>
      <c r="P344" s="786"/>
      <c r="Q344" s="786"/>
      <c r="R344" s="786"/>
      <c r="S344" s="786"/>
      <c r="T344" s="786"/>
      <c r="U344" s="786"/>
      <c r="V344" s="786"/>
      <c r="W344" s="786"/>
      <c r="X344" s="786"/>
      <c r="Y344" s="786"/>
      <c r="Z344" s="786"/>
      <c r="AA344" s="765"/>
      <c r="AB344" s="765"/>
      <c r="AC344" s="765"/>
    </row>
    <row r="345" spans="1:68" ht="37.5" customHeight="1" x14ac:dyDescent="0.25">
      <c r="A345" s="54" t="s">
        <v>543</v>
      </c>
      <c r="B345" s="54" t="s">
        <v>544</v>
      </c>
      <c r="C345" s="31">
        <v>4301051517</v>
      </c>
      <c r="D345" s="776">
        <v>4680115883390</v>
      </c>
      <c r="E345" s="777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75</v>
      </c>
      <c r="L345" s="32"/>
      <c r="M345" s="33" t="s">
        <v>67</v>
      </c>
      <c r="N345" s="33"/>
      <c r="O345" s="32">
        <v>40</v>
      </c>
      <c r="P345" s="106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74"/>
      <c r="R345" s="774"/>
      <c r="S345" s="774"/>
      <c r="T345" s="775"/>
      <c r="U345" s="34"/>
      <c r="V345" s="34"/>
      <c r="W345" s="35" t="s">
        <v>68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545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799"/>
      <c r="B346" s="786"/>
      <c r="C346" s="786"/>
      <c r="D346" s="786"/>
      <c r="E346" s="786"/>
      <c r="F346" s="786"/>
      <c r="G346" s="786"/>
      <c r="H346" s="786"/>
      <c r="I346" s="786"/>
      <c r="J346" s="786"/>
      <c r="K346" s="786"/>
      <c r="L346" s="786"/>
      <c r="M346" s="786"/>
      <c r="N346" s="786"/>
      <c r="O346" s="800"/>
      <c r="P346" s="782" t="s">
        <v>70</v>
      </c>
      <c r="Q346" s="783"/>
      <c r="R346" s="783"/>
      <c r="S346" s="783"/>
      <c r="T346" s="783"/>
      <c r="U346" s="783"/>
      <c r="V346" s="784"/>
      <c r="W346" s="37" t="s">
        <v>71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x14ac:dyDescent="0.2">
      <c r="A347" s="786"/>
      <c r="B347" s="786"/>
      <c r="C347" s="786"/>
      <c r="D347" s="786"/>
      <c r="E347" s="786"/>
      <c r="F347" s="786"/>
      <c r="G347" s="786"/>
      <c r="H347" s="786"/>
      <c r="I347" s="786"/>
      <c r="J347" s="786"/>
      <c r="K347" s="786"/>
      <c r="L347" s="786"/>
      <c r="M347" s="786"/>
      <c r="N347" s="786"/>
      <c r="O347" s="800"/>
      <c r="P347" s="782" t="s">
        <v>70</v>
      </c>
      <c r="Q347" s="783"/>
      <c r="R347" s="783"/>
      <c r="S347" s="783"/>
      <c r="T347" s="783"/>
      <c r="U347" s="783"/>
      <c r="V347" s="784"/>
      <c r="W347" s="37" t="s">
        <v>68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customHeight="1" x14ac:dyDescent="0.25">
      <c r="A348" s="785" t="s">
        <v>546</v>
      </c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6"/>
      <c r="P348" s="786"/>
      <c r="Q348" s="786"/>
      <c r="R348" s="786"/>
      <c r="S348" s="786"/>
      <c r="T348" s="786"/>
      <c r="U348" s="786"/>
      <c r="V348" s="786"/>
      <c r="W348" s="786"/>
      <c r="X348" s="786"/>
      <c r="Y348" s="786"/>
      <c r="Z348" s="786"/>
      <c r="AA348" s="764"/>
      <c r="AB348" s="764"/>
      <c r="AC348" s="764"/>
    </row>
    <row r="349" spans="1:68" ht="14.25" customHeight="1" x14ac:dyDescent="0.25">
      <c r="A349" s="795" t="s">
        <v>106</v>
      </c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6"/>
      <c r="P349" s="786"/>
      <c r="Q349" s="786"/>
      <c r="R349" s="786"/>
      <c r="S349" s="786"/>
      <c r="T349" s="786"/>
      <c r="U349" s="786"/>
      <c r="V349" s="786"/>
      <c r="W349" s="786"/>
      <c r="X349" s="786"/>
      <c r="Y349" s="786"/>
      <c r="Z349" s="786"/>
      <c r="AA349" s="765"/>
      <c r="AB349" s="765"/>
      <c r="AC349" s="765"/>
    </row>
    <row r="350" spans="1:68" ht="16.5" customHeight="1" x14ac:dyDescent="0.25">
      <c r="A350" s="54" t="s">
        <v>547</v>
      </c>
      <c r="B350" s="54" t="s">
        <v>548</v>
      </c>
      <c r="C350" s="31">
        <v>4301011728</v>
      </c>
      <c r="D350" s="776">
        <v>4680115885141</v>
      </c>
      <c r="E350" s="777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66</v>
      </c>
      <c r="L350" s="32"/>
      <c r="M350" s="33" t="s">
        <v>110</v>
      </c>
      <c r="N350" s="33"/>
      <c r="O350" s="32">
        <v>55</v>
      </c>
      <c r="P350" s="909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74"/>
      <c r="R350" s="774"/>
      <c r="S350" s="774"/>
      <c r="T350" s="775"/>
      <c r="U350" s="34"/>
      <c r="V350" s="34"/>
      <c r="W350" s="35" t="s">
        <v>68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549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799"/>
      <c r="B351" s="786"/>
      <c r="C351" s="786"/>
      <c r="D351" s="786"/>
      <c r="E351" s="786"/>
      <c r="F351" s="786"/>
      <c r="G351" s="786"/>
      <c r="H351" s="786"/>
      <c r="I351" s="786"/>
      <c r="J351" s="786"/>
      <c r="K351" s="786"/>
      <c r="L351" s="786"/>
      <c r="M351" s="786"/>
      <c r="N351" s="786"/>
      <c r="O351" s="800"/>
      <c r="P351" s="782" t="s">
        <v>70</v>
      </c>
      <c r="Q351" s="783"/>
      <c r="R351" s="783"/>
      <c r="S351" s="783"/>
      <c r="T351" s="783"/>
      <c r="U351" s="783"/>
      <c r="V351" s="784"/>
      <c r="W351" s="37" t="s">
        <v>71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x14ac:dyDescent="0.2">
      <c r="A352" s="786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800"/>
      <c r="P352" s="782" t="s">
        <v>70</v>
      </c>
      <c r="Q352" s="783"/>
      <c r="R352" s="783"/>
      <c r="S352" s="783"/>
      <c r="T352" s="783"/>
      <c r="U352" s="783"/>
      <c r="V352" s="784"/>
      <c r="W352" s="37" t="s">
        <v>68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customHeight="1" x14ac:dyDescent="0.25">
      <c r="A353" s="785" t="s">
        <v>550</v>
      </c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6"/>
      <c r="P353" s="786"/>
      <c r="Q353" s="786"/>
      <c r="R353" s="786"/>
      <c r="S353" s="786"/>
      <c r="T353" s="786"/>
      <c r="U353" s="786"/>
      <c r="V353" s="786"/>
      <c r="W353" s="786"/>
      <c r="X353" s="786"/>
      <c r="Y353" s="786"/>
      <c r="Z353" s="786"/>
      <c r="AA353" s="764"/>
      <c r="AB353" s="764"/>
      <c r="AC353" s="764"/>
    </row>
    <row r="354" spans="1:68" ht="14.25" customHeight="1" x14ac:dyDescent="0.25">
      <c r="A354" s="795" t="s">
        <v>106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5"/>
      <c r="AB354" s="765"/>
      <c r="AC354" s="765"/>
    </row>
    <row r="355" spans="1:68" ht="27" customHeight="1" x14ac:dyDescent="0.25">
      <c r="A355" s="54" t="s">
        <v>551</v>
      </c>
      <c r="B355" s="54" t="s">
        <v>552</v>
      </c>
      <c r="C355" s="31">
        <v>4301012024</v>
      </c>
      <c r="D355" s="776">
        <v>4680115885615</v>
      </c>
      <c r="E355" s="777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109</v>
      </c>
      <c r="L355" s="32"/>
      <c r="M355" s="33" t="s">
        <v>110</v>
      </c>
      <c r="N355" s="33"/>
      <c r="O355" s="32">
        <v>55</v>
      </c>
      <c r="P355" s="11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74"/>
      <c r="R355" s="774"/>
      <c r="S355" s="774"/>
      <c r="T355" s="775"/>
      <c r="U355" s="34"/>
      <c r="V355" s="34"/>
      <c r="W355" s="35" t="s">
        <v>68</v>
      </c>
      <c r="X355" s="769">
        <v>0</v>
      </c>
      <c r="Y355" s="770">
        <f t="shared" ref="Y355:Y362" si="77">IFERROR(IF(X355="",0,CEILING((X355/$H355),1)*$H355),"")</f>
        <v>0</v>
      </c>
      <c r="Z355" s="36" t="str">
        <f>IFERROR(IF(Y355=0,"",ROUNDUP(Y355/H355,0)*0.01898),"")</f>
        <v/>
      </c>
      <c r="AA355" s="56"/>
      <c r="AB355" s="57"/>
      <c r="AC355" s="417" t="s">
        <v>553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0</v>
      </c>
      <c r="BN355" s="64">
        <f t="shared" ref="BN355:BN362" si="79">IFERROR(Y355*I355/H355,"0")</f>
        <v>0</v>
      </c>
      <c r="BO355" s="64">
        <f t="shared" ref="BO355:BO362" si="80">IFERROR(1/J355*(X355/H355),"0")</f>
        <v>0</v>
      </c>
      <c r="BP355" s="64">
        <f t="shared" ref="BP355:BP362" si="81">IFERROR(1/J355*(Y355/H355),"0")</f>
        <v>0</v>
      </c>
    </row>
    <row r="356" spans="1:68" ht="27" customHeight="1" x14ac:dyDescent="0.25">
      <c r="A356" s="54" t="s">
        <v>554</v>
      </c>
      <c r="B356" s="54" t="s">
        <v>555</v>
      </c>
      <c r="C356" s="31">
        <v>4301011911</v>
      </c>
      <c r="D356" s="776">
        <v>4680115885554</v>
      </c>
      <c r="E356" s="777"/>
      <c r="F356" s="768">
        <v>1.35</v>
      </c>
      <c r="G356" s="32">
        <v>8</v>
      </c>
      <c r="H356" s="768">
        <v>10.8</v>
      </c>
      <c r="I356" s="768">
        <v>11.28</v>
      </c>
      <c r="J356" s="32">
        <v>48</v>
      </c>
      <c r="K356" s="32" t="s">
        <v>109</v>
      </c>
      <c r="L356" s="32"/>
      <c r="M356" s="33" t="s">
        <v>410</v>
      </c>
      <c r="N356" s="33"/>
      <c r="O356" s="32">
        <v>55</v>
      </c>
      <c r="P356" s="99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74"/>
      <c r="R356" s="774"/>
      <c r="S356" s="774"/>
      <c r="T356" s="775"/>
      <c r="U356" s="34"/>
      <c r="V356" s="34"/>
      <c r="W356" s="35" t="s">
        <v>68</v>
      </c>
      <c r="X356" s="769">
        <v>0</v>
      </c>
      <c r="Y356" s="770">
        <f t="shared" si="77"/>
        <v>0</v>
      </c>
      <c r="Z356" s="36" t="str">
        <f>IFERROR(IF(Y356=0,"",ROUNDUP(Y356/H356,0)*0.02039),"")</f>
        <v/>
      </c>
      <c r="AA356" s="56"/>
      <c r="AB356" s="57"/>
      <c r="AC356" s="419" t="s">
        <v>556</v>
      </c>
      <c r="AG356" s="64"/>
      <c r="AJ356" s="68"/>
      <c r="AK356" s="68">
        <v>0</v>
      </c>
      <c r="BB356" s="420" t="s">
        <v>1</v>
      </c>
      <c r="BM356" s="64">
        <f t="shared" si="78"/>
        <v>0</v>
      </c>
      <c r="BN356" s="64">
        <f t="shared" si="79"/>
        <v>0</v>
      </c>
      <c r="BO356" s="64">
        <f t="shared" si="80"/>
        <v>0</v>
      </c>
      <c r="BP356" s="64">
        <f t="shared" si="81"/>
        <v>0</v>
      </c>
    </row>
    <row r="357" spans="1:68" ht="27" customHeight="1" x14ac:dyDescent="0.25">
      <c r="A357" s="54" t="s">
        <v>554</v>
      </c>
      <c r="B357" s="54" t="s">
        <v>557</v>
      </c>
      <c r="C357" s="31">
        <v>4301012016</v>
      </c>
      <c r="D357" s="776">
        <v>4680115885554</v>
      </c>
      <c r="E357" s="777"/>
      <c r="F357" s="768">
        <v>1.35</v>
      </c>
      <c r="G357" s="32">
        <v>8</v>
      </c>
      <c r="H357" s="768">
        <v>10.8</v>
      </c>
      <c r="I357" s="768">
        <v>11.234999999999999</v>
      </c>
      <c r="J357" s="32">
        <v>64</v>
      </c>
      <c r="K357" s="32" t="s">
        <v>109</v>
      </c>
      <c r="L357" s="32"/>
      <c r="M357" s="33" t="s">
        <v>110</v>
      </c>
      <c r="N357" s="33"/>
      <c r="O357" s="32">
        <v>55</v>
      </c>
      <c r="P357" s="116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74"/>
      <c r="R357" s="774"/>
      <c r="S357" s="774"/>
      <c r="T357" s="775"/>
      <c r="U357" s="34"/>
      <c r="V357" s="34"/>
      <c r="W357" s="35" t="s">
        <v>68</v>
      </c>
      <c r="X357" s="769">
        <v>0</v>
      </c>
      <c r="Y357" s="770">
        <f t="shared" si="77"/>
        <v>0</v>
      </c>
      <c r="Z357" s="36" t="str">
        <f>IFERROR(IF(Y357=0,"",ROUNDUP(Y357/H357,0)*0.01898),"")</f>
        <v/>
      </c>
      <c r="AA357" s="56"/>
      <c r="AB357" s="57"/>
      <c r="AC357" s="421" t="s">
        <v>558</v>
      </c>
      <c r="AG357" s="64"/>
      <c r="AJ357" s="68"/>
      <c r="AK357" s="68">
        <v>0</v>
      </c>
      <c r="BB357" s="422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37.5" customHeight="1" x14ac:dyDescent="0.25">
      <c r="A358" s="54" t="s">
        <v>559</v>
      </c>
      <c r="B358" s="54" t="s">
        <v>560</v>
      </c>
      <c r="C358" s="31">
        <v>4301011858</v>
      </c>
      <c r="D358" s="776">
        <v>4680115885646</v>
      </c>
      <c r="E358" s="777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109</v>
      </c>
      <c r="L358" s="32"/>
      <c r="M358" s="33" t="s">
        <v>113</v>
      </c>
      <c r="N358" s="33"/>
      <c r="O358" s="32">
        <v>55</v>
      </c>
      <c r="P358" s="94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74"/>
      <c r="R358" s="774"/>
      <c r="S358" s="774"/>
      <c r="T358" s="775"/>
      <c r="U358" s="34"/>
      <c r="V358" s="34"/>
      <c r="W358" s="35" t="s">
        <v>68</v>
      </c>
      <c r="X358" s="769">
        <v>0</v>
      </c>
      <c r="Y358" s="770">
        <f t="shared" si="77"/>
        <v>0</v>
      </c>
      <c r="Z358" s="36" t="str">
        <f>IFERROR(IF(Y358=0,"",ROUNDUP(Y358/H358,0)*0.01898),"")</f>
        <v/>
      </c>
      <c r="AA358" s="56"/>
      <c r="AB358" s="57"/>
      <c r="AC358" s="423" t="s">
        <v>561</v>
      </c>
      <c r="AG358" s="64"/>
      <c r="AJ358" s="68"/>
      <c r="AK358" s="68">
        <v>0</v>
      </c>
      <c r="BB358" s="424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customHeight="1" x14ac:dyDescent="0.25">
      <c r="A359" s="54" t="s">
        <v>562</v>
      </c>
      <c r="B359" s="54" t="s">
        <v>563</v>
      </c>
      <c r="C359" s="31">
        <v>4301011857</v>
      </c>
      <c r="D359" s="776">
        <v>4680115885622</v>
      </c>
      <c r="E359" s="777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120</v>
      </c>
      <c r="L359" s="32"/>
      <c r="M359" s="33" t="s">
        <v>113</v>
      </c>
      <c r="N359" s="33"/>
      <c r="O359" s="32">
        <v>55</v>
      </c>
      <c r="P359" s="110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74"/>
      <c r="R359" s="774"/>
      <c r="S359" s="774"/>
      <c r="T359" s="775"/>
      <c r="U359" s="34"/>
      <c r="V359" s="34"/>
      <c r="W359" s="35" t="s">
        <v>68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564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565</v>
      </c>
      <c r="B360" s="54" t="s">
        <v>566</v>
      </c>
      <c r="C360" s="31">
        <v>4301011573</v>
      </c>
      <c r="D360" s="776">
        <v>4680115881938</v>
      </c>
      <c r="E360" s="777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120</v>
      </c>
      <c r="L360" s="32"/>
      <c r="M360" s="33" t="s">
        <v>113</v>
      </c>
      <c r="N360" s="33"/>
      <c r="O360" s="32">
        <v>90</v>
      </c>
      <c r="P360" s="12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74"/>
      <c r="R360" s="774"/>
      <c r="S360" s="774"/>
      <c r="T360" s="775"/>
      <c r="U360" s="34"/>
      <c r="V360" s="34"/>
      <c r="W360" s="35" t="s">
        <v>68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567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568</v>
      </c>
      <c r="B361" s="54" t="s">
        <v>569</v>
      </c>
      <c r="C361" s="31">
        <v>4301011859</v>
      </c>
      <c r="D361" s="776">
        <v>4680115885608</v>
      </c>
      <c r="E361" s="777"/>
      <c r="F361" s="768">
        <v>0.4</v>
      </c>
      <c r="G361" s="32">
        <v>10</v>
      </c>
      <c r="H361" s="768">
        <v>4</v>
      </c>
      <c r="I361" s="768">
        <v>4.21</v>
      </c>
      <c r="J361" s="32">
        <v>132</v>
      </c>
      <c r="K361" s="32" t="s">
        <v>120</v>
      </c>
      <c r="L361" s="32"/>
      <c r="M361" s="33" t="s">
        <v>113</v>
      </c>
      <c r="N361" s="33"/>
      <c r="O361" s="32">
        <v>55</v>
      </c>
      <c r="P361" s="98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74"/>
      <c r="R361" s="774"/>
      <c r="S361" s="774"/>
      <c r="T361" s="775"/>
      <c r="U361" s="34"/>
      <c r="V361" s="34"/>
      <c r="W361" s="35" t="s">
        <v>68</v>
      </c>
      <c r="X361" s="769">
        <v>0</v>
      </c>
      <c r="Y361" s="770">
        <f t="shared" si="77"/>
        <v>0</v>
      </c>
      <c r="Z361" s="36" t="str">
        <f>IFERROR(IF(Y361=0,"",ROUNDUP(Y361/H361,0)*0.00902),"")</f>
        <v/>
      </c>
      <c r="AA361" s="56"/>
      <c r="AB361" s="57"/>
      <c r="AC361" s="429" t="s">
        <v>558</v>
      </c>
      <c r="AG361" s="64"/>
      <c r="AJ361" s="68"/>
      <c r="AK361" s="68">
        <v>0</v>
      </c>
      <c r="BB361" s="430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570</v>
      </c>
      <c r="B362" s="54" t="s">
        <v>571</v>
      </c>
      <c r="C362" s="31">
        <v>4301011337</v>
      </c>
      <c r="D362" s="776">
        <v>4607091386011</v>
      </c>
      <c r="E362" s="777"/>
      <c r="F362" s="768">
        <v>0.5</v>
      </c>
      <c r="G362" s="32">
        <v>10</v>
      </c>
      <c r="H362" s="768">
        <v>5</v>
      </c>
      <c r="I362" s="768">
        <v>5.21</v>
      </c>
      <c r="J362" s="32">
        <v>132</v>
      </c>
      <c r="K362" s="32" t="s">
        <v>120</v>
      </c>
      <c r="L362" s="32"/>
      <c r="M362" s="33" t="s">
        <v>113</v>
      </c>
      <c r="N362" s="33"/>
      <c r="O362" s="32">
        <v>55</v>
      </c>
      <c r="P362" s="11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74"/>
      <c r="R362" s="774"/>
      <c r="S362" s="774"/>
      <c r="T362" s="775"/>
      <c r="U362" s="34"/>
      <c r="V362" s="34"/>
      <c r="W362" s="35" t="s">
        <v>68</v>
      </c>
      <c r="X362" s="769">
        <v>0</v>
      </c>
      <c r="Y362" s="770">
        <f t="shared" si="77"/>
        <v>0</v>
      </c>
      <c r="Z362" s="36" t="str">
        <f>IFERROR(IF(Y362=0,"",ROUNDUP(Y362/H362,0)*0.00902),"")</f>
        <v/>
      </c>
      <c r="AA362" s="56"/>
      <c r="AB362" s="57"/>
      <c r="AC362" s="431" t="s">
        <v>572</v>
      </c>
      <c r="AG362" s="64"/>
      <c r="AJ362" s="68"/>
      <c r="AK362" s="68">
        <v>0</v>
      </c>
      <c r="BB362" s="432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x14ac:dyDescent="0.2">
      <c r="A363" s="799"/>
      <c r="B363" s="786"/>
      <c r="C363" s="786"/>
      <c r="D363" s="786"/>
      <c r="E363" s="786"/>
      <c r="F363" s="786"/>
      <c r="G363" s="786"/>
      <c r="H363" s="786"/>
      <c r="I363" s="786"/>
      <c r="J363" s="786"/>
      <c r="K363" s="786"/>
      <c r="L363" s="786"/>
      <c r="M363" s="786"/>
      <c r="N363" s="786"/>
      <c r="O363" s="800"/>
      <c r="P363" s="782" t="s">
        <v>70</v>
      </c>
      <c r="Q363" s="783"/>
      <c r="R363" s="783"/>
      <c r="S363" s="783"/>
      <c r="T363" s="783"/>
      <c r="U363" s="783"/>
      <c r="V363" s="784"/>
      <c r="W363" s="37" t="s">
        <v>71</v>
      </c>
      <c r="X363" s="771">
        <f>IFERROR(X355/H355,"0")+IFERROR(X356/H356,"0")+IFERROR(X357/H357,"0")+IFERROR(X358/H358,"0")+IFERROR(X359/H359,"0")+IFERROR(X360/H360,"0")+IFERROR(X361/H361,"0")+IFERROR(X362/H362,"0")</f>
        <v>0</v>
      </c>
      <c r="Y363" s="771">
        <f>IFERROR(Y355/H355,"0")+IFERROR(Y356/H356,"0")+IFERROR(Y357/H357,"0")+IFERROR(Y358/H358,"0")+IFERROR(Y359/H359,"0")+IFERROR(Y360/H360,"0")+IFERROR(Y361/H361,"0")+IFERROR(Y362/H362,"0")</f>
        <v>0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72"/>
      <c r="AB363" s="772"/>
      <c r="AC363" s="772"/>
    </row>
    <row r="364" spans="1:68" x14ac:dyDescent="0.2">
      <c r="A364" s="786"/>
      <c r="B364" s="786"/>
      <c r="C364" s="786"/>
      <c r="D364" s="786"/>
      <c r="E364" s="786"/>
      <c r="F364" s="786"/>
      <c r="G364" s="786"/>
      <c r="H364" s="786"/>
      <c r="I364" s="786"/>
      <c r="J364" s="786"/>
      <c r="K364" s="786"/>
      <c r="L364" s="786"/>
      <c r="M364" s="786"/>
      <c r="N364" s="786"/>
      <c r="O364" s="800"/>
      <c r="P364" s="782" t="s">
        <v>70</v>
      </c>
      <c r="Q364" s="783"/>
      <c r="R364" s="783"/>
      <c r="S364" s="783"/>
      <c r="T364" s="783"/>
      <c r="U364" s="783"/>
      <c r="V364" s="784"/>
      <c r="W364" s="37" t="s">
        <v>68</v>
      </c>
      <c r="X364" s="771">
        <f>IFERROR(SUM(X355:X362),"0")</f>
        <v>0</v>
      </c>
      <c r="Y364" s="771">
        <f>IFERROR(SUM(Y355:Y362),"0")</f>
        <v>0</v>
      </c>
      <c r="Z364" s="37"/>
      <c r="AA364" s="772"/>
      <c r="AB364" s="772"/>
      <c r="AC364" s="772"/>
    </row>
    <row r="365" spans="1:68" ht="14.25" customHeight="1" x14ac:dyDescent="0.25">
      <c r="A365" s="795" t="s">
        <v>63</v>
      </c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6"/>
      <c r="P365" s="786"/>
      <c r="Q365" s="786"/>
      <c r="R365" s="786"/>
      <c r="S365" s="786"/>
      <c r="T365" s="786"/>
      <c r="U365" s="786"/>
      <c r="V365" s="786"/>
      <c r="W365" s="786"/>
      <c r="X365" s="786"/>
      <c r="Y365" s="786"/>
      <c r="Z365" s="786"/>
      <c r="AA365" s="765"/>
      <c r="AB365" s="765"/>
      <c r="AC365" s="765"/>
    </row>
    <row r="366" spans="1:68" ht="27" customHeight="1" x14ac:dyDescent="0.25">
      <c r="A366" s="54" t="s">
        <v>573</v>
      </c>
      <c r="B366" s="54" t="s">
        <v>574</v>
      </c>
      <c r="C366" s="31">
        <v>4301030878</v>
      </c>
      <c r="D366" s="776">
        <v>4607091387193</v>
      </c>
      <c r="E366" s="777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120</v>
      </c>
      <c r="L366" s="32"/>
      <c r="M366" s="33" t="s">
        <v>67</v>
      </c>
      <c r="N366" s="33"/>
      <c r="O366" s="32">
        <v>35</v>
      </c>
      <c r="P366" s="82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74"/>
      <c r="R366" s="774"/>
      <c r="S366" s="774"/>
      <c r="T366" s="775"/>
      <c r="U366" s="34"/>
      <c r="V366" s="34"/>
      <c r="W366" s="35" t="s">
        <v>68</v>
      </c>
      <c r="X366" s="769">
        <v>0</v>
      </c>
      <c r="Y366" s="770">
        <f>IFERROR(IF(X366="",0,CEILING((X366/$H366),1)*$H366),"")</f>
        <v>0</v>
      </c>
      <c r="Z366" s="36" t="str">
        <f>IFERROR(IF(Y366=0,"",ROUNDUP(Y366/H366,0)*0.00902),"")</f>
        <v/>
      </c>
      <c r="AA366" s="56"/>
      <c r="AB366" s="57"/>
      <c r="AC366" s="433" t="s">
        <v>575</v>
      </c>
      <c r="AG366" s="64"/>
      <c r="AJ366" s="68"/>
      <c r="AK366" s="68">
        <v>0</v>
      </c>
      <c r="BB366" s="43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576</v>
      </c>
      <c r="B367" s="54" t="s">
        <v>577</v>
      </c>
      <c r="C367" s="31">
        <v>4301031153</v>
      </c>
      <c r="D367" s="776">
        <v>4607091387230</v>
      </c>
      <c r="E367" s="777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120</v>
      </c>
      <c r="L367" s="32"/>
      <c r="M367" s="33" t="s">
        <v>67</v>
      </c>
      <c r="N367" s="33"/>
      <c r="O367" s="32">
        <v>40</v>
      </c>
      <c r="P367" s="11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74"/>
      <c r="R367" s="774"/>
      <c r="S367" s="774"/>
      <c r="T367" s="775"/>
      <c r="U367" s="34"/>
      <c r="V367" s="34"/>
      <c r="W367" s="35" t="s">
        <v>68</v>
      </c>
      <c r="X367" s="769">
        <v>0</v>
      </c>
      <c r="Y367" s="770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5" t="s">
        <v>578</v>
      </c>
      <c r="AG367" s="64"/>
      <c r="AJ367" s="68"/>
      <c r="AK367" s="68">
        <v>0</v>
      </c>
      <c r="BB367" s="436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579</v>
      </c>
      <c r="B368" s="54" t="s">
        <v>580</v>
      </c>
      <c r="C368" s="31">
        <v>4301031154</v>
      </c>
      <c r="D368" s="776">
        <v>4607091387292</v>
      </c>
      <c r="E368" s="777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120</v>
      </c>
      <c r="L368" s="32"/>
      <c r="M368" s="33" t="s">
        <v>67</v>
      </c>
      <c r="N368" s="33"/>
      <c r="O368" s="32">
        <v>45</v>
      </c>
      <c r="P368" s="119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74"/>
      <c r="R368" s="774"/>
      <c r="S368" s="774"/>
      <c r="T368" s="775"/>
      <c r="U368" s="34"/>
      <c r="V368" s="34"/>
      <c r="W368" s="35" t="s">
        <v>68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581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582</v>
      </c>
      <c r="B369" s="54" t="s">
        <v>583</v>
      </c>
      <c r="C369" s="31">
        <v>4301031152</v>
      </c>
      <c r="D369" s="776">
        <v>4607091387285</v>
      </c>
      <c r="E369" s="777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66</v>
      </c>
      <c r="L369" s="32"/>
      <c r="M369" s="33" t="s">
        <v>67</v>
      </c>
      <c r="N369" s="33"/>
      <c r="O369" s="32">
        <v>40</v>
      </c>
      <c r="P369" s="114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74"/>
      <c r="R369" s="774"/>
      <c r="S369" s="774"/>
      <c r="T369" s="775"/>
      <c r="U369" s="34"/>
      <c r="V369" s="34"/>
      <c r="W369" s="35" t="s">
        <v>68</v>
      </c>
      <c r="X369" s="769">
        <v>0</v>
      </c>
      <c r="Y369" s="770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39" t="s">
        <v>578</v>
      </c>
      <c r="AG369" s="64"/>
      <c r="AJ369" s="68"/>
      <c r="AK369" s="68">
        <v>0</v>
      </c>
      <c r="BB369" s="440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799"/>
      <c r="B370" s="786"/>
      <c r="C370" s="786"/>
      <c r="D370" s="786"/>
      <c r="E370" s="786"/>
      <c r="F370" s="786"/>
      <c r="G370" s="786"/>
      <c r="H370" s="786"/>
      <c r="I370" s="786"/>
      <c r="J370" s="786"/>
      <c r="K370" s="786"/>
      <c r="L370" s="786"/>
      <c r="M370" s="786"/>
      <c r="N370" s="786"/>
      <c r="O370" s="800"/>
      <c r="P370" s="782" t="s">
        <v>70</v>
      </c>
      <c r="Q370" s="783"/>
      <c r="R370" s="783"/>
      <c r="S370" s="783"/>
      <c r="T370" s="783"/>
      <c r="U370" s="783"/>
      <c r="V370" s="784"/>
      <c r="W370" s="37" t="s">
        <v>71</v>
      </c>
      <c r="X370" s="771">
        <f>IFERROR(X366/H366,"0")+IFERROR(X367/H367,"0")+IFERROR(X368/H368,"0")+IFERROR(X369/H369,"0")</f>
        <v>0</v>
      </c>
      <c r="Y370" s="771">
        <f>IFERROR(Y366/H366,"0")+IFERROR(Y367/H367,"0")+IFERROR(Y368/H368,"0")+IFERROR(Y369/H369,"0")</f>
        <v>0</v>
      </c>
      <c r="Z370" s="771">
        <f>IFERROR(IF(Z366="",0,Z366),"0")+IFERROR(IF(Z367="",0,Z367),"0")+IFERROR(IF(Z368="",0,Z368),"0")+IFERROR(IF(Z369="",0,Z369),"0")</f>
        <v>0</v>
      </c>
      <c r="AA370" s="772"/>
      <c r="AB370" s="772"/>
      <c r="AC370" s="772"/>
    </row>
    <row r="371" spans="1:68" x14ac:dyDescent="0.2">
      <c r="A371" s="786"/>
      <c r="B371" s="786"/>
      <c r="C371" s="786"/>
      <c r="D371" s="786"/>
      <c r="E371" s="786"/>
      <c r="F371" s="786"/>
      <c r="G371" s="786"/>
      <c r="H371" s="786"/>
      <c r="I371" s="786"/>
      <c r="J371" s="786"/>
      <c r="K371" s="786"/>
      <c r="L371" s="786"/>
      <c r="M371" s="786"/>
      <c r="N371" s="786"/>
      <c r="O371" s="800"/>
      <c r="P371" s="782" t="s">
        <v>70</v>
      </c>
      <c r="Q371" s="783"/>
      <c r="R371" s="783"/>
      <c r="S371" s="783"/>
      <c r="T371" s="783"/>
      <c r="U371" s="783"/>
      <c r="V371" s="784"/>
      <c r="W371" s="37" t="s">
        <v>68</v>
      </c>
      <c r="X371" s="771">
        <f>IFERROR(SUM(X366:X369),"0")</f>
        <v>0</v>
      </c>
      <c r="Y371" s="771">
        <f>IFERROR(SUM(Y366:Y369),"0")</f>
        <v>0</v>
      </c>
      <c r="Z371" s="37"/>
      <c r="AA371" s="772"/>
      <c r="AB371" s="772"/>
      <c r="AC371" s="772"/>
    </row>
    <row r="372" spans="1:68" ht="14.25" customHeight="1" x14ac:dyDescent="0.25">
      <c r="A372" s="795" t="s">
        <v>72</v>
      </c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6"/>
      <c r="P372" s="786"/>
      <c r="Q372" s="786"/>
      <c r="R372" s="786"/>
      <c r="S372" s="786"/>
      <c r="T372" s="786"/>
      <c r="U372" s="786"/>
      <c r="V372" s="786"/>
      <c r="W372" s="786"/>
      <c r="X372" s="786"/>
      <c r="Y372" s="786"/>
      <c r="Z372" s="786"/>
      <c r="AA372" s="765"/>
      <c r="AB372" s="765"/>
      <c r="AC372" s="765"/>
    </row>
    <row r="373" spans="1:68" ht="48" customHeight="1" x14ac:dyDescent="0.25">
      <c r="A373" s="54" t="s">
        <v>584</v>
      </c>
      <c r="B373" s="54" t="s">
        <v>585</v>
      </c>
      <c r="C373" s="31">
        <v>4301051100</v>
      </c>
      <c r="D373" s="776">
        <v>4607091387766</v>
      </c>
      <c r="E373" s="777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109</v>
      </c>
      <c r="L373" s="32"/>
      <c r="M373" s="33" t="s">
        <v>110</v>
      </c>
      <c r="N373" s="33"/>
      <c r="O373" s="32">
        <v>40</v>
      </c>
      <c r="P373" s="12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74"/>
      <c r="R373" s="774"/>
      <c r="S373" s="774"/>
      <c r="T373" s="775"/>
      <c r="U373" s="34"/>
      <c r="V373" s="34"/>
      <c r="W373" s="35" t="s">
        <v>68</v>
      </c>
      <c r="X373" s="769">
        <v>100</v>
      </c>
      <c r="Y373" s="770">
        <f t="shared" ref="Y373:Y378" si="82">IFERROR(IF(X373="",0,CEILING((X373/$H373),1)*$H373),"")</f>
        <v>101.39999999999999</v>
      </c>
      <c r="Z373" s="36">
        <f>IFERROR(IF(Y373=0,"",ROUNDUP(Y373/H373,0)*0.01898),"")</f>
        <v>0.24674000000000001</v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106.57692307692309</v>
      </c>
      <c r="BN373" s="64">
        <f t="shared" ref="BN373:BN378" si="84">IFERROR(Y373*I373/H373,"0")</f>
        <v>108.06899999999999</v>
      </c>
      <c r="BO373" s="64">
        <f t="shared" ref="BO373:BO378" si="85">IFERROR(1/J373*(X373/H373),"0")</f>
        <v>0.20032051282051283</v>
      </c>
      <c r="BP373" s="64">
        <f t="shared" ref="BP373:BP378" si="86">IFERROR(1/J373*(Y373/H373),"0")</f>
        <v>0.203125</v>
      </c>
    </row>
    <row r="374" spans="1:68" ht="37.5" customHeight="1" x14ac:dyDescent="0.25">
      <c r="A374" s="54" t="s">
        <v>587</v>
      </c>
      <c r="B374" s="54" t="s">
        <v>588</v>
      </c>
      <c r="C374" s="31">
        <v>4301051116</v>
      </c>
      <c r="D374" s="776">
        <v>4607091387957</v>
      </c>
      <c r="E374" s="777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109</v>
      </c>
      <c r="L374" s="32"/>
      <c r="M374" s="33" t="s">
        <v>67</v>
      </c>
      <c r="N374" s="33"/>
      <c r="O374" s="32">
        <v>40</v>
      </c>
      <c r="P374" s="98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74"/>
      <c r="R374" s="774"/>
      <c r="S374" s="774"/>
      <c r="T374" s="775"/>
      <c r="U374" s="34"/>
      <c r="V374" s="34"/>
      <c r="W374" s="35" t="s">
        <v>68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customHeight="1" x14ac:dyDescent="0.25">
      <c r="A375" s="54" t="s">
        <v>590</v>
      </c>
      <c r="B375" s="54" t="s">
        <v>591</v>
      </c>
      <c r="C375" s="31">
        <v>4301051115</v>
      </c>
      <c r="D375" s="776">
        <v>4607091387964</v>
      </c>
      <c r="E375" s="777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109</v>
      </c>
      <c r="L375" s="32"/>
      <c r="M375" s="33" t="s">
        <v>67</v>
      </c>
      <c r="N375" s="33"/>
      <c r="O375" s="32">
        <v>40</v>
      </c>
      <c r="P375" s="10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74"/>
      <c r="R375" s="774"/>
      <c r="S375" s="774"/>
      <c r="T375" s="775"/>
      <c r="U375" s="34"/>
      <c r="V375" s="34"/>
      <c r="W375" s="35" t="s">
        <v>68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593</v>
      </c>
      <c r="B376" s="54" t="s">
        <v>594</v>
      </c>
      <c r="C376" s="31">
        <v>4301051705</v>
      </c>
      <c r="D376" s="776">
        <v>4680115884588</v>
      </c>
      <c r="E376" s="777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75</v>
      </c>
      <c r="L376" s="32"/>
      <c r="M376" s="33" t="s">
        <v>67</v>
      </c>
      <c r="N376" s="33"/>
      <c r="O376" s="32">
        <v>40</v>
      </c>
      <c r="P376" s="91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74"/>
      <c r="R376" s="774"/>
      <c r="S376" s="774"/>
      <c r="T376" s="775"/>
      <c r="U376" s="34"/>
      <c r="V376" s="34"/>
      <c r="W376" s="35" t="s">
        <v>68</v>
      </c>
      <c r="X376" s="769">
        <v>0</v>
      </c>
      <c r="Y376" s="770">
        <f t="shared" si="82"/>
        <v>0</v>
      </c>
      <c r="Z376" s="36" t="str">
        <f>IFERROR(IF(Y376=0,"",ROUNDUP(Y376/H376,0)*0.00651),"")</f>
        <v/>
      </c>
      <c r="AA376" s="56"/>
      <c r="AB376" s="57"/>
      <c r="AC376" s="447" t="s">
        <v>595</v>
      </c>
      <c r="AG376" s="64"/>
      <c r="AJ376" s="68"/>
      <c r="AK376" s="68">
        <v>0</v>
      </c>
      <c r="BB376" s="448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596</v>
      </c>
      <c r="B377" s="54" t="s">
        <v>597</v>
      </c>
      <c r="C377" s="31">
        <v>4301051130</v>
      </c>
      <c r="D377" s="776">
        <v>4607091387537</v>
      </c>
      <c r="E377" s="777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75</v>
      </c>
      <c r="L377" s="32"/>
      <c r="M377" s="33" t="s">
        <v>67</v>
      </c>
      <c r="N377" s="33"/>
      <c r="O377" s="32">
        <v>40</v>
      </c>
      <c r="P377" s="102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74"/>
      <c r="R377" s="774"/>
      <c r="S377" s="774"/>
      <c r="T377" s="775"/>
      <c r="U377" s="34"/>
      <c r="V377" s="34"/>
      <c r="W377" s="35" t="s">
        <v>68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598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customHeight="1" x14ac:dyDescent="0.25">
      <c r="A378" s="54" t="s">
        <v>599</v>
      </c>
      <c r="B378" s="54" t="s">
        <v>600</v>
      </c>
      <c r="C378" s="31">
        <v>4301051132</v>
      </c>
      <c r="D378" s="776">
        <v>4607091387513</v>
      </c>
      <c r="E378" s="777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75</v>
      </c>
      <c r="L378" s="32"/>
      <c r="M378" s="33" t="s">
        <v>67</v>
      </c>
      <c r="N378" s="33"/>
      <c r="O378" s="32">
        <v>40</v>
      </c>
      <c r="P378" s="93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74"/>
      <c r="R378" s="774"/>
      <c r="S378" s="774"/>
      <c r="T378" s="775"/>
      <c r="U378" s="34"/>
      <c r="V378" s="34"/>
      <c r="W378" s="35" t="s">
        <v>68</v>
      </c>
      <c r="X378" s="769">
        <v>0</v>
      </c>
      <c r="Y378" s="770">
        <f t="shared" si="82"/>
        <v>0</v>
      </c>
      <c r="Z378" s="36" t="str">
        <f>IFERROR(IF(Y378=0,"",ROUNDUP(Y378/H378,0)*0.00651),"")</f>
        <v/>
      </c>
      <c r="AA378" s="56"/>
      <c r="AB378" s="57"/>
      <c r="AC378" s="451" t="s">
        <v>601</v>
      </c>
      <c r="AG378" s="64"/>
      <c r="AJ378" s="68"/>
      <c r="AK378" s="68">
        <v>0</v>
      </c>
      <c r="BB378" s="452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x14ac:dyDescent="0.2">
      <c r="A379" s="799"/>
      <c r="B379" s="786"/>
      <c r="C379" s="786"/>
      <c r="D379" s="786"/>
      <c r="E379" s="786"/>
      <c r="F379" s="786"/>
      <c r="G379" s="786"/>
      <c r="H379" s="786"/>
      <c r="I379" s="786"/>
      <c r="J379" s="786"/>
      <c r="K379" s="786"/>
      <c r="L379" s="786"/>
      <c r="M379" s="786"/>
      <c r="N379" s="786"/>
      <c r="O379" s="800"/>
      <c r="P379" s="782" t="s">
        <v>70</v>
      </c>
      <c r="Q379" s="783"/>
      <c r="R379" s="783"/>
      <c r="S379" s="783"/>
      <c r="T379" s="783"/>
      <c r="U379" s="783"/>
      <c r="V379" s="784"/>
      <c r="W379" s="37" t="s">
        <v>71</v>
      </c>
      <c r="X379" s="771">
        <f>IFERROR(X373/H373,"0")+IFERROR(X374/H374,"0")+IFERROR(X375/H375,"0")+IFERROR(X376/H376,"0")+IFERROR(X377/H377,"0")+IFERROR(X378/H378,"0")</f>
        <v>12.820512820512821</v>
      </c>
      <c r="Y379" s="771">
        <f>IFERROR(Y373/H373,"0")+IFERROR(Y374/H374,"0")+IFERROR(Y375/H375,"0")+IFERROR(Y376/H376,"0")+IFERROR(Y377/H377,"0")+IFERROR(Y378/H378,"0")</f>
        <v>13</v>
      </c>
      <c r="Z379" s="771">
        <f>IFERROR(IF(Z373="",0,Z373),"0")+IFERROR(IF(Z374="",0,Z374),"0")+IFERROR(IF(Z375="",0,Z375),"0")+IFERROR(IF(Z376="",0,Z376),"0")+IFERROR(IF(Z377="",0,Z377),"0")+IFERROR(IF(Z378="",0,Z378),"0")</f>
        <v>0.24674000000000001</v>
      </c>
      <c r="AA379" s="772"/>
      <c r="AB379" s="772"/>
      <c r="AC379" s="772"/>
    </row>
    <row r="380" spans="1:68" x14ac:dyDescent="0.2">
      <c r="A380" s="786"/>
      <c r="B380" s="786"/>
      <c r="C380" s="786"/>
      <c r="D380" s="786"/>
      <c r="E380" s="786"/>
      <c r="F380" s="786"/>
      <c r="G380" s="786"/>
      <c r="H380" s="786"/>
      <c r="I380" s="786"/>
      <c r="J380" s="786"/>
      <c r="K380" s="786"/>
      <c r="L380" s="786"/>
      <c r="M380" s="786"/>
      <c r="N380" s="786"/>
      <c r="O380" s="800"/>
      <c r="P380" s="782" t="s">
        <v>70</v>
      </c>
      <c r="Q380" s="783"/>
      <c r="R380" s="783"/>
      <c r="S380" s="783"/>
      <c r="T380" s="783"/>
      <c r="U380" s="783"/>
      <c r="V380" s="784"/>
      <c r="W380" s="37" t="s">
        <v>68</v>
      </c>
      <c r="X380" s="771">
        <f>IFERROR(SUM(X373:X378),"0")</f>
        <v>100</v>
      </c>
      <c r="Y380" s="771">
        <f>IFERROR(SUM(Y373:Y378),"0")</f>
        <v>101.39999999999999</v>
      </c>
      <c r="Z380" s="37"/>
      <c r="AA380" s="772"/>
      <c r="AB380" s="772"/>
      <c r="AC380" s="772"/>
    </row>
    <row r="381" spans="1:68" ht="14.25" customHeight="1" x14ac:dyDescent="0.25">
      <c r="A381" s="795" t="s">
        <v>193</v>
      </c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6"/>
      <c r="P381" s="786"/>
      <c r="Q381" s="786"/>
      <c r="R381" s="786"/>
      <c r="S381" s="786"/>
      <c r="T381" s="786"/>
      <c r="U381" s="786"/>
      <c r="V381" s="786"/>
      <c r="W381" s="786"/>
      <c r="X381" s="786"/>
      <c r="Y381" s="786"/>
      <c r="Z381" s="786"/>
      <c r="AA381" s="765"/>
      <c r="AB381" s="765"/>
      <c r="AC381" s="765"/>
    </row>
    <row r="382" spans="1:68" ht="37.5" customHeight="1" x14ac:dyDescent="0.25">
      <c r="A382" s="54" t="s">
        <v>602</v>
      </c>
      <c r="B382" s="54" t="s">
        <v>603</v>
      </c>
      <c r="C382" s="31">
        <v>4301060379</v>
      </c>
      <c r="D382" s="776">
        <v>4607091380880</v>
      </c>
      <c r="E382" s="777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109</v>
      </c>
      <c r="L382" s="32"/>
      <c r="M382" s="33" t="s">
        <v>67</v>
      </c>
      <c r="N382" s="33"/>
      <c r="O382" s="32">
        <v>30</v>
      </c>
      <c r="P382" s="86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74"/>
      <c r="R382" s="774"/>
      <c r="S382" s="774"/>
      <c r="T382" s="775"/>
      <c r="U382" s="34"/>
      <c r="V382" s="34"/>
      <c r="W382" s="35" t="s">
        <v>68</v>
      </c>
      <c r="X382" s="769">
        <v>0</v>
      </c>
      <c r="Y382" s="77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53" t="s">
        <v>604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customHeight="1" x14ac:dyDescent="0.25">
      <c r="A383" s="54" t="s">
        <v>605</v>
      </c>
      <c r="B383" s="54" t="s">
        <v>606</v>
      </c>
      <c r="C383" s="31">
        <v>4301060308</v>
      </c>
      <c r="D383" s="776">
        <v>4607091384482</v>
      </c>
      <c r="E383" s="777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109</v>
      </c>
      <c r="L383" s="32"/>
      <c r="M383" s="33" t="s">
        <v>67</v>
      </c>
      <c r="N383" s="33"/>
      <c r="O383" s="32">
        <v>30</v>
      </c>
      <c r="P383" s="119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74"/>
      <c r="R383" s="774"/>
      <c r="S383" s="774"/>
      <c r="T383" s="775"/>
      <c r="U383" s="34"/>
      <c r="V383" s="34"/>
      <c r="W383" s="35" t="s">
        <v>68</v>
      </c>
      <c r="X383" s="769">
        <v>200</v>
      </c>
      <c r="Y383" s="770">
        <f>IFERROR(IF(X383="",0,CEILING((X383/$H383),1)*$H383),"")</f>
        <v>202.79999999999998</v>
      </c>
      <c r="Z383" s="36">
        <f>IFERROR(IF(Y383=0,"",ROUNDUP(Y383/H383,0)*0.01898),"")</f>
        <v>0.49348000000000003</v>
      </c>
      <c r="AA383" s="56"/>
      <c r="AB383" s="57"/>
      <c r="AC383" s="455" t="s">
        <v>607</v>
      </c>
      <c r="AG383" s="64"/>
      <c r="AJ383" s="68"/>
      <c r="AK383" s="68">
        <v>0</v>
      </c>
      <c r="BB383" s="456" t="s">
        <v>1</v>
      </c>
      <c r="BM383" s="64">
        <f>IFERROR(X383*I383/H383,"0")</f>
        <v>213.30769230769235</v>
      </c>
      <c r="BN383" s="64">
        <f>IFERROR(Y383*I383/H383,"0")</f>
        <v>216.29400000000001</v>
      </c>
      <c r="BO383" s="64">
        <f>IFERROR(1/J383*(X383/H383),"0")</f>
        <v>0.40064102564102566</v>
      </c>
      <c r="BP383" s="64">
        <f>IFERROR(1/J383*(Y383/H383),"0")</f>
        <v>0.40625</v>
      </c>
    </row>
    <row r="384" spans="1:68" ht="16.5" customHeight="1" x14ac:dyDescent="0.25">
      <c r="A384" s="54" t="s">
        <v>608</v>
      </c>
      <c r="B384" s="54" t="s">
        <v>609</v>
      </c>
      <c r="C384" s="31">
        <v>4301060484</v>
      </c>
      <c r="D384" s="776">
        <v>4607091380897</v>
      </c>
      <c r="E384" s="777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109</v>
      </c>
      <c r="L384" s="32"/>
      <c r="M384" s="33" t="s">
        <v>148</v>
      </c>
      <c r="N384" s="33"/>
      <c r="O384" s="32">
        <v>30</v>
      </c>
      <c r="P384" s="803" t="s">
        <v>610</v>
      </c>
      <c r="Q384" s="774"/>
      <c r="R384" s="774"/>
      <c r="S384" s="774"/>
      <c r="T384" s="775"/>
      <c r="U384" s="34"/>
      <c r="V384" s="34"/>
      <c r="W384" s="35" t="s">
        <v>68</v>
      </c>
      <c r="X384" s="769">
        <v>0</v>
      </c>
      <c r="Y384" s="7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57" t="s">
        <v>611</v>
      </c>
      <c r="AG384" s="64"/>
      <c r="AJ384" s="68"/>
      <c r="AK384" s="68">
        <v>0</v>
      </c>
      <c r="BB384" s="45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608</v>
      </c>
      <c r="B385" s="54" t="s">
        <v>612</v>
      </c>
      <c r="C385" s="31">
        <v>4301060325</v>
      </c>
      <c r="D385" s="776">
        <v>4607091380897</v>
      </c>
      <c r="E385" s="777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109</v>
      </c>
      <c r="L385" s="32"/>
      <c r="M385" s="33" t="s">
        <v>67</v>
      </c>
      <c r="N385" s="33"/>
      <c r="O385" s="32">
        <v>30</v>
      </c>
      <c r="P385" s="120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74"/>
      <c r="R385" s="774"/>
      <c r="S385" s="774"/>
      <c r="T385" s="775"/>
      <c r="U385" s="34"/>
      <c r="V385" s="34"/>
      <c r="W385" s="35" t="s">
        <v>68</v>
      </c>
      <c r="X385" s="769">
        <v>0</v>
      </c>
      <c r="Y385" s="77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59" t="s">
        <v>613</v>
      </c>
      <c r="AG385" s="64"/>
      <c r="AJ385" s="68"/>
      <c r="AK385" s="68">
        <v>0</v>
      </c>
      <c r="BB385" s="46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799"/>
      <c r="B386" s="786"/>
      <c r="C386" s="786"/>
      <c r="D386" s="786"/>
      <c r="E386" s="786"/>
      <c r="F386" s="786"/>
      <c r="G386" s="786"/>
      <c r="H386" s="786"/>
      <c r="I386" s="786"/>
      <c r="J386" s="786"/>
      <c r="K386" s="786"/>
      <c r="L386" s="786"/>
      <c r="M386" s="786"/>
      <c r="N386" s="786"/>
      <c r="O386" s="800"/>
      <c r="P386" s="782" t="s">
        <v>70</v>
      </c>
      <c r="Q386" s="783"/>
      <c r="R386" s="783"/>
      <c r="S386" s="783"/>
      <c r="T386" s="783"/>
      <c r="U386" s="783"/>
      <c r="V386" s="784"/>
      <c r="W386" s="37" t="s">
        <v>71</v>
      </c>
      <c r="X386" s="771">
        <f>IFERROR(X382/H382,"0")+IFERROR(X383/H383,"0")+IFERROR(X384/H384,"0")+IFERROR(X385/H385,"0")</f>
        <v>25.641025641025642</v>
      </c>
      <c r="Y386" s="771">
        <f>IFERROR(Y382/H382,"0")+IFERROR(Y383/H383,"0")+IFERROR(Y384/H384,"0")+IFERROR(Y385/H385,"0")</f>
        <v>26</v>
      </c>
      <c r="Z386" s="771">
        <f>IFERROR(IF(Z382="",0,Z382),"0")+IFERROR(IF(Z383="",0,Z383),"0")+IFERROR(IF(Z384="",0,Z384),"0")+IFERROR(IF(Z385="",0,Z385),"0")</f>
        <v>0.49348000000000003</v>
      </c>
      <c r="AA386" s="772"/>
      <c r="AB386" s="772"/>
      <c r="AC386" s="772"/>
    </row>
    <row r="387" spans="1:68" x14ac:dyDescent="0.2">
      <c r="A387" s="786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800"/>
      <c r="P387" s="782" t="s">
        <v>70</v>
      </c>
      <c r="Q387" s="783"/>
      <c r="R387" s="783"/>
      <c r="S387" s="783"/>
      <c r="T387" s="783"/>
      <c r="U387" s="783"/>
      <c r="V387" s="784"/>
      <c r="W387" s="37" t="s">
        <v>68</v>
      </c>
      <c r="X387" s="771">
        <f>IFERROR(SUM(X382:X385),"0")</f>
        <v>200</v>
      </c>
      <c r="Y387" s="771">
        <f>IFERROR(SUM(Y382:Y385),"0")</f>
        <v>202.79999999999998</v>
      </c>
      <c r="Z387" s="37"/>
      <c r="AA387" s="772"/>
      <c r="AB387" s="772"/>
      <c r="AC387" s="772"/>
    </row>
    <row r="388" spans="1:68" ht="14.25" customHeight="1" x14ac:dyDescent="0.25">
      <c r="A388" s="795" t="s">
        <v>98</v>
      </c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6"/>
      <c r="P388" s="786"/>
      <c r="Q388" s="786"/>
      <c r="R388" s="786"/>
      <c r="S388" s="786"/>
      <c r="T388" s="786"/>
      <c r="U388" s="786"/>
      <c r="V388" s="786"/>
      <c r="W388" s="786"/>
      <c r="X388" s="786"/>
      <c r="Y388" s="786"/>
      <c r="Z388" s="786"/>
      <c r="AA388" s="765"/>
      <c r="AB388" s="765"/>
      <c r="AC388" s="765"/>
    </row>
    <row r="389" spans="1:68" ht="16.5" customHeight="1" x14ac:dyDescent="0.25">
      <c r="A389" s="54" t="s">
        <v>614</v>
      </c>
      <c r="B389" s="54" t="s">
        <v>615</v>
      </c>
      <c r="C389" s="31">
        <v>4301030232</v>
      </c>
      <c r="D389" s="776">
        <v>4607091388374</v>
      </c>
      <c r="E389" s="777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120</v>
      </c>
      <c r="L389" s="32"/>
      <c r="M389" s="33" t="s">
        <v>101</v>
      </c>
      <c r="N389" s="33"/>
      <c r="O389" s="32">
        <v>180</v>
      </c>
      <c r="P389" s="794" t="s">
        <v>616</v>
      </c>
      <c r="Q389" s="774"/>
      <c r="R389" s="774"/>
      <c r="S389" s="774"/>
      <c r="T389" s="775"/>
      <c r="U389" s="34"/>
      <c r="V389" s="34"/>
      <c r="W389" s="35" t="s">
        <v>68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617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618</v>
      </c>
      <c r="B390" s="54" t="s">
        <v>619</v>
      </c>
      <c r="C390" s="31">
        <v>4301030235</v>
      </c>
      <c r="D390" s="776">
        <v>4607091388381</v>
      </c>
      <c r="E390" s="777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120</v>
      </c>
      <c r="L390" s="32"/>
      <c r="M390" s="33" t="s">
        <v>101</v>
      </c>
      <c r="N390" s="33"/>
      <c r="O390" s="32">
        <v>180</v>
      </c>
      <c r="P390" s="1043" t="s">
        <v>620</v>
      </c>
      <c r="Q390" s="774"/>
      <c r="R390" s="774"/>
      <c r="S390" s="774"/>
      <c r="T390" s="775"/>
      <c r="U390" s="34"/>
      <c r="V390" s="34"/>
      <c r="W390" s="35" t="s">
        <v>68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617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621</v>
      </c>
      <c r="B391" s="54" t="s">
        <v>622</v>
      </c>
      <c r="C391" s="31">
        <v>4301032015</v>
      </c>
      <c r="D391" s="776">
        <v>4607091383102</v>
      </c>
      <c r="E391" s="777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75</v>
      </c>
      <c r="L391" s="32"/>
      <c r="M391" s="33" t="s">
        <v>101</v>
      </c>
      <c r="N391" s="33"/>
      <c r="O391" s="32">
        <v>180</v>
      </c>
      <c r="P391" s="79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74"/>
      <c r="R391" s="774"/>
      <c r="S391" s="774"/>
      <c r="T391" s="775"/>
      <c r="U391" s="34"/>
      <c r="V391" s="34"/>
      <c r="W391" s="35" t="s">
        <v>68</v>
      </c>
      <c r="X391" s="769">
        <v>0</v>
      </c>
      <c r="Y391" s="770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65" t="s">
        <v>623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624</v>
      </c>
      <c r="B392" s="54" t="s">
        <v>625</v>
      </c>
      <c r="C392" s="31">
        <v>4301030233</v>
      </c>
      <c r="D392" s="776">
        <v>4607091388404</v>
      </c>
      <c r="E392" s="777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75</v>
      </c>
      <c r="L392" s="32"/>
      <c r="M392" s="33" t="s">
        <v>101</v>
      </c>
      <c r="N392" s="33"/>
      <c r="O392" s="32">
        <v>180</v>
      </c>
      <c r="P392" s="8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74"/>
      <c r="R392" s="774"/>
      <c r="S392" s="774"/>
      <c r="T392" s="775"/>
      <c r="U392" s="34"/>
      <c r="V392" s="34"/>
      <c r="W392" s="35" t="s">
        <v>68</v>
      </c>
      <c r="X392" s="769">
        <v>34</v>
      </c>
      <c r="Y392" s="770">
        <f>IFERROR(IF(X392="",0,CEILING((X392/$H392),1)*$H392),"")</f>
        <v>35.699999999999996</v>
      </c>
      <c r="Z392" s="36">
        <f>IFERROR(IF(Y392=0,"",ROUNDUP(Y392/H392,0)*0.00651),"")</f>
        <v>9.1139999999999999E-2</v>
      </c>
      <c r="AA392" s="56"/>
      <c r="AB392" s="57"/>
      <c r="AC392" s="467" t="s">
        <v>617</v>
      </c>
      <c r="AG392" s="64"/>
      <c r="AJ392" s="68"/>
      <c r="AK392" s="68">
        <v>0</v>
      </c>
      <c r="BB392" s="468" t="s">
        <v>1</v>
      </c>
      <c r="BM392" s="64">
        <f>IFERROR(X392*I392/H392,"0")</f>
        <v>38.400000000000006</v>
      </c>
      <c r="BN392" s="64">
        <f>IFERROR(Y392*I392/H392,"0")</f>
        <v>40.32</v>
      </c>
      <c r="BO392" s="64">
        <f>IFERROR(1/J392*(X392/H392),"0")</f>
        <v>7.3260073260073263E-2</v>
      </c>
      <c r="BP392" s="64">
        <f>IFERROR(1/J392*(Y392/H392),"0")</f>
        <v>7.6923076923076927E-2</v>
      </c>
    </row>
    <row r="393" spans="1:68" x14ac:dyDescent="0.2">
      <c r="A393" s="799"/>
      <c r="B393" s="786"/>
      <c r="C393" s="786"/>
      <c r="D393" s="786"/>
      <c r="E393" s="786"/>
      <c r="F393" s="786"/>
      <c r="G393" s="786"/>
      <c r="H393" s="786"/>
      <c r="I393" s="786"/>
      <c r="J393" s="786"/>
      <c r="K393" s="786"/>
      <c r="L393" s="786"/>
      <c r="M393" s="786"/>
      <c r="N393" s="786"/>
      <c r="O393" s="800"/>
      <c r="P393" s="782" t="s">
        <v>70</v>
      </c>
      <c r="Q393" s="783"/>
      <c r="R393" s="783"/>
      <c r="S393" s="783"/>
      <c r="T393" s="783"/>
      <c r="U393" s="783"/>
      <c r="V393" s="784"/>
      <c r="W393" s="37" t="s">
        <v>71</v>
      </c>
      <c r="X393" s="771">
        <f>IFERROR(X389/H389,"0")+IFERROR(X390/H390,"0")+IFERROR(X391/H391,"0")+IFERROR(X392/H392,"0")</f>
        <v>13.333333333333334</v>
      </c>
      <c r="Y393" s="771">
        <f>IFERROR(Y389/H389,"0")+IFERROR(Y390/H390,"0")+IFERROR(Y391/H391,"0")+IFERROR(Y392/H392,"0")</f>
        <v>14</v>
      </c>
      <c r="Z393" s="771">
        <f>IFERROR(IF(Z389="",0,Z389),"0")+IFERROR(IF(Z390="",0,Z390),"0")+IFERROR(IF(Z391="",0,Z391),"0")+IFERROR(IF(Z392="",0,Z392),"0")</f>
        <v>9.1139999999999999E-2</v>
      </c>
      <c r="AA393" s="772"/>
      <c r="AB393" s="772"/>
      <c r="AC393" s="772"/>
    </row>
    <row r="394" spans="1:68" x14ac:dyDescent="0.2">
      <c r="A394" s="786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800"/>
      <c r="P394" s="782" t="s">
        <v>70</v>
      </c>
      <c r="Q394" s="783"/>
      <c r="R394" s="783"/>
      <c r="S394" s="783"/>
      <c r="T394" s="783"/>
      <c r="U394" s="783"/>
      <c r="V394" s="784"/>
      <c r="W394" s="37" t="s">
        <v>68</v>
      </c>
      <c r="X394" s="771">
        <f>IFERROR(SUM(X389:X392),"0")</f>
        <v>34</v>
      </c>
      <c r="Y394" s="771">
        <f>IFERROR(SUM(Y389:Y392),"0")</f>
        <v>35.699999999999996</v>
      </c>
      <c r="Z394" s="37"/>
      <c r="AA394" s="772"/>
      <c r="AB394" s="772"/>
      <c r="AC394" s="772"/>
    </row>
    <row r="395" spans="1:68" ht="14.25" customHeight="1" x14ac:dyDescent="0.25">
      <c r="A395" s="795" t="s">
        <v>626</v>
      </c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6"/>
      <c r="P395" s="786"/>
      <c r="Q395" s="786"/>
      <c r="R395" s="786"/>
      <c r="S395" s="786"/>
      <c r="T395" s="786"/>
      <c r="U395" s="786"/>
      <c r="V395" s="786"/>
      <c r="W395" s="786"/>
      <c r="X395" s="786"/>
      <c r="Y395" s="786"/>
      <c r="Z395" s="786"/>
      <c r="AA395" s="765"/>
      <c r="AB395" s="765"/>
      <c r="AC395" s="765"/>
    </row>
    <row r="396" spans="1:68" ht="16.5" customHeight="1" x14ac:dyDescent="0.25">
      <c r="A396" s="54" t="s">
        <v>627</v>
      </c>
      <c r="B396" s="54" t="s">
        <v>628</v>
      </c>
      <c r="C396" s="31">
        <v>4301180007</v>
      </c>
      <c r="D396" s="776">
        <v>4680115881808</v>
      </c>
      <c r="E396" s="777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75</v>
      </c>
      <c r="L396" s="32"/>
      <c r="M396" s="33" t="s">
        <v>629</v>
      </c>
      <c r="N396" s="33"/>
      <c r="O396" s="32">
        <v>730</v>
      </c>
      <c r="P396" s="10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74"/>
      <c r="R396" s="774"/>
      <c r="S396" s="774"/>
      <c r="T396" s="775"/>
      <c r="U396" s="34"/>
      <c r="V396" s="34"/>
      <c r="W396" s="35" t="s">
        <v>68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631</v>
      </c>
      <c r="B397" s="54" t="s">
        <v>632</v>
      </c>
      <c r="C397" s="31">
        <v>4301180006</v>
      </c>
      <c r="D397" s="776">
        <v>4680115881822</v>
      </c>
      <c r="E397" s="777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75</v>
      </c>
      <c r="L397" s="32"/>
      <c r="M397" s="33" t="s">
        <v>629</v>
      </c>
      <c r="N397" s="33"/>
      <c r="O397" s="32">
        <v>730</v>
      </c>
      <c r="P397" s="97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74"/>
      <c r="R397" s="774"/>
      <c r="S397" s="774"/>
      <c r="T397" s="775"/>
      <c r="U397" s="34"/>
      <c r="V397" s="34"/>
      <c r="W397" s="35" t="s">
        <v>68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630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633</v>
      </c>
      <c r="B398" s="54" t="s">
        <v>634</v>
      </c>
      <c r="C398" s="31">
        <v>4301180001</v>
      </c>
      <c r="D398" s="776">
        <v>4680115880016</v>
      </c>
      <c r="E398" s="777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75</v>
      </c>
      <c r="L398" s="32"/>
      <c r="M398" s="33" t="s">
        <v>629</v>
      </c>
      <c r="N398" s="33"/>
      <c r="O398" s="32">
        <v>730</v>
      </c>
      <c r="P398" s="10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74"/>
      <c r="R398" s="774"/>
      <c r="S398" s="774"/>
      <c r="T398" s="775"/>
      <c r="U398" s="34"/>
      <c r="V398" s="34"/>
      <c r="W398" s="35" t="s">
        <v>68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99"/>
      <c r="B399" s="786"/>
      <c r="C399" s="786"/>
      <c r="D399" s="786"/>
      <c r="E399" s="786"/>
      <c r="F399" s="786"/>
      <c r="G399" s="786"/>
      <c r="H399" s="786"/>
      <c r="I399" s="786"/>
      <c r="J399" s="786"/>
      <c r="K399" s="786"/>
      <c r="L399" s="786"/>
      <c r="M399" s="786"/>
      <c r="N399" s="786"/>
      <c r="O399" s="800"/>
      <c r="P399" s="782" t="s">
        <v>70</v>
      </c>
      <c r="Q399" s="783"/>
      <c r="R399" s="783"/>
      <c r="S399" s="783"/>
      <c r="T399" s="783"/>
      <c r="U399" s="783"/>
      <c r="V399" s="784"/>
      <c r="W399" s="37" t="s">
        <v>71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x14ac:dyDescent="0.2">
      <c r="A400" s="786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800"/>
      <c r="P400" s="782" t="s">
        <v>70</v>
      </c>
      <c r="Q400" s="783"/>
      <c r="R400" s="783"/>
      <c r="S400" s="783"/>
      <c r="T400" s="783"/>
      <c r="U400" s="783"/>
      <c r="V400" s="784"/>
      <c r="W400" s="37" t="s">
        <v>68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customHeight="1" x14ac:dyDescent="0.25">
      <c r="A401" s="785" t="s">
        <v>635</v>
      </c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6"/>
      <c r="P401" s="786"/>
      <c r="Q401" s="786"/>
      <c r="R401" s="786"/>
      <c r="S401" s="786"/>
      <c r="T401" s="786"/>
      <c r="U401" s="786"/>
      <c r="V401" s="786"/>
      <c r="W401" s="786"/>
      <c r="X401" s="786"/>
      <c r="Y401" s="786"/>
      <c r="Z401" s="786"/>
      <c r="AA401" s="764"/>
      <c r="AB401" s="764"/>
      <c r="AC401" s="764"/>
    </row>
    <row r="402" spans="1:68" ht="14.25" customHeight="1" x14ac:dyDescent="0.25">
      <c r="A402" s="795" t="s">
        <v>63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5"/>
      <c r="AB402" s="765"/>
      <c r="AC402" s="765"/>
    </row>
    <row r="403" spans="1:68" ht="27" customHeight="1" x14ac:dyDescent="0.25">
      <c r="A403" s="54" t="s">
        <v>636</v>
      </c>
      <c r="B403" s="54" t="s">
        <v>637</v>
      </c>
      <c r="C403" s="31">
        <v>4301031066</v>
      </c>
      <c r="D403" s="776">
        <v>4607091383836</v>
      </c>
      <c r="E403" s="777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75</v>
      </c>
      <c r="L403" s="32"/>
      <c r="M403" s="33" t="s">
        <v>67</v>
      </c>
      <c r="N403" s="33"/>
      <c r="O403" s="32">
        <v>40</v>
      </c>
      <c r="P403" s="9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74"/>
      <c r="R403" s="774"/>
      <c r="S403" s="774"/>
      <c r="T403" s="775"/>
      <c r="U403" s="34"/>
      <c r="V403" s="34"/>
      <c r="W403" s="35" t="s">
        <v>68</v>
      </c>
      <c r="X403" s="769">
        <v>0</v>
      </c>
      <c r="Y403" s="770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75" t="s">
        <v>638</v>
      </c>
      <c r="AG403" s="64"/>
      <c r="AJ403" s="68"/>
      <c r="AK403" s="68">
        <v>0</v>
      </c>
      <c r="BB403" s="4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99"/>
      <c r="B404" s="786"/>
      <c r="C404" s="786"/>
      <c r="D404" s="786"/>
      <c r="E404" s="786"/>
      <c r="F404" s="786"/>
      <c r="G404" s="786"/>
      <c r="H404" s="786"/>
      <c r="I404" s="786"/>
      <c r="J404" s="786"/>
      <c r="K404" s="786"/>
      <c r="L404" s="786"/>
      <c r="M404" s="786"/>
      <c r="N404" s="786"/>
      <c r="O404" s="800"/>
      <c r="P404" s="782" t="s">
        <v>70</v>
      </c>
      <c r="Q404" s="783"/>
      <c r="R404" s="783"/>
      <c r="S404" s="783"/>
      <c r="T404" s="783"/>
      <c r="U404" s="783"/>
      <c r="V404" s="784"/>
      <c r="W404" s="37" t="s">
        <v>71</v>
      </c>
      <c r="X404" s="771">
        <f>IFERROR(X403/H403,"0")</f>
        <v>0</v>
      </c>
      <c r="Y404" s="771">
        <f>IFERROR(Y403/H403,"0")</f>
        <v>0</v>
      </c>
      <c r="Z404" s="771">
        <f>IFERROR(IF(Z403="",0,Z403),"0")</f>
        <v>0</v>
      </c>
      <c r="AA404" s="772"/>
      <c r="AB404" s="772"/>
      <c r="AC404" s="772"/>
    </row>
    <row r="405" spans="1:68" x14ac:dyDescent="0.2">
      <c r="A405" s="786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800"/>
      <c r="P405" s="782" t="s">
        <v>70</v>
      </c>
      <c r="Q405" s="783"/>
      <c r="R405" s="783"/>
      <c r="S405" s="783"/>
      <c r="T405" s="783"/>
      <c r="U405" s="783"/>
      <c r="V405" s="784"/>
      <c r="W405" s="37" t="s">
        <v>68</v>
      </c>
      <c r="X405" s="771">
        <f>IFERROR(SUM(X403:X403),"0")</f>
        <v>0</v>
      </c>
      <c r="Y405" s="771">
        <f>IFERROR(SUM(Y403:Y403),"0")</f>
        <v>0</v>
      </c>
      <c r="Z405" s="37"/>
      <c r="AA405" s="772"/>
      <c r="AB405" s="772"/>
      <c r="AC405" s="772"/>
    </row>
    <row r="406" spans="1:68" ht="14.25" customHeight="1" x14ac:dyDescent="0.25">
      <c r="A406" s="795" t="s">
        <v>72</v>
      </c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6"/>
      <c r="P406" s="786"/>
      <c r="Q406" s="786"/>
      <c r="R406" s="786"/>
      <c r="S406" s="786"/>
      <c r="T406" s="786"/>
      <c r="U406" s="786"/>
      <c r="V406" s="786"/>
      <c r="W406" s="786"/>
      <c r="X406" s="786"/>
      <c r="Y406" s="786"/>
      <c r="Z406" s="786"/>
      <c r="AA406" s="765"/>
      <c r="AB406" s="765"/>
      <c r="AC406" s="765"/>
    </row>
    <row r="407" spans="1:68" ht="37.5" customHeight="1" x14ac:dyDescent="0.25">
      <c r="A407" s="54" t="s">
        <v>639</v>
      </c>
      <c r="B407" s="54" t="s">
        <v>640</v>
      </c>
      <c r="C407" s="31">
        <v>4301051142</v>
      </c>
      <c r="D407" s="776">
        <v>4607091387919</v>
      </c>
      <c r="E407" s="777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109</v>
      </c>
      <c r="L407" s="32"/>
      <c r="M407" s="33" t="s">
        <v>67</v>
      </c>
      <c r="N407" s="33"/>
      <c r="O407" s="32">
        <v>45</v>
      </c>
      <c r="P407" s="86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74"/>
      <c r="R407" s="774"/>
      <c r="S407" s="774"/>
      <c r="T407" s="775"/>
      <c r="U407" s="34"/>
      <c r="V407" s="34"/>
      <c r="W407" s="35" t="s">
        <v>68</v>
      </c>
      <c r="X407" s="769">
        <v>0</v>
      </c>
      <c r="Y407" s="770">
        <f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77" t="s">
        <v>641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642</v>
      </c>
      <c r="B408" s="54" t="s">
        <v>643</v>
      </c>
      <c r="C408" s="31">
        <v>4301051461</v>
      </c>
      <c r="D408" s="776">
        <v>4680115883604</v>
      </c>
      <c r="E408" s="777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75</v>
      </c>
      <c r="L408" s="32"/>
      <c r="M408" s="33" t="s">
        <v>110</v>
      </c>
      <c r="N408" s="33"/>
      <c r="O408" s="32">
        <v>45</v>
      </c>
      <c r="P408" s="11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74"/>
      <c r="R408" s="774"/>
      <c r="S408" s="774"/>
      <c r="T408" s="775"/>
      <c r="U408" s="34"/>
      <c r="V408" s="34"/>
      <c r="W408" s="35" t="s">
        <v>68</v>
      </c>
      <c r="X408" s="769">
        <v>126</v>
      </c>
      <c r="Y408" s="770">
        <f>IFERROR(IF(X408="",0,CEILING((X408/$H408),1)*$H408),"")</f>
        <v>126</v>
      </c>
      <c r="Z408" s="36">
        <f>IFERROR(IF(Y408=0,"",ROUNDUP(Y408/H408,0)*0.00651),"")</f>
        <v>0.3906</v>
      </c>
      <c r="AA408" s="56"/>
      <c r="AB408" s="57"/>
      <c r="AC408" s="479" t="s">
        <v>644</v>
      </c>
      <c r="AG408" s="64"/>
      <c r="AJ408" s="68"/>
      <c r="AK408" s="68">
        <v>0</v>
      </c>
      <c r="BB408" s="480" t="s">
        <v>1</v>
      </c>
      <c r="BM408" s="64">
        <f>IFERROR(X408*I408/H408,"0")</f>
        <v>141.11999999999998</v>
      </c>
      <c r="BN408" s="64">
        <f>IFERROR(Y408*I408/H408,"0")</f>
        <v>141.11999999999998</v>
      </c>
      <c r="BO408" s="64">
        <f>IFERROR(1/J408*(X408/H408),"0")</f>
        <v>0.32967032967032972</v>
      </c>
      <c r="BP408" s="64">
        <f>IFERROR(1/J408*(Y408/H408),"0")</f>
        <v>0.32967032967032972</v>
      </c>
    </row>
    <row r="409" spans="1:68" ht="27" customHeight="1" x14ac:dyDescent="0.25">
      <c r="A409" s="54" t="s">
        <v>645</v>
      </c>
      <c r="B409" s="54" t="s">
        <v>646</v>
      </c>
      <c r="C409" s="31">
        <v>4301051485</v>
      </c>
      <c r="D409" s="776">
        <v>4680115883567</v>
      </c>
      <c r="E409" s="777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110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74"/>
      <c r="R409" s="774"/>
      <c r="S409" s="774"/>
      <c r="T409" s="775"/>
      <c r="U409" s="34"/>
      <c r="V409" s="34"/>
      <c r="W409" s="35" t="s">
        <v>68</v>
      </c>
      <c r="X409" s="769">
        <v>21</v>
      </c>
      <c r="Y409" s="770">
        <f>IFERROR(IF(X409="",0,CEILING((X409/$H409),1)*$H409),"")</f>
        <v>21</v>
      </c>
      <c r="Z409" s="36">
        <f>IFERROR(IF(Y409=0,"",ROUNDUP(Y409/H409,0)*0.00651),"")</f>
        <v>6.5100000000000005E-2</v>
      </c>
      <c r="AA409" s="56"/>
      <c r="AB409" s="57"/>
      <c r="AC409" s="481" t="s">
        <v>647</v>
      </c>
      <c r="AG409" s="64"/>
      <c r="AJ409" s="68"/>
      <c r="AK409" s="68">
        <v>0</v>
      </c>
      <c r="BB409" s="482" t="s">
        <v>1</v>
      </c>
      <c r="BM409" s="64">
        <f>IFERROR(X409*I409/H409,"0")</f>
        <v>23.4</v>
      </c>
      <c r="BN409" s="64">
        <f>IFERROR(Y409*I409/H409,"0")</f>
        <v>23.4</v>
      </c>
      <c r="BO409" s="64">
        <f>IFERROR(1/J409*(X409/H409),"0")</f>
        <v>5.4945054945054951E-2</v>
      </c>
      <c r="BP409" s="64">
        <f>IFERROR(1/J409*(Y409/H409),"0")</f>
        <v>5.4945054945054951E-2</v>
      </c>
    </row>
    <row r="410" spans="1:68" x14ac:dyDescent="0.2">
      <c r="A410" s="799"/>
      <c r="B410" s="786"/>
      <c r="C410" s="786"/>
      <c r="D410" s="786"/>
      <c r="E410" s="786"/>
      <c r="F410" s="786"/>
      <c r="G410" s="786"/>
      <c r="H410" s="786"/>
      <c r="I410" s="786"/>
      <c r="J410" s="786"/>
      <c r="K410" s="786"/>
      <c r="L410" s="786"/>
      <c r="M410" s="786"/>
      <c r="N410" s="786"/>
      <c r="O410" s="800"/>
      <c r="P410" s="782" t="s">
        <v>70</v>
      </c>
      <c r="Q410" s="783"/>
      <c r="R410" s="783"/>
      <c r="S410" s="783"/>
      <c r="T410" s="783"/>
      <c r="U410" s="783"/>
      <c r="V410" s="784"/>
      <c r="W410" s="37" t="s">
        <v>71</v>
      </c>
      <c r="X410" s="771">
        <f>IFERROR(X407/H407,"0")+IFERROR(X408/H408,"0")+IFERROR(X409/H409,"0")</f>
        <v>70</v>
      </c>
      <c r="Y410" s="771">
        <f>IFERROR(Y407/H407,"0")+IFERROR(Y408/H408,"0")+IFERROR(Y409/H409,"0")</f>
        <v>70</v>
      </c>
      <c r="Z410" s="771">
        <f>IFERROR(IF(Z407="",0,Z407),"0")+IFERROR(IF(Z408="",0,Z408),"0")+IFERROR(IF(Z409="",0,Z409),"0")</f>
        <v>0.45569999999999999</v>
      </c>
      <c r="AA410" s="772"/>
      <c r="AB410" s="772"/>
      <c r="AC410" s="772"/>
    </row>
    <row r="411" spans="1:68" x14ac:dyDescent="0.2">
      <c r="A411" s="786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800"/>
      <c r="P411" s="782" t="s">
        <v>70</v>
      </c>
      <c r="Q411" s="783"/>
      <c r="R411" s="783"/>
      <c r="S411" s="783"/>
      <c r="T411" s="783"/>
      <c r="U411" s="783"/>
      <c r="V411" s="784"/>
      <c r="W411" s="37" t="s">
        <v>68</v>
      </c>
      <c r="X411" s="771">
        <f>IFERROR(SUM(X407:X409),"0")</f>
        <v>147</v>
      </c>
      <c r="Y411" s="771">
        <f>IFERROR(SUM(Y407:Y409),"0")</f>
        <v>147</v>
      </c>
      <c r="Z411" s="37"/>
      <c r="AA411" s="772"/>
      <c r="AB411" s="772"/>
      <c r="AC411" s="772"/>
    </row>
    <row r="412" spans="1:68" ht="27.75" customHeight="1" x14ac:dyDescent="0.2">
      <c r="A412" s="887" t="s">
        <v>648</v>
      </c>
      <c r="B412" s="888"/>
      <c r="C412" s="888"/>
      <c r="D412" s="888"/>
      <c r="E412" s="888"/>
      <c r="F412" s="888"/>
      <c r="G412" s="888"/>
      <c r="H412" s="888"/>
      <c r="I412" s="888"/>
      <c r="J412" s="888"/>
      <c r="K412" s="888"/>
      <c r="L412" s="888"/>
      <c r="M412" s="888"/>
      <c r="N412" s="888"/>
      <c r="O412" s="888"/>
      <c r="P412" s="888"/>
      <c r="Q412" s="888"/>
      <c r="R412" s="888"/>
      <c r="S412" s="888"/>
      <c r="T412" s="888"/>
      <c r="U412" s="888"/>
      <c r="V412" s="888"/>
      <c r="W412" s="888"/>
      <c r="X412" s="888"/>
      <c r="Y412" s="888"/>
      <c r="Z412" s="888"/>
      <c r="AA412" s="48"/>
      <c r="AB412" s="48"/>
      <c r="AC412" s="48"/>
    </row>
    <row r="413" spans="1:68" ht="16.5" customHeight="1" x14ac:dyDescent="0.25">
      <c r="A413" s="785" t="s">
        <v>649</v>
      </c>
      <c r="B413" s="786"/>
      <c r="C413" s="786"/>
      <c r="D413" s="786"/>
      <c r="E413" s="786"/>
      <c r="F413" s="786"/>
      <c r="G413" s="786"/>
      <c r="H413" s="786"/>
      <c r="I413" s="786"/>
      <c r="J413" s="786"/>
      <c r="K413" s="786"/>
      <c r="L413" s="786"/>
      <c r="M413" s="786"/>
      <c r="N413" s="786"/>
      <c r="O413" s="786"/>
      <c r="P413" s="786"/>
      <c r="Q413" s="786"/>
      <c r="R413" s="786"/>
      <c r="S413" s="786"/>
      <c r="T413" s="786"/>
      <c r="U413" s="786"/>
      <c r="V413" s="786"/>
      <c r="W413" s="786"/>
      <c r="X413" s="786"/>
      <c r="Y413" s="786"/>
      <c r="Z413" s="786"/>
      <c r="AA413" s="764"/>
      <c r="AB413" s="764"/>
      <c r="AC413" s="764"/>
    </row>
    <row r="414" spans="1:68" ht="14.25" customHeight="1" x14ac:dyDescent="0.25">
      <c r="A414" s="795" t="s">
        <v>106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5"/>
      <c r="AB414" s="765"/>
      <c r="AC414" s="765"/>
    </row>
    <row r="415" spans="1:68" ht="27" customHeight="1" x14ac:dyDescent="0.25">
      <c r="A415" s="54" t="s">
        <v>650</v>
      </c>
      <c r="B415" s="54" t="s">
        <v>651</v>
      </c>
      <c r="C415" s="31">
        <v>4301011946</v>
      </c>
      <c r="D415" s="776">
        <v>4680115884847</v>
      </c>
      <c r="E415" s="777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109</v>
      </c>
      <c r="L415" s="32"/>
      <c r="M415" s="33" t="s">
        <v>410</v>
      </c>
      <c r="N415" s="33"/>
      <c r="O415" s="32">
        <v>60</v>
      </c>
      <c r="P415" s="113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74"/>
      <c r="R415" s="774"/>
      <c r="S415" s="774"/>
      <c r="T415" s="775"/>
      <c r="U415" s="34"/>
      <c r="V415" s="34"/>
      <c r="W415" s="35" t="s">
        <v>68</v>
      </c>
      <c r="X415" s="769">
        <v>0</v>
      </c>
      <c r="Y415" s="770">
        <f t="shared" ref="Y415:Y424" si="87">IFERROR(IF(X415="",0,CEILING((X415/$H415),1)*$H415),"")</f>
        <v>0</v>
      </c>
      <c r="Z415" s="36" t="str">
        <f>IFERROR(IF(Y415=0,"",ROUNDUP(Y415/H415,0)*0.02039),"")</f>
        <v/>
      </c>
      <c r="AA415" s="56"/>
      <c r="AB415" s="57"/>
      <c r="AC415" s="483" t="s">
        <v>652</v>
      </c>
      <c r="AG415" s="64"/>
      <c r="AJ415" s="68"/>
      <c r="AK415" s="68">
        <v>0</v>
      </c>
      <c r="BB415" s="484" t="s">
        <v>1</v>
      </c>
      <c r="BM415" s="64">
        <f t="shared" ref="BM415:BM424" si="88">IFERROR(X415*I415/H415,"0")</f>
        <v>0</v>
      </c>
      <c r="BN415" s="64">
        <f t="shared" ref="BN415:BN424" si="89">IFERROR(Y415*I415/H415,"0")</f>
        <v>0</v>
      </c>
      <c r="BO415" s="64">
        <f t="shared" ref="BO415:BO424" si="90">IFERROR(1/J415*(X415/H415),"0")</f>
        <v>0</v>
      </c>
      <c r="BP415" s="64">
        <f t="shared" ref="BP415:BP424" si="91">IFERROR(1/J415*(Y415/H415),"0")</f>
        <v>0</v>
      </c>
    </row>
    <row r="416" spans="1:68" ht="37.5" customHeight="1" x14ac:dyDescent="0.25">
      <c r="A416" s="54" t="s">
        <v>650</v>
      </c>
      <c r="B416" s="54" t="s">
        <v>653</v>
      </c>
      <c r="C416" s="31">
        <v>4301011869</v>
      </c>
      <c r="D416" s="776">
        <v>4680115884847</v>
      </c>
      <c r="E416" s="777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109</v>
      </c>
      <c r="L416" s="32"/>
      <c r="M416" s="33" t="s">
        <v>67</v>
      </c>
      <c r="N416" s="33"/>
      <c r="O416" s="32">
        <v>60</v>
      </c>
      <c r="P416" s="92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6" s="774"/>
      <c r="R416" s="774"/>
      <c r="S416" s="774"/>
      <c r="T416" s="775"/>
      <c r="U416" s="34"/>
      <c r="V416" s="34"/>
      <c r="W416" s="35" t="s">
        <v>68</v>
      </c>
      <c r="X416" s="769">
        <v>1500</v>
      </c>
      <c r="Y416" s="770">
        <f t="shared" si="87"/>
        <v>1500</v>
      </c>
      <c r="Z416" s="36">
        <f>IFERROR(IF(Y416=0,"",ROUNDUP(Y416/H416,0)*0.02175),"")</f>
        <v>2.1749999999999998</v>
      </c>
      <c r="AA416" s="56"/>
      <c r="AB416" s="57"/>
      <c r="AC416" s="485" t="s">
        <v>654</v>
      </c>
      <c r="AG416" s="64"/>
      <c r="AJ416" s="68"/>
      <c r="AK416" s="68">
        <v>0</v>
      </c>
      <c r="BB416" s="486" t="s">
        <v>1</v>
      </c>
      <c r="BM416" s="64">
        <f t="shared" si="88"/>
        <v>1548</v>
      </c>
      <c r="BN416" s="64">
        <f t="shared" si="89"/>
        <v>1548</v>
      </c>
      <c r="BO416" s="64">
        <f t="shared" si="90"/>
        <v>2.083333333333333</v>
      </c>
      <c r="BP416" s="64">
        <f t="shared" si="91"/>
        <v>2.083333333333333</v>
      </c>
    </row>
    <row r="417" spans="1:68" ht="27" customHeight="1" x14ac:dyDescent="0.25">
      <c r="A417" s="54" t="s">
        <v>655</v>
      </c>
      <c r="B417" s="54" t="s">
        <v>656</v>
      </c>
      <c r="C417" s="31">
        <v>4301011947</v>
      </c>
      <c r="D417" s="776">
        <v>4680115884854</v>
      </c>
      <c r="E417" s="777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109</v>
      </c>
      <c r="L417" s="32"/>
      <c r="M417" s="33" t="s">
        <v>410</v>
      </c>
      <c r="N417" s="33"/>
      <c r="O417" s="32">
        <v>60</v>
      </c>
      <c r="P417" s="113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74"/>
      <c r="R417" s="774"/>
      <c r="S417" s="774"/>
      <c r="T417" s="775"/>
      <c r="U417" s="34"/>
      <c r="V417" s="34"/>
      <c r="W417" s="35" t="s">
        <v>68</v>
      </c>
      <c r="X417" s="769">
        <v>0</v>
      </c>
      <c r="Y417" s="770">
        <f t="shared" si="87"/>
        <v>0</v>
      </c>
      <c r="Z417" s="36" t="str">
        <f>IFERROR(IF(Y417=0,"",ROUNDUP(Y417/H417,0)*0.02039),"")</f>
        <v/>
      </c>
      <c r="AA417" s="56"/>
      <c r="AB417" s="57"/>
      <c r="AC417" s="487" t="s">
        <v>652</v>
      </c>
      <c r="AG417" s="64"/>
      <c r="AJ417" s="68"/>
      <c r="AK417" s="68">
        <v>0</v>
      </c>
      <c r="BB417" s="488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customHeight="1" x14ac:dyDescent="0.25">
      <c r="A418" s="54" t="s">
        <v>655</v>
      </c>
      <c r="B418" s="54" t="s">
        <v>657</v>
      </c>
      <c r="C418" s="31">
        <v>4301011870</v>
      </c>
      <c r="D418" s="776">
        <v>4680115884854</v>
      </c>
      <c r="E418" s="777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109</v>
      </c>
      <c r="L418" s="32"/>
      <c r="M418" s="33" t="s">
        <v>67</v>
      </c>
      <c r="N418" s="33"/>
      <c r="O418" s="32">
        <v>60</v>
      </c>
      <c r="P418" s="11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74"/>
      <c r="R418" s="774"/>
      <c r="S418" s="774"/>
      <c r="T418" s="775"/>
      <c r="U418" s="34"/>
      <c r="V418" s="34"/>
      <c r="W418" s="35" t="s">
        <v>68</v>
      </c>
      <c r="X418" s="769">
        <v>1000</v>
      </c>
      <c r="Y418" s="770">
        <f t="shared" si="87"/>
        <v>1005</v>
      </c>
      <c r="Z418" s="36">
        <f>IFERROR(IF(Y418=0,"",ROUNDUP(Y418/H418,0)*0.02175),"")</f>
        <v>1.4572499999999999</v>
      </c>
      <c r="AA418" s="56"/>
      <c r="AB418" s="57"/>
      <c r="AC418" s="489" t="s">
        <v>658</v>
      </c>
      <c r="AG418" s="64"/>
      <c r="AJ418" s="68"/>
      <c r="AK418" s="68">
        <v>0</v>
      </c>
      <c r="BB418" s="490" t="s">
        <v>1</v>
      </c>
      <c r="BM418" s="64">
        <f t="shared" si="88"/>
        <v>1032</v>
      </c>
      <c r="BN418" s="64">
        <f t="shared" si="89"/>
        <v>1037.1600000000001</v>
      </c>
      <c r="BO418" s="64">
        <f t="shared" si="90"/>
        <v>1.3888888888888888</v>
      </c>
      <c r="BP418" s="64">
        <f t="shared" si="91"/>
        <v>1.3958333333333333</v>
      </c>
    </row>
    <row r="419" spans="1:68" ht="27" customHeight="1" x14ac:dyDescent="0.25">
      <c r="A419" s="54" t="s">
        <v>659</v>
      </c>
      <c r="B419" s="54" t="s">
        <v>660</v>
      </c>
      <c r="C419" s="31">
        <v>4301011943</v>
      </c>
      <c r="D419" s="776">
        <v>4680115884830</v>
      </c>
      <c r="E419" s="777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109</v>
      </c>
      <c r="L419" s="32"/>
      <c r="M419" s="33" t="s">
        <v>410</v>
      </c>
      <c r="N419" s="33"/>
      <c r="O419" s="32">
        <v>60</v>
      </c>
      <c r="P419" s="96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74"/>
      <c r="R419" s="774"/>
      <c r="S419" s="774"/>
      <c r="T419" s="775"/>
      <c r="U419" s="34"/>
      <c r="V419" s="34"/>
      <c r="W419" s="35" t="s">
        <v>68</v>
      </c>
      <c r="X419" s="769">
        <v>0</v>
      </c>
      <c r="Y419" s="770">
        <f t="shared" si="87"/>
        <v>0</v>
      </c>
      <c r="Z419" s="36" t="str">
        <f>IFERROR(IF(Y419=0,"",ROUNDUP(Y419/H419,0)*0.02039),"")</f>
        <v/>
      </c>
      <c r="AA419" s="56"/>
      <c r="AB419" s="57"/>
      <c r="AC419" s="491" t="s">
        <v>652</v>
      </c>
      <c r="AG419" s="64"/>
      <c r="AJ419" s="68"/>
      <c r="AK419" s="68">
        <v>0</v>
      </c>
      <c r="BB419" s="492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37.5" customHeight="1" x14ac:dyDescent="0.25">
      <c r="A420" s="54" t="s">
        <v>659</v>
      </c>
      <c r="B420" s="54" t="s">
        <v>661</v>
      </c>
      <c r="C420" s="31">
        <v>4301011867</v>
      </c>
      <c r="D420" s="776">
        <v>4680115884830</v>
      </c>
      <c r="E420" s="777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109</v>
      </c>
      <c r="L420" s="32"/>
      <c r="M420" s="33" t="s">
        <v>67</v>
      </c>
      <c r="N420" s="33"/>
      <c r="O420" s="32">
        <v>60</v>
      </c>
      <c r="P420" s="114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74"/>
      <c r="R420" s="774"/>
      <c r="S420" s="774"/>
      <c r="T420" s="775"/>
      <c r="U420" s="34"/>
      <c r="V420" s="34"/>
      <c r="W420" s="35" t="s">
        <v>68</v>
      </c>
      <c r="X420" s="769">
        <v>1000</v>
      </c>
      <c r="Y420" s="770">
        <f t="shared" si="87"/>
        <v>1005</v>
      </c>
      <c r="Z420" s="36">
        <f>IFERROR(IF(Y420=0,"",ROUNDUP(Y420/H420,0)*0.02175),"")</f>
        <v>1.4572499999999999</v>
      </c>
      <c r="AA420" s="56"/>
      <c r="AB420" s="57"/>
      <c r="AC420" s="493" t="s">
        <v>662</v>
      </c>
      <c r="AG420" s="64"/>
      <c r="AJ420" s="68"/>
      <c r="AK420" s="68">
        <v>0</v>
      </c>
      <c r="BB420" s="494" t="s">
        <v>1</v>
      </c>
      <c r="BM420" s="64">
        <f t="shared" si="88"/>
        <v>1032</v>
      </c>
      <c r="BN420" s="64">
        <f t="shared" si="89"/>
        <v>1037.1600000000001</v>
      </c>
      <c r="BO420" s="64">
        <f t="shared" si="90"/>
        <v>1.3888888888888888</v>
      </c>
      <c r="BP420" s="64">
        <f t="shared" si="91"/>
        <v>1.3958333333333333</v>
      </c>
    </row>
    <row r="421" spans="1:68" ht="27" customHeight="1" x14ac:dyDescent="0.25">
      <c r="A421" s="54" t="s">
        <v>663</v>
      </c>
      <c r="B421" s="54" t="s">
        <v>664</v>
      </c>
      <c r="C421" s="31">
        <v>4301011339</v>
      </c>
      <c r="D421" s="776">
        <v>4607091383997</v>
      </c>
      <c r="E421" s="777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109</v>
      </c>
      <c r="L421" s="32"/>
      <c r="M421" s="33" t="s">
        <v>67</v>
      </c>
      <c r="N421" s="33"/>
      <c r="O421" s="32">
        <v>60</v>
      </c>
      <c r="P421" s="11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74"/>
      <c r="R421" s="774"/>
      <c r="S421" s="774"/>
      <c r="T421" s="775"/>
      <c r="U421" s="34"/>
      <c r="V421" s="34"/>
      <c r="W421" s="35" t="s">
        <v>68</v>
      </c>
      <c r="X421" s="769">
        <v>0</v>
      </c>
      <c r="Y421" s="770">
        <f t="shared" si="87"/>
        <v>0</v>
      </c>
      <c r="Z421" s="36" t="str">
        <f>IFERROR(IF(Y421=0,"",ROUNDUP(Y421/H421,0)*0.02175),"")</f>
        <v/>
      </c>
      <c r="AA421" s="56"/>
      <c r="AB421" s="57"/>
      <c r="AC421" s="495" t="s">
        <v>665</v>
      </c>
      <c r="AG421" s="64"/>
      <c r="AJ421" s="68"/>
      <c r="AK421" s="68">
        <v>0</v>
      </c>
      <c r="BB421" s="496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666</v>
      </c>
      <c r="B422" s="54" t="s">
        <v>667</v>
      </c>
      <c r="C422" s="31">
        <v>4301011433</v>
      </c>
      <c r="D422" s="776">
        <v>4680115882638</v>
      </c>
      <c r="E422" s="777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120</v>
      </c>
      <c r="L422" s="32"/>
      <c r="M422" s="33" t="s">
        <v>113</v>
      </c>
      <c r="N422" s="33"/>
      <c r="O422" s="32">
        <v>90</v>
      </c>
      <c r="P422" s="95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74"/>
      <c r="R422" s="774"/>
      <c r="S422" s="774"/>
      <c r="T422" s="775"/>
      <c r="U422" s="34"/>
      <c r="V422" s="34"/>
      <c r="W422" s="35" t="s">
        <v>68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668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669</v>
      </c>
      <c r="B423" s="54" t="s">
        <v>670</v>
      </c>
      <c r="C423" s="31">
        <v>4301011952</v>
      </c>
      <c r="D423" s="776">
        <v>4680115884922</v>
      </c>
      <c r="E423" s="777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120</v>
      </c>
      <c r="L423" s="32"/>
      <c r="M423" s="33" t="s">
        <v>67</v>
      </c>
      <c r="N423" s="33"/>
      <c r="O423" s="32">
        <v>60</v>
      </c>
      <c r="P423" s="90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74"/>
      <c r="R423" s="774"/>
      <c r="S423" s="774"/>
      <c r="T423" s="775"/>
      <c r="U423" s="34"/>
      <c r="V423" s="34"/>
      <c r="W423" s="35" t="s">
        <v>68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658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customHeight="1" x14ac:dyDescent="0.25">
      <c r="A424" s="54" t="s">
        <v>671</v>
      </c>
      <c r="B424" s="54" t="s">
        <v>672</v>
      </c>
      <c r="C424" s="31">
        <v>4301011868</v>
      </c>
      <c r="D424" s="776">
        <v>4680115884861</v>
      </c>
      <c r="E424" s="777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120</v>
      </c>
      <c r="L424" s="32"/>
      <c r="M424" s="33" t="s">
        <v>67</v>
      </c>
      <c r="N424" s="33"/>
      <c r="O424" s="32">
        <v>60</v>
      </c>
      <c r="P424" s="9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74"/>
      <c r="R424" s="774"/>
      <c r="S424" s="774"/>
      <c r="T424" s="775"/>
      <c r="U424" s="34"/>
      <c r="V424" s="34"/>
      <c r="W424" s="35" t="s">
        <v>68</v>
      </c>
      <c r="X424" s="769">
        <v>0</v>
      </c>
      <c r="Y424" s="770">
        <f t="shared" si="87"/>
        <v>0</v>
      </c>
      <c r="Z424" s="36" t="str">
        <f>IFERROR(IF(Y424=0,"",ROUNDUP(Y424/H424,0)*0.00902),"")</f>
        <v/>
      </c>
      <c r="AA424" s="56"/>
      <c r="AB424" s="57"/>
      <c r="AC424" s="501" t="s">
        <v>662</v>
      </c>
      <c r="AG424" s="64"/>
      <c r="AJ424" s="68"/>
      <c r="AK424" s="68">
        <v>0</v>
      </c>
      <c r="BB424" s="502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x14ac:dyDescent="0.2">
      <c r="A425" s="799"/>
      <c r="B425" s="786"/>
      <c r="C425" s="786"/>
      <c r="D425" s="786"/>
      <c r="E425" s="786"/>
      <c r="F425" s="786"/>
      <c r="G425" s="786"/>
      <c r="H425" s="786"/>
      <c r="I425" s="786"/>
      <c r="J425" s="786"/>
      <c r="K425" s="786"/>
      <c r="L425" s="786"/>
      <c r="M425" s="786"/>
      <c r="N425" s="786"/>
      <c r="O425" s="800"/>
      <c r="P425" s="782" t="s">
        <v>70</v>
      </c>
      <c r="Q425" s="783"/>
      <c r="R425" s="783"/>
      <c r="S425" s="783"/>
      <c r="T425" s="783"/>
      <c r="U425" s="783"/>
      <c r="V425" s="784"/>
      <c r="W425" s="37" t="s">
        <v>71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233.33333333333337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234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5.0895000000000001</v>
      </c>
      <c r="AA425" s="772"/>
      <c r="AB425" s="772"/>
      <c r="AC425" s="772"/>
    </row>
    <row r="426" spans="1:68" x14ac:dyDescent="0.2">
      <c r="A426" s="786"/>
      <c r="B426" s="786"/>
      <c r="C426" s="786"/>
      <c r="D426" s="786"/>
      <c r="E426" s="786"/>
      <c r="F426" s="786"/>
      <c r="G426" s="786"/>
      <c r="H426" s="786"/>
      <c r="I426" s="786"/>
      <c r="J426" s="786"/>
      <c r="K426" s="786"/>
      <c r="L426" s="786"/>
      <c r="M426" s="786"/>
      <c r="N426" s="786"/>
      <c r="O426" s="800"/>
      <c r="P426" s="782" t="s">
        <v>70</v>
      </c>
      <c r="Q426" s="783"/>
      <c r="R426" s="783"/>
      <c r="S426" s="783"/>
      <c r="T426" s="783"/>
      <c r="U426" s="783"/>
      <c r="V426" s="784"/>
      <c r="W426" s="37" t="s">
        <v>68</v>
      </c>
      <c r="X426" s="771">
        <f>IFERROR(SUM(X415:X424),"0")</f>
        <v>3500</v>
      </c>
      <c r="Y426" s="771">
        <f>IFERROR(SUM(Y415:Y424),"0")</f>
        <v>3510</v>
      </c>
      <c r="Z426" s="37"/>
      <c r="AA426" s="772"/>
      <c r="AB426" s="772"/>
      <c r="AC426" s="772"/>
    </row>
    <row r="427" spans="1:68" ht="14.25" customHeight="1" x14ac:dyDescent="0.25">
      <c r="A427" s="795" t="s">
        <v>152</v>
      </c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6"/>
      <c r="P427" s="786"/>
      <c r="Q427" s="786"/>
      <c r="R427" s="786"/>
      <c r="S427" s="786"/>
      <c r="T427" s="786"/>
      <c r="U427" s="786"/>
      <c r="V427" s="786"/>
      <c r="W427" s="786"/>
      <c r="X427" s="786"/>
      <c r="Y427" s="786"/>
      <c r="Z427" s="786"/>
      <c r="AA427" s="765"/>
      <c r="AB427" s="765"/>
      <c r="AC427" s="765"/>
    </row>
    <row r="428" spans="1:68" ht="27" customHeight="1" x14ac:dyDescent="0.25">
      <c r="A428" s="54" t="s">
        <v>673</v>
      </c>
      <c r="B428" s="54" t="s">
        <v>674</v>
      </c>
      <c r="C428" s="31">
        <v>4301020178</v>
      </c>
      <c r="D428" s="776">
        <v>4607091383980</v>
      </c>
      <c r="E428" s="777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109</v>
      </c>
      <c r="L428" s="32"/>
      <c r="M428" s="33" t="s">
        <v>113</v>
      </c>
      <c r="N428" s="33"/>
      <c r="O428" s="32">
        <v>50</v>
      </c>
      <c r="P428" s="89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74"/>
      <c r="R428" s="774"/>
      <c r="S428" s="774"/>
      <c r="T428" s="775"/>
      <c r="U428" s="34"/>
      <c r="V428" s="34"/>
      <c r="W428" s="35" t="s">
        <v>68</v>
      </c>
      <c r="X428" s="769">
        <v>1000</v>
      </c>
      <c r="Y428" s="770">
        <f>IFERROR(IF(X428="",0,CEILING((X428/$H428),1)*$H428),"")</f>
        <v>1005</v>
      </c>
      <c r="Z428" s="36">
        <f>IFERROR(IF(Y428=0,"",ROUNDUP(Y428/H428,0)*0.02175),"")</f>
        <v>1.4572499999999999</v>
      </c>
      <c r="AA428" s="56"/>
      <c r="AB428" s="57"/>
      <c r="AC428" s="503" t="s">
        <v>675</v>
      </c>
      <c r="AG428" s="64"/>
      <c r="AJ428" s="68"/>
      <c r="AK428" s="68">
        <v>0</v>
      </c>
      <c r="BB428" s="504" t="s">
        <v>1</v>
      </c>
      <c r="BM428" s="64">
        <f>IFERROR(X428*I428/H428,"0")</f>
        <v>1032</v>
      </c>
      <c r="BN428" s="64">
        <f>IFERROR(Y428*I428/H428,"0")</f>
        <v>1037.1600000000001</v>
      </c>
      <c r="BO428" s="64">
        <f>IFERROR(1/J428*(X428/H428),"0")</f>
        <v>1.3888888888888888</v>
      </c>
      <c r="BP428" s="64">
        <f>IFERROR(1/J428*(Y428/H428),"0")</f>
        <v>1.3958333333333333</v>
      </c>
    </row>
    <row r="429" spans="1:68" ht="27" customHeight="1" x14ac:dyDescent="0.25">
      <c r="A429" s="54" t="s">
        <v>676</v>
      </c>
      <c r="B429" s="54" t="s">
        <v>677</v>
      </c>
      <c r="C429" s="31">
        <v>4301020179</v>
      </c>
      <c r="D429" s="776">
        <v>4607091384178</v>
      </c>
      <c r="E429" s="777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120</v>
      </c>
      <c r="L429" s="32"/>
      <c r="M429" s="33" t="s">
        <v>113</v>
      </c>
      <c r="N429" s="33"/>
      <c r="O429" s="32">
        <v>50</v>
      </c>
      <c r="P429" s="9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74"/>
      <c r="R429" s="774"/>
      <c r="S429" s="774"/>
      <c r="T429" s="775"/>
      <c r="U429" s="34"/>
      <c r="V429" s="34"/>
      <c r="W429" s="35" t="s">
        <v>68</v>
      </c>
      <c r="X429" s="769">
        <v>0</v>
      </c>
      <c r="Y429" s="770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05" t="s">
        <v>675</v>
      </c>
      <c r="AG429" s="64"/>
      <c r="AJ429" s="68"/>
      <c r="AK429" s="68">
        <v>0</v>
      </c>
      <c r="BB429" s="506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99"/>
      <c r="B430" s="786"/>
      <c r="C430" s="786"/>
      <c r="D430" s="786"/>
      <c r="E430" s="786"/>
      <c r="F430" s="786"/>
      <c r="G430" s="786"/>
      <c r="H430" s="786"/>
      <c r="I430" s="786"/>
      <c r="J430" s="786"/>
      <c r="K430" s="786"/>
      <c r="L430" s="786"/>
      <c r="M430" s="786"/>
      <c r="N430" s="786"/>
      <c r="O430" s="800"/>
      <c r="P430" s="782" t="s">
        <v>70</v>
      </c>
      <c r="Q430" s="783"/>
      <c r="R430" s="783"/>
      <c r="S430" s="783"/>
      <c r="T430" s="783"/>
      <c r="U430" s="783"/>
      <c r="V430" s="784"/>
      <c r="W430" s="37" t="s">
        <v>71</v>
      </c>
      <c r="X430" s="771">
        <f>IFERROR(X428/H428,"0")+IFERROR(X429/H429,"0")</f>
        <v>66.666666666666671</v>
      </c>
      <c r="Y430" s="771">
        <f>IFERROR(Y428/H428,"0")+IFERROR(Y429/H429,"0")</f>
        <v>67</v>
      </c>
      <c r="Z430" s="771">
        <f>IFERROR(IF(Z428="",0,Z428),"0")+IFERROR(IF(Z429="",0,Z429),"0")</f>
        <v>1.4572499999999999</v>
      </c>
      <c r="AA430" s="772"/>
      <c r="AB430" s="772"/>
      <c r="AC430" s="772"/>
    </row>
    <row r="431" spans="1:68" x14ac:dyDescent="0.2">
      <c r="A431" s="786"/>
      <c r="B431" s="786"/>
      <c r="C431" s="786"/>
      <c r="D431" s="786"/>
      <c r="E431" s="786"/>
      <c r="F431" s="786"/>
      <c r="G431" s="786"/>
      <c r="H431" s="786"/>
      <c r="I431" s="786"/>
      <c r="J431" s="786"/>
      <c r="K431" s="786"/>
      <c r="L431" s="786"/>
      <c r="M431" s="786"/>
      <c r="N431" s="786"/>
      <c r="O431" s="800"/>
      <c r="P431" s="782" t="s">
        <v>70</v>
      </c>
      <c r="Q431" s="783"/>
      <c r="R431" s="783"/>
      <c r="S431" s="783"/>
      <c r="T431" s="783"/>
      <c r="U431" s="783"/>
      <c r="V431" s="784"/>
      <c r="W431" s="37" t="s">
        <v>68</v>
      </c>
      <c r="X431" s="771">
        <f>IFERROR(SUM(X428:X429),"0")</f>
        <v>1000</v>
      </c>
      <c r="Y431" s="771">
        <f>IFERROR(SUM(Y428:Y429),"0")</f>
        <v>1005</v>
      </c>
      <c r="Z431" s="37"/>
      <c r="AA431" s="772"/>
      <c r="AB431" s="772"/>
      <c r="AC431" s="772"/>
    </row>
    <row r="432" spans="1:68" ht="14.25" customHeight="1" x14ac:dyDescent="0.25">
      <c r="A432" s="795" t="s">
        <v>72</v>
      </c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6"/>
      <c r="P432" s="786"/>
      <c r="Q432" s="786"/>
      <c r="R432" s="786"/>
      <c r="S432" s="786"/>
      <c r="T432" s="786"/>
      <c r="U432" s="786"/>
      <c r="V432" s="786"/>
      <c r="W432" s="786"/>
      <c r="X432" s="786"/>
      <c r="Y432" s="786"/>
      <c r="Z432" s="786"/>
      <c r="AA432" s="765"/>
      <c r="AB432" s="765"/>
      <c r="AC432" s="765"/>
    </row>
    <row r="433" spans="1:68" ht="27" customHeight="1" x14ac:dyDescent="0.25">
      <c r="A433" s="54" t="s">
        <v>678</v>
      </c>
      <c r="B433" s="54" t="s">
        <v>679</v>
      </c>
      <c r="C433" s="31">
        <v>4301051903</v>
      </c>
      <c r="D433" s="776">
        <v>4607091383928</v>
      </c>
      <c r="E433" s="777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109</v>
      </c>
      <c r="L433" s="32"/>
      <c r="M433" s="33" t="s">
        <v>110</v>
      </c>
      <c r="N433" s="33"/>
      <c r="O433" s="32">
        <v>40</v>
      </c>
      <c r="P433" s="1170" t="s">
        <v>680</v>
      </c>
      <c r="Q433" s="774"/>
      <c r="R433" s="774"/>
      <c r="S433" s="774"/>
      <c r="T433" s="775"/>
      <c r="U433" s="34"/>
      <c r="V433" s="34"/>
      <c r="W433" s="35" t="s">
        <v>68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681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682</v>
      </c>
      <c r="B434" s="54" t="s">
        <v>683</v>
      </c>
      <c r="C434" s="31">
        <v>4301051897</v>
      </c>
      <c r="D434" s="776">
        <v>4607091384260</v>
      </c>
      <c r="E434" s="777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109</v>
      </c>
      <c r="L434" s="32"/>
      <c r="M434" s="33" t="s">
        <v>110</v>
      </c>
      <c r="N434" s="33"/>
      <c r="O434" s="32">
        <v>40</v>
      </c>
      <c r="P434" s="1180" t="s">
        <v>684</v>
      </c>
      <c r="Q434" s="774"/>
      <c r="R434" s="774"/>
      <c r="S434" s="774"/>
      <c r="T434" s="775"/>
      <c r="U434" s="34"/>
      <c r="V434" s="34"/>
      <c r="W434" s="35" t="s">
        <v>68</v>
      </c>
      <c r="X434" s="769">
        <v>0</v>
      </c>
      <c r="Y434" s="770">
        <f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9" t="s">
        <v>685</v>
      </c>
      <c r="AG434" s="64"/>
      <c r="AJ434" s="68"/>
      <c r="AK434" s="68">
        <v>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799"/>
      <c r="B435" s="786"/>
      <c r="C435" s="786"/>
      <c r="D435" s="786"/>
      <c r="E435" s="786"/>
      <c r="F435" s="786"/>
      <c r="G435" s="786"/>
      <c r="H435" s="786"/>
      <c r="I435" s="786"/>
      <c r="J435" s="786"/>
      <c r="K435" s="786"/>
      <c r="L435" s="786"/>
      <c r="M435" s="786"/>
      <c r="N435" s="786"/>
      <c r="O435" s="800"/>
      <c r="P435" s="782" t="s">
        <v>70</v>
      </c>
      <c r="Q435" s="783"/>
      <c r="R435" s="783"/>
      <c r="S435" s="783"/>
      <c r="T435" s="783"/>
      <c r="U435" s="783"/>
      <c r="V435" s="784"/>
      <c r="W435" s="37" t="s">
        <v>71</v>
      </c>
      <c r="X435" s="771">
        <f>IFERROR(X433/H433,"0")+IFERROR(X434/H434,"0")</f>
        <v>0</v>
      </c>
      <c r="Y435" s="771">
        <f>IFERROR(Y433/H433,"0")+IFERROR(Y434/H434,"0")</f>
        <v>0</v>
      </c>
      <c r="Z435" s="771">
        <f>IFERROR(IF(Z433="",0,Z433),"0")+IFERROR(IF(Z434="",0,Z434),"0")</f>
        <v>0</v>
      </c>
      <c r="AA435" s="772"/>
      <c r="AB435" s="772"/>
      <c r="AC435" s="772"/>
    </row>
    <row r="436" spans="1:68" x14ac:dyDescent="0.2">
      <c r="A436" s="786"/>
      <c r="B436" s="786"/>
      <c r="C436" s="786"/>
      <c r="D436" s="786"/>
      <c r="E436" s="786"/>
      <c r="F436" s="786"/>
      <c r="G436" s="786"/>
      <c r="H436" s="786"/>
      <c r="I436" s="786"/>
      <c r="J436" s="786"/>
      <c r="K436" s="786"/>
      <c r="L436" s="786"/>
      <c r="M436" s="786"/>
      <c r="N436" s="786"/>
      <c r="O436" s="800"/>
      <c r="P436" s="782" t="s">
        <v>70</v>
      </c>
      <c r="Q436" s="783"/>
      <c r="R436" s="783"/>
      <c r="S436" s="783"/>
      <c r="T436" s="783"/>
      <c r="U436" s="783"/>
      <c r="V436" s="784"/>
      <c r="W436" s="37" t="s">
        <v>68</v>
      </c>
      <c r="X436" s="771">
        <f>IFERROR(SUM(X433:X434),"0")</f>
        <v>0</v>
      </c>
      <c r="Y436" s="771">
        <f>IFERROR(SUM(Y433:Y434),"0")</f>
        <v>0</v>
      </c>
      <c r="Z436" s="37"/>
      <c r="AA436" s="772"/>
      <c r="AB436" s="772"/>
      <c r="AC436" s="772"/>
    </row>
    <row r="437" spans="1:68" ht="14.25" customHeight="1" x14ac:dyDescent="0.25">
      <c r="A437" s="795" t="s">
        <v>193</v>
      </c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6"/>
      <c r="P437" s="786"/>
      <c r="Q437" s="786"/>
      <c r="R437" s="786"/>
      <c r="S437" s="786"/>
      <c r="T437" s="786"/>
      <c r="U437" s="786"/>
      <c r="V437" s="786"/>
      <c r="W437" s="786"/>
      <c r="X437" s="786"/>
      <c r="Y437" s="786"/>
      <c r="Z437" s="786"/>
      <c r="AA437" s="765"/>
      <c r="AB437" s="765"/>
      <c r="AC437" s="765"/>
    </row>
    <row r="438" spans="1:68" ht="27" customHeight="1" x14ac:dyDescent="0.25">
      <c r="A438" s="54" t="s">
        <v>686</v>
      </c>
      <c r="B438" s="54" t="s">
        <v>687</v>
      </c>
      <c r="C438" s="31">
        <v>4301060439</v>
      </c>
      <c r="D438" s="776">
        <v>4607091384673</v>
      </c>
      <c r="E438" s="777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109</v>
      </c>
      <c r="L438" s="32"/>
      <c r="M438" s="33" t="s">
        <v>110</v>
      </c>
      <c r="N438" s="33"/>
      <c r="O438" s="32">
        <v>30</v>
      </c>
      <c r="P438" s="987" t="s">
        <v>688</v>
      </c>
      <c r="Q438" s="774"/>
      <c r="R438" s="774"/>
      <c r="S438" s="774"/>
      <c r="T438" s="775"/>
      <c r="U438" s="34"/>
      <c r="V438" s="34"/>
      <c r="W438" s="35" t="s">
        <v>68</v>
      </c>
      <c r="X438" s="769">
        <v>0</v>
      </c>
      <c r="Y438" s="77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689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x14ac:dyDescent="0.2">
      <c r="A439" s="799"/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800"/>
      <c r="P439" s="782" t="s">
        <v>70</v>
      </c>
      <c r="Q439" s="783"/>
      <c r="R439" s="783"/>
      <c r="S439" s="783"/>
      <c r="T439" s="783"/>
      <c r="U439" s="783"/>
      <c r="V439" s="784"/>
      <c r="W439" s="37" t="s">
        <v>71</v>
      </c>
      <c r="X439" s="771">
        <f>IFERROR(X438/H438,"0")</f>
        <v>0</v>
      </c>
      <c r="Y439" s="771">
        <f>IFERROR(Y438/H438,"0")</f>
        <v>0</v>
      </c>
      <c r="Z439" s="771">
        <f>IFERROR(IF(Z438="",0,Z438),"0")</f>
        <v>0</v>
      </c>
      <c r="AA439" s="772"/>
      <c r="AB439" s="772"/>
      <c r="AC439" s="772"/>
    </row>
    <row r="440" spans="1:68" x14ac:dyDescent="0.2">
      <c r="A440" s="786"/>
      <c r="B440" s="786"/>
      <c r="C440" s="786"/>
      <c r="D440" s="786"/>
      <c r="E440" s="786"/>
      <c r="F440" s="786"/>
      <c r="G440" s="786"/>
      <c r="H440" s="786"/>
      <c r="I440" s="786"/>
      <c r="J440" s="786"/>
      <c r="K440" s="786"/>
      <c r="L440" s="786"/>
      <c r="M440" s="786"/>
      <c r="N440" s="786"/>
      <c r="O440" s="800"/>
      <c r="P440" s="782" t="s">
        <v>70</v>
      </c>
      <c r="Q440" s="783"/>
      <c r="R440" s="783"/>
      <c r="S440" s="783"/>
      <c r="T440" s="783"/>
      <c r="U440" s="783"/>
      <c r="V440" s="784"/>
      <c r="W440" s="37" t="s">
        <v>68</v>
      </c>
      <c r="X440" s="771">
        <f>IFERROR(SUM(X438:X438),"0")</f>
        <v>0</v>
      </c>
      <c r="Y440" s="771">
        <f>IFERROR(SUM(Y438:Y438),"0")</f>
        <v>0</v>
      </c>
      <c r="Z440" s="37"/>
      <c r="AA440" s="772"/>
      <c r="AB440" s="772"/>
      <c r="AC440" s="772"/>
    </row>
    <row r="441" spans="1:68" ht="16.5" customHeight="1" x14ac:dyDescent="0.25">
      <c r="A441" s="785" t="s">
        <v>690</v>
      </c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6"/>
      <c r="P441" s="786"/>
      <c r="Q441" s="786"/>
      <c r="R441" s="786"/>
      <c r="S441" s="786"/>
      <c r="T441" s="786"/>
      <c r="U441" s="786"/>
      <c r="V441" s="786"/>
      <c r="W441" s="786"/>
      <c r="X441" s="786"/>
      <c r="Y441" s="786"/>
      <c r="Z441" s="786"/>
      <c r="AA441" s="764"/>
      <c r="AB441" s="764"/>
      <c r="AC441" s="764"/>
    </row>
    <row r="442" spans="1:68" ht="14.25" customHeight="1" x14ac:dyDescent="0.25">
      <c r="A442" s="795" t="s">
        <v>106</v>
      </c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6"/>
      <c r="P442" s="786"/>
      <c r="Q442" s="786"/>
      <c r="R442" s="786"/>
      <c r="S442" s="786"/>
      <c r="T442" s="786"/>
      <c r="U442" s="786"/>
      <c r="V442" s="786"/>
      <c r="W442" s="786"/>
      <c r="X442" s="786"/>
      <c r="Y442" s="786"/>
      <c r="Z442" s="786"/>
      <c r="AA442" s="765"/>
      <c r="AB442" s="765"/>
      <c r="AC442" s="765"/>
    </row>
    <row r="443" spans="1:68" ht="27" customHeight="1" x14ac:dyDescent="0.25">
      <c r="A443" s="54" t="s">
        <v>691</v>
      </c>
      <c r="B443" s="54" t="s">
        <v>692</v>
      </c>
      <c r="C443" s="31">
        <v>4301011483</v>
      </c>
      <c r="D443" s="776">
        <v>4680115881907</v>
      </c>
      <c r="E443" s="777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109</v>
      </c>
      <c r="L443" s="32"/>
      <c r="M443" s="33" t="s">
        <v>67</v>
      </c>
      <c r="N443" s="33"/>
      <c r="O443" s="32">
        <v>60</v>
      </c>
      <c r="P443" s="8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74"/>
      <c r="R443" s="774"/>
      <c r="S443" s="774"/>
      <c r="T443" s="775"/>
      <c r="U443" s="34"/>
      <c r="V443" s="34"/>
      <c r="W443" s="35" t="s">
        <v>68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693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customHeight="1" x14ac:dyDescent="0.25">
      <c r="A444" s="54" t="s">
        <v>691</v>
      </c>
      <c r="B444" s="54" t="s">
        <v>694</v>
      </c>
      <c r="C444" s="31">
        <v>4301011873</v>
      </c>
      <c r="D444" s="776">
        <v>4680115881907</v>
      </c>
      <c r="E444" s="777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109</v>
      </c>
      <c r="L444" s="32"/>
      <c r="M444" s="33" t="s">
        <v>67</v>
      </c>
      <c r="N444" s="33"/>
      <c r="O444" s="32">
        <v>60</v>
      </c>
      <c r="P444" s="120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74"/>
      <c r="R444" s="774"/>
      <c r="S444" s="774"/>
      <c r="T444" s="775"/>
      <c r="U444" s="34"/>
      <c r="V444" s="34"/>
      <c r="W444" s="35" t="s">
        <v>68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695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37.5" customHeight="1" x14ac:dyDescent="0.25">
      <c r="A445" s="54" t="s">
        <v>696</v>
      </c>
      <c r="B445" s="54" t="s">
        <v>697</v>
      </c>
      <c r="C445" s="31">
        <v>4301011872</v>
      </c>
      <c r="D445" s="776">
        <v>4680115883925</v>
      </c>
      <c r="E445" s="777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109</v>
      </c>
      <c r="L445" s="32"/>
      <c r="M445" s="33" t="s">
        <v>67</v>
      </c>
      <c r="N445" s="33"/>
      <c r="O445" s="32">
        <v>60</v>
      </c>
      <c r="P445" s="835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74"/>
      <c r="R445" s="774"/>
      <c r="S445" s="774"/>
      <c r="T445" s="775"/>
      <c r="U445" s="34"/>
      <c r="V445" s="34"/>
      <c r="W445" s="35" t="s">
        <v>68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695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27" customHeight="1" x14ac:dyDescent="0.25">
      <c r="A446" s="54" t="s">
        <v>696</v>
      </c>
      <c r="B446" s="54" t="s">
        <v>698</v>
      </c>
      <c r="C446" s="31">
        <v>4301011655</v>
      </c>
      <c r="D446" s="776">
        <v>4680115883925</v>
      </c>
      <c r="E446" s="777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109</v>
      </c>
      <c r="L446" s="32"/>
      <c r="M446" s="33" t="s">
        <v>67</v>
      </c>
      <c r="N446" s="33"/>
      <c r="O446" s="32">
        <v>60</v>
      </c>
      <c r="P446" s="102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74"/>
      <c r="R446" s="774"/>
      <c r="S446" s="774"/>
      <c r="T446" s="775"/>
      <c r="U446" s="34"/>
      <c r="V446" s="34"/>
      <c r="W446" s="35" t="s">
        <v>68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693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customHeight="1" x14ac:dyDescent="0.25">
      <c r="A447" s="54" t="s">
        <v>699</v>
      </c>
      <c r="B447" s="54" t="s">
        <v>700</v>
      </c>
      <c r="C447" s="31">
        <v>4301011874</v>
      </c>
      <c r="D447" s="776">
        <v>4680115884892</v>
      </c>
      <c r="E447" s="777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109</v>
      </c>
      <c r="L447" s="32"/>
      <c r="M447" s="33" t="s">
        <v>67</v>
      </c>
      <c r="N447" s="33"/>
      <c r="O447" s="32">
        <v>60</v>
      </c>
      <c r="P447" s="119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774"/>
      <c r="R447" s="774"/>
      <c r="S447" s="774"/>
      <c r="T447" s="775"/>
      <c r="U447" s="34"/>
      <c r="V447" s="34"/>
      <c r="W447" s="35" t="s">
        <v>68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701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customHeight="1" x14ac:dyDescent="0.25">
      <c r="A448" s="54" t="s">
        <v>702</v>
      </c>
      <c r="B448" s="54" t="s">
        <v>703</v>
      </c>
      <c r="C448" s="31">
        <v>4301011312</v>
      </c>
      <c r="D448" s="776">
        <v>4607091384192</v>
      </c>
      <c r="E448" s="777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109</v>
      </c>
      <c r="L448" s="32"/>
      <c r="M448" s="33" t="s">
        <v>113</v>
      </c>
      <c r="N448" s="33"/>
      <c r="O448" s="32">
        <v>60</v>
      </c>
      <c r="P448" s="102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774"/>
      <c r="R448" s="774"/>
      <c r="S448" s="774"/>
      <c r="T448" s="775"/>
      <c r="U448" s="34"/>
      <c r="V448" s="34"/>
      <c r="W448" s="35" t="s">
        <v>68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704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customHeight="1" x14ac:dyDescent="0.25">
      <c r="A449" s="54" t="s">
        <v>705</v>
      </c>
      <c r="B449" s="54" t="s">
        <v>706</v>
      </c>
      <c r="C449" s="31">
        <v>4301011875</v>
      </c>
      <c r="D449" s="776">
        <v>4680115884885</v>
      </c>
      <c r="E449" s="777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109</v>
      </c>
      <c r="L449" s="32"/>
      <c r="M449" s="33" t="s">
        <v>67</v>
      </c>
      <c r="N449" s="33"/>
      <c r="O449" s="32">
        <v>60</v>
      </c>
      <c r="P449" s="120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74"/>
      <c r="R449" s="774"/>
      <c r="S449" s="774"/>
      <c r="T449" s="775"/>
      <c r="U449" s="34"/>
      <c r="V449" s="34"/>
      <c r="W449" s="35" t="s">
        <v>68</v>
      </c>
      <c r="X449" s="769">
        <v>0</v>
      </c>
      <c r="Y449" s="770">
        <f t="shared" si="92"/>
        <v>0</v>
      </c>
      <c r="Z449" s="36" t="str">
        <f>IFERROR(IF(Y449=0,"",ROUNDUP(Y449/H449,0)*0.01898),"")</f>
        <v/>
      </c>
      <c r="AA449" s="56"/>
      <c r="AB449" s="57"/>
      <c r="AC449" s="525" t="s">
        <v>701</v>
      </c>
      <c r="AG449" s="64"/>
      <c r="AJ449" s="68"/>
      <c r="AK449" s="68">
        <v>0</v>
      </c>
      <c r="BB449" s="526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customHeight="1" x14ac:dyDescent="0.25">
      <c r="A450" s="54" t="s">
        <v>707</v>
      </c>
      <c r="B450" s="54" t="s">
        <v>708</v>
      </c>
      <c r="C450" s="31">
        <v>4301011871</v>
      </c>
      <c r="D450" s="776">
        <v>4680115884908</v>
      </c>
      <c r="E450" s="777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120</v>
      </c>
      <c r="L450" s="32"/>
      <c r="M450" s="33" t="s">
        <v>67</v>
      </c>
      <c r="N450" s="33"/>
      <c r="O450" s="32">
        <v>60</v>
      </c>
      <c r="P450" s="95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74"/>
      <c r="R450" s="774"/>
      <c r="S450" s="774"/>
      <c r="T450" s="775"/>
      <c r="U450" s="34"/>
      <c r="V450" s="34"/>
      <c r="W450" s="35" t="s">
        <v>68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701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x14ac:dyDescent="0.2">
      <c r="A451" s="799"/>
      <c r="B451" s="786"/>
      <c r="C451" s="786"/>
      <c r="D451" s="786"/>
      <c r="E451" s="786"/>
      <c r="F451" s="786"/>
      <c r="G451" s="786"/>
      <c r="H451" s="786"/>
      <c r="I451" s="786"/>
      <c r="J451" s="786"/>
      <c r="K451" s="786"/>
      <c r="L451" s="786"/>
      <c r="M451" s="786"/>
      <c r="N451" s="786"/>
      <c r="O451" s="800"/>
      <c r="P451" s="782" t="s">
        <v>70</v>
      </c>
      <c r="Q451" s="783"/>
      <c r="R451" s="783"/>
      <c r="S451" s="783"/>
      <c r="T451" s="783"/>
      <c r="U451" s="783"/>
      <c r="V451" s="784"/>
      <c r="W451" s="37" t="s">
        <v>71</v>
      </c>
      <c r="X451" s="771">
        <f>IFERROR(X443/H443,"0")+IFERROR(X444/H444,"0")+IFERROR(X445/H445,"0")+IFERROR(X446/H446,"0")+IFERROR(X447/H447,"0")+IFERROR(X448/H448,"0")+IFERROR(X449/H449,"0")+IFERROR(X450/H450,"0")</f>
        <v>0</v>
      </c>
      <c r="Y451" s="771">
        <f>IFERROR(Y443/H443,"0")+IFERROR(Y444/H444,"0")+IFERROR(Y445/H445,"0")+IFERROR(Y446/H446,"0")+IFERROR(Y447/H447,"0")+IFERROR(Y448/H448,"0")+IFERROR(Y449/H449,"0")+IFERROR(Y450/H450,"0")</f>
        <v>0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772"/>
      <c r="AB451" s="772"/>
      <c r="AC451" s="772"/>
    </row>
    <row r="452" spans="1:68" x14ac:dyDescent="0.2">
      <c r="A452" s="786"/>
      <c r="B452" s="786"/>
      <c r="C452" s="786"/>
      <c r="D452" s="786"/>
      <c r="E452" s="786"/>
      <c r="F452" s="786"/>
      <c r="G452" s="786"/>
      <c r="H452" s="786"/>
      <c r="I452" s="786"/>
      <c r="J452" s="786"/>
      <c r="K452" s="786"/>
      <c r="L452" s="786"/>
      <c r="M452" s="786"/>
      <c r="N452" s="786"/>
      <c r="O452" s="800"/>
      <c r="P452" s="782" t="s">
        <v>70</v>
      </c>
      <c r="Q452" s="783"/>
      <c r="R452" s="783"/>
      <c r="S452" s="783"/>
      <c r="T452" s="783"/>
      <c r="U452" s="783"/>
      <c r="V452" s="784"/>
      <c r="W452" s="37" t="s">
        <v>68</v>
      </c>
      <c r="X452" s="771">
        <f>IFERROR(SUM(X443:X450),"0")</f>
        <v>0</v>
      </c>
      <c r="Y452" s="771">
        <f>IFERROR(SUM(Y443:Y450),"0")</f>
        <v>0</v>
      </c>
      <c r="Z452" s="37"/>
      <c r="AA452" s="772"/>
      <c r="AB452" s="772"/>
      <c r="AC452" s="772"/>
    </row>
    <row r="453" spans="1:68" ht="14.25" customHeight="1" x14ac:dyDescent="0.25">
      <c r="A453" s="795" t="s">
        <v>63</v>
      </c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6"/>
      <c r="P453" s="786"/>
      <c r="Q453" s="786"/>
      <c r="R453" s="786"/>
      <c r="S453" s="786"/>
      <c r="T453" s="786"/>
      <c r="U453" s="786"/>
      <c r="V453" s="786"/>
      <c r="W453" s="786"/>
      <c r="X453" s="786"/>
      <c r="Y453" s="786"/>
      <c r="Z453" s="786"/>
      <c r="AA453" s="765"/>
      <c r="AB453" s="765"/>
      <c r="AC453" s="765"/>
    </row>
    <row r="454" spans="1:68" ht="27" customHeight="1" x14ac:dyDescent="0.25">
      <c r="A454" s="54" t="s">
        <v>709</v>
      </c>
      <c r="B454" s="54" t="s">
        <v>710</v>
      </c>
      <c r="C454" s="31">
        <v>4301031303</v>
      </c>
      <c r="D454" s="776">
        <v>4607091384802</v>
      </c>
      <c r="E454" s="777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120</v>
      </c>
      <c r="L454" s="32"/>
      <c r="M454" s="33" t="s">
        <v>67</v>
      </c>
      <c r="N454" s="33"/>
      <c r="O454" s="32">
        <v>35</v>
      </c>
      <c r="P454" s="79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74"/>
      <c r="R454" s="774"/>
      <c r="S454" s="774"/>
      <c r="T454" s="775"/>
      <c r="U454" s="34"/>
      <c r="V454" s="34"/>
      <c r="W454" s="35" t="s">
        <v>68</v>
      </c>
      <c r="X454" s="769">
        <v>0</v>
      </c>
      <c r="Y454" s="770">
        <f>IFERROR(IF(X454="",0,CEILING((X454/$H454),1)*$H454),"")</f>
        <v>0</v>
      </c>
      <c r="Z454" s="36" t="str">
        <f>IFERROR(IF(Y454=0,"",ROUNDUP(Y454/H454,0)*0.00902),"")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712</v>
      </c>
      <c r="B455" s="54" t="s">
        <v>713</v>
      </c>
      <c r="C455" s="31">
        <v>4301031304</v>
      </c>
      <c r="D455" s="776">
        <v>4607091384826</v>
      </c>
      <c r="E455" s="777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80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74"/>
      <c r="R455" s="774"/>
      <c r="S455" s="774"/>
      <c r="T455" s="775"/>
      <c r="U455" s="34"/>
      <c r="V455" s="34"/>
      <c r="W455" s="35" t="s">
        <v>68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711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799"/>
      <c r="B456" s="786"/>
      <c r="C456" s="786"/>
      <c r="D456" s="786"/>
      <c r="E456" s="786"/>
      <c r="F456" s="786"/>
      <c r="G456" s="786"/>
      <c r="H456" s="786"/>
      <c r="I456" s="786"/>
      <c r="J456" s="786"/>
      <c r="K456" s="786"/>
      <c r="L456" s="786"/>
      <c r="M456" s="786"/>
      <c r="N456" s="786"/>
      <c r="O456" s="800"/>
      <c r="P456" s="782" t="s">
        <v>70</v>
      </c>
      <c r="Q456" s="783"/>
      <c r="R456" s="783"/>
      <c r="S456" s="783"/>
      <c r="T456" s="783"/>
      <c r="U456" s="783"/>
      <c r="V456" s="784"/>
      <c r="W456" s="37" t="s">
        <v>71</v>
      </c>
      <c r="X456" s="771">
        <f>IFERROR(X454/H454,"0")+IFERROR(X455/H455,"0")</f>
        <v>0</v>
      </c>
      <c r="Y456" s="771">
        <f>IFERROR(Y454/H454,"0")+IFERROR(Y455/H455,"0")</f>
        <v>0</v>
      </c>
      <c r="Z456" s="771">
        <f>IFERROR(IF(Z454="",0,Z454),"0")+IFERROR(IF(Z455="",0,Z455),"0")</f>
        <v>0</v>
      </c>
      <c r="AA456" s="772"/>
      <c r="AB456" s="772"/>
      <c r="AC456" s="772"/>
    </row>
    <row r="457" spans="1:68" x14ac:dyDescent="0.2">
      <c r="A457" s="786"/>
      <c r="B457" s="786"/>
      <c r="C457" s="786"/>
      <c r="D457" s="786"/>
      <c r="E457" s="786"/>
      <c r="F457" s="786"/>
      <c r="G457" s="786"/>
      <c r="H457" s="786"/>
      <c r="I457" s="786"/>
      <c r="J457" s="786"/>
      <c r="K457" s="786"/>
      <c r="L457" s="786"/>
      <c r="M457" s="786"/>
      <c r="N457" s="786"/>
      <c r="O457" s="800"/>
      <c r="P457" s="782" t="s">
        <v>70</v>
      </c>
      <c r="Q457" s="783"/>
      <c r="R457" s="783"/>
      <c r="S457" s="783"/>
      <c r="T457" s="783"/>
      <c r="U457" s="783"/>
      <c r="V457" s="784"/>
      <c r="W457" s="37" t="s">
        <v>68</v>
      </c>
      <c r="X457" s="771">
        <f>IFERROR(SUM(X454:X455),"0")</f>
        <v>0</v>
      </c>
      <c r="Y457" s="771">
        <f>IFERROR(SUM(Y454:Y455),"0")</f>
        <v>0</v>
      </c>
      <c r="Z457" s="37"/>
      <c r="AA457" s="772"/>
      <c r="AB457" s="772"/>
      <c r="AC457" s="772"/>
    </row>
    <row r="458" spans="1:68" ht="14.25" customHeight="1" x14ac:dyDescent="0.25">
      <c r="A458" s="795" t="s">
        <v>72</v>
      </c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6"/>
      <c r="P458" s="786"/>
      <c r="Q458" s="786"/>
      <c r="R458" s="786"/>
      <c r="S458" s="786"/>
      <c r="T458" s="786"/>
      <c r="U458" s="786"/>
      <c r="V458" s="786"/>
      <c r="W458" s="786"/>
      <c r="X458" s="786"/>
      <c r="Y458" s="786"/>
      <c r="Z458" s="786"/>
      <c r="AA458" s="765"/>
      <c r="AB458" s="765"/>
      <c r="AC458" s="765"/>
    </row>
    <row r="459" spans="1:68" ht="27" customHeight="1" x14ac:dyDescent="0.25">
      <c r="A459" s="54" t="s">
        <v>714</v>
      </c>
      <c r="B459" s="54" t="s">
        <v>715</v>
      </c>
      <c r="C459" s="31">
        <v>4301051899</v>
      </c>
      <c r="D459" s="776">
        <v>4607091384246</v>
      </c>
      <c r="E459" s="777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109</v>
      </c>
      <c r="L459" s="32"/>
      <c r="M459" s="33" t="s">
        <v>110</v>
      </c>
      <c r="N459" s="33"/>
      <c r="O459" s="32">
        <v>40</v>
      </c>
      <c r="P459" s="1040" t="s">
        <v>716</v>
      </c>
      <c r="Q459" s="774"/>
      <c r="R459" s="774"/>
      <c r="S459" s="774"/>
      <c r="T459" s="775"/>
      <c r="U459" s="34"/>
      <c r="V459" s="34"/>
      <c r="W459" s="35" t="s">
        <v>68</v>
      </c>
      <c r="X459" s="769">
        <v>1000</v>
      </c>
      <c r="Y459" s="770">
        <f>IFERROR(IF(X459="",0,CEILING((X459/$H459),1)*$H459),"")</f>
        <v>1008</v>
      </c>
      <c r="Z459" s="36">
        <f>IFERROR(IF(Y459=0,"",ROUNDUP(Y459/H459,0)*0.01898),"")</f>
        <v>2.1257600000000001</v>
      </c>
      <c r="AA459" s="56"/>
      <c r="AB459" s="57"/>
      <c r="AC459" s="533" t="s">
        <v>717</v>
      </c>
      <c r="AG459" s="64"/>
      <c r="AJ459" s="68"/>
      <c r="AK459" s="68">
        <v>0</v>
      </c>
      <c r="BB459" s="534" t="s">
        <v>1</v>
      </c>
      <c r="BM459" s="64">
        <f>IFERROR(X459*I459/H459,"0")</f>
        <v>1057.6666666666667</v>
      </c>
      <c r="BN459" s="64">
        <f>IFERROR(Y459*I459/H459,"0")</f>
        <v>1066.1279999999999</v>
      </c>
      <c r="BO459" s="64">
        <f>IFERROR(1/J459*(X459/H459),"0")</f>
        <v>1.7361111111111112</v>
      </c>
      <c r="BP459" s="64">
        <f>IFERROR(1/J459*(Y459/H459),"0")</f>
        <v>1.75</v>
      </c>
    </row>
    <row r="460" spans="1:68" ht="37.5" customHeight="1" x14ac:dyDescent="0.25">
      <c r="A460" s="54" t="s">
        <v>718</v>
      </c>
      <c r="B460" s="54" t="s">
        <v>719</v>
      </c>
      <c r="C460" s="31">
        <v>4301051901</v>
      </c>
      <c r="D460" s="776">
        <v>4680115881976</v>
      </c>
      <c r="E460" s="777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109</v>
      </c>
      <c r="L460" s="32"/>
      <c r="M460" s="33" t="s">
        <v>110</v>
      </c>
      <c r="N460" s="33"/>
      <c r="O460" s="32">
        <v>40</v>
      </c>
      <c r="P460" s="1085" t="s">
        <v>720</v>
      </c>
      <c r="Q460" s="774"/>
      <c r="R460" s="774"/>
      <c r="S460" s="774"/>
      <c r="T460" s="775"/>
      <c r="U460" s="34"/>
      <c r="V460" s="34"/>
      <c r="W460" s="35" t="s">
        <v>68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721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37.5" customHeight="1" x14ac:dyDescent="0.25">
      <c r="A461" s="54" t="s">
        <v>722</v>
      </c>
      <c r="B461" s="54" t="s">
        <v>723</v>
      </c>
      <c r="C461" s="31">
        <v>4301051634</v>
      </c>
      <c r="D461" s="776">
        <v>4607091384253</v>
      </c>
      <c r="E461" s="777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75</v>
      </c>
      <c r="L461" s="32"/>
      <c r="M461" s="33" t="s">
        <v>67</v>
      </c>
      <c r="N461" s="33"/>
      <c r="O461" s="32">
        <v>40</v>
      </c>
      <c r="P461" s="108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774"/>
      <c r="R461" s="774"/>
      <c r="S461" s="774"/>
      <c r="T461" s="775"/>
      <c r="U461" s="34"/>
      <c r="V461" s="34"/>
      <c r="W461" s="35" t="s">
        <v>68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722</v>
      </c>
      <c r="B462" s="54" t="s">
        <v>725</v>
      </c>
      <c r="C462" s="31">
        <v>4301051297</v>
      </c>
      <c r="D462" s="776">
        <v>4607091384253</v>
      </c>
      <c r="E462" s="777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75</v>
      </c>
      <c r="L462" s="32"/>
      <c r="M462" s="33" t="s">
        <v>67</v>
      </c>
      <c r="N462" s="33"/>
      <c r="O462" s="32">
        <v>40</v>
      </c>
      <c r="P462" s="10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774"/>
      <c r="R462" s="774"/>
      <c r="S462" s="774"/>
      <c r="T462" s="775"/>
      <c r="U462" s="34"/>
      <c r="V462" s="34"/>
      <c r="W462" s="35" t="s">
        <v>68</v>
      </c>
      <c r="X462" s="769">
        <v>160</v>
      </c>
      <c r="Y462" s="770">
        <f>IFERROR(IF(X462="",0,CEILING((X462/$H462),1)*$H462),"")</f>
        <v>160.79999999999998</v>
      </c>
      <c r="Z462" s="36">
        <f>IFERROR(IF(Y462=0,"",ROUNDUP(Y462/H462,0)*0.00651),"")</f>
        <v>0.43617</v>
      </c>
      <c r="AA462" s="56"/>
      <c r="AB462" s="57"/>
      <c r="AC462" s="539" t="s">
        <v>726</v>
      </c>
      <c r="AG462" s="64"/>
      <c r="AJ462" s="68"/>
      <c r="AK462" s="68">
        <v>0</v>
      </c>
      <c r="BB462" s="540" t="s">
        <v>1</v>
      </c>
      <c r="BM462" s="64">
        <f>IFERROR(X462*I462/H462,"0")</f>
        <v>177.60000000000002</v>
      </c>
      <c r="BN462" s="64">
        <f>IFERROR(Y462*I462/H462,"0")</f>
        <v>178.488</v>
      </c>
      <c r="BO462" s="64">
        <f>IFERROR(1/J462*(X462/H462),"0")</f>
        <v>0.36630036630036633</v>
      </c>
      <c r="BP462" s="64">
        <f>IFERROR(1/J462*(Y462/H462),"0")</f>
        <v>0.36813186813186816</v>
      </c>
    </row>
    <row r="463" spans="1:68" ht="27" customHeight="1" x14ac:dyDescent="0.25">
      <c r="A463" s="54" t="s">
        <v>727</v>
      </c>
      <c r="B463" s="54" t="s">
        <v>728</v>
      </c>
      <c r="C463" s="31">
        <v>4301051444</v>
      </c>
      <c r="D463" s="776">
        <v>4680115881969</v>
      </c>
      <c r="E463" s="777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75</v>
      </c>
      <c r="L463" s="32"/>
      <c r="M463" s="33" t="s">
        <v>67</v>
      </c>
      <c r="N463" s="33"/>
      <c r="O463" s="32">
        <v>40</v>
      </c>
      <c r="P463" s="112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74"/>
      <c r="R463" s="774"/>
      <c r="S463" s="774"/>
      <c r="T463" s="775"/>
      <c r="U463" s="34"/>
      <c r="V463" s="34"/>
      <c r="W463" s="35" t="s">
        <v>68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729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9"/>
      <c r="B464" s="786"/>
      <c r="C464" s="786"/>
      <c r="D464" s="786"/>
      <c r="E464" s="786"/>
      <c r="F464" s="786"/>
      <c r="G464" s="786"/>
      <c r="H464" s="786"/>
      <c r="I464" s="786"/>
      <c r="J464" s="786"/>
      <c r="K464" s="786"/>
      <c r="L464" s="786"/>
      <c r="M464" s="786"/>
      <c r="N464" s="786"/>
      <c r="O464" s="800"/>
      <c r="P464" s="782" t="s">
        <v>70</v>
      </c>
      <c r="Q464" s="783"/>
      <c r="R464" s="783"/>
      <c r="S464" s="783"/>
      <c r="T464" s="783"/>
      <c r="U464" s="783"/>
      <c r="V464" s="784"/>
      <c r="W464" s="37" t="s">
        <v>71</v>
      </c>
      <c r="X464" s="771">
        <f>IFERROR(X459/H459,"0")+IFERROR(X460/H460,"0")+IFERROR(X461/H461,"0")+IFERROR(X462/H462,"0")+IFERROR(X463/H463,"0")</f>
        <v>177.77777777777777</v>
      </c>
      <c r="Y464" s="771">
        <f>IFERROR(Y459/H459,"0")+IFERROR(Y460/H460,"0")+IFERROR(Y461/H461,"0")+IFERROR(Y462/H462,"0")+IFERROR(Y463/H463,"0")</f>
        <v>179</v>
      </c>
      <c r="Z464" s="771">
        <f>IFERROR(IF(Z459="",0,Z459),"0")+IFERROR(IF(Z460="",0,Z460),"0")+IFERROR(IF(Z461="",0,Z461),"0")+IFERROR(IF(Z462="",0,Z462),"0")+IFERROR(IF(Z463="",0,Z463),"0")</f>
        <v>2.5619300000000003</v>
      </c>
      <c r="AA464" s="772"/>
      <c r="AB464" s="772"/>
      <c r="AC464" s="772"/>
    </row>
    <row r="465" spans="1:68" x14ac:dyDescent="0.2">
      <c r="A465" s="786"/>
      <c r="B465" s="786"/>
      <c r="C465" s="786"/>
      <c r="D465" s="786"/>
      <c r="E465" s="786"/>
      <c r="F465" s="786"/>
      <c r="G465" s="786"/>
      <c r="H465" s="786"/>
      <c r="I465" s="786"/>
      <c r="J465" s="786"/>
      <c r="K465" s="786"/>
      <c r="L465" s="786"/>
      <c r="M465" s="786"/>
      <c r="N465" s="786"/>
      <c r="O465" s="800"/>
      <c r="P465" s="782" t="s">
        <v>70</v>
      </c>
      <c r="Q465" s="783"/>
      <c r="R465" s="783"/>
      <c r="S465" s="783"/>
      <c r="T465" s="783"/>
      <c r="U465" s="783"/>
      <c r="V465" s="784"/>
      <c r="W465" s="37" t="s">
        <v>68</v>
      </c>
      <c r="X465" s="771">
        <f>IFERROR(SUM(X459:X463),"0")</f>
        <v>1160</v>
      </c>
      <c r="Y465" s="771">
        <f>IFERROR(SUM(Y459:Y463),"0")</f>
        <v>1168.8</v>
      </c>
      <c r="Z465" s="37"/>
      <c r="AA465" s="772"/>
      <c r="AB465" s="772"/>
      <c r="AC465" s="772"/>
    </row>
    <row r="466" spans="1:68" ht="14.25" customHeight="1" x14ac:dyDescent="0.25">
      <c r="A466" s="795" t="s">
        <v>193</v>
      </c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6"/>
      <c r="P466" s="786"/>
      <c r="Q466" s="786"/>
      <c r="R466" s="786"/>
      <c r="S466" s="786"/>
      <c r="T466" s="786"/>
      <c r="U466" s="786"/>
      <c r="V466" s="786"/>
      <c r="W466" s="786"/>
      <c r="X466" s="786"/>
      <c r="Y466" s="786"/>
      <c r="Z466" s="786"/>
      <c r="AA466" s="765"/>
      <c r="AB466" s="765"/>
      <c r="AC466" s="765"/>
    </row>
    <row r="467" spans="1:68" ht="27" customHeight="1" x14ac:dyDescent="0.25">
      <c r="A467" s="54" t="s">
        <v>730</v>
      </c>
      <c r="B467" s="54" t="s">
        <v>731</v>
      </c>
      <c r="C467" s="31">
        <v>4301060441</v>
      </c>
      <c r="D467" s="776">
        <v>4607091389357</v>
      </c>
      <c r="E467" s="777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109</v>
      </c>
      <c r="L467" s="32"/>
      <c r="M467" s="33" t="s">
        <v>110</v>
      </c>
      <c r="N467" s="33"/>
      <c r="O467" s="32">
        <v>40</v>
      </c>
      <c r="P467" s="938" t="s">
        <v>732</v>
      </c>
      <c r="Q467" s="774"/>
      <c r="R467" s="774"/>
      <c r="S467" s="774"/>
      <c r="T467" s="775"/>
      <c r="U467" s="34"/>
      <c r="V467" s="34"/>
      <c r="W467" s="35" t="s">
        <v>68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733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99"/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800"/>
      <c r="P468" s="782" t="s">
        <v>70</v>
      </c>
      <c r="Q468" s="783"/>
      <c r="R468" s="783"/>
      <c r="S468" s="783"/>
      <c r="T468" s="783"/>
      <c r="U468" s="783"/>
      <c r="V468" s="784"/>
      <c r="W468" s="37" t="s">
        <v>71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x14ac:dyDescent="0.2">
      <c r="A469" s="786"/>
      <c r="B469" s="786"/>
      <c r="C469" s="786"/>
      <c r="D469" s="786"/>
      <c r="E469" s="786"/>
      <c r="F469" s="786"/>
      <c r="G469" s="786"/>
      <c r="H469" s="786"/>
      <c r="I469" s="786"/>
      <c r="J469" s="786"/>
      <c r="K469" s="786"/>
      <c r="L469" s="786"/>
      <c r="M469" s="786"/>
      <c r="N469" s="786"/>
      <c r="O469" s="800"/>
      <c r="P469" s="782" t="s">
        <v>70</v>
      </c>
      <c r="Q469" s="783"/>
      <c r="R469" s="783"/>
      <c r="S469" s="783"/>
      <c r="T469" s="783"/>
      <c r="U469" s="783"/>
      <c r="V469" s="784"/>
      <c r="W469" s="37" t="s">
        <v>68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customHeight="1" x14ac:dyDescent="0.2">
      <c r="A470" s="887" t="s">
        <v>734</v>
      </c>
      <c r="B470" s="888"/>
      <c r="C470" s="888"/>
      <c r="D470" s="888"/>
      <c r="E470" s="888"/>
      <c r="F470" s="888"/>
      <c r="G470" s="888"/>
      <c r="H470" s="888"/>
      <c r="I470" s="888"/>
      <c r="J470" s="888"/>
      <c r="K470" s="888"/>
      <c r="L470" s="888"/>
      <c r="M470" s="888"/>
      <c r="N470" s="888"/>
      <c r="O470" s="888"/>
      <c r="P470" s="888"/>
      <c r="Q470" s="888"/>
      <c r="R470" s="888"/>
      <c r="S470" s="888"/>
      <c r="T470" s="888"/>
      <c r="U470" s="888"/>
      <c r="V470" s="888"/>
      <c r="W470" s="888"/>
      <c r="X470" s="888"/>
      <c r="Y470" s="888"/>
      <c r="Z470" s="888"/>
      <c r="AA470" s="48"/>
      <c r="AB470" s="48"/>
      <c r="AC470" s="48"/>
    </row>
    <row r="471" spans="1:68" ht="16.5" customHeight="1" x14ac:dyDescent="0.25">
      <c r="A471" s="785" t="s">
        <v>735</v>
      </c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6"/>
      <c r="P471" s="786"/>
      <c r="Q471" s="786"/>
      <c r="R471" s="786"/>
      <c r="S471" s="786"/>
      <c r="T471" s="786"/>
      <c r="U471" s="786"/>
      <c r="V471" s="786"/>
      <c r="W471" s="786"/>
      <c r="X471" s="786"/>
      <c r="Y471" s="786"/>
      <c r="Z471" s="786"/>
      <c r="AA471" s="764"/>
      <c r="AB471" s="764"/>
      <c r="AC471" s="764"/>
    </row>
    <row r="472" spans="1:68" ht="14.25" customHeight="1" x14ac:dyDescent="0.25">
      <c r="A472" s="795" t="s">
        <v>106</v>
      </c>
      <c r="B472" s="786"/>
      <c r="C472" s="786"/>
      <c r="D472" s="786"/>
      <c r="E472" s="786"/>
      <c r="F472" s="786"/>
      <c r="G472" s="786"/>
      <c r="H472" s="786"/>
      <c r="I472" s="786"/>
      <c r="J472" s="786"/>
      <c r="K472" s="786"/>
      <c r="L472" s="786"/>
      <c r="M472" s="786"/>
      <c r="N472" s="786"/>
      <c r="O472" s="786"/>
      <c r="P472" s="786"/>
      <c r="Q472" s="786"/>
      <c r="R472" s="786"/>
      <c r="S472" s="786"/>
      <c r="T472" s="786"/>
      <c r="U472" s="786"/>
      <c r="V472" s="786"/>
      <c r="W472" s="786"/>
      <c r="X472" s="786"/>
      <c r="Y472" s="786"/>
      <c r="Z472" s="786"/>
      <c r="AA472" s="765"/>
      <c r="AB472" s="765"/>
      <c r="AC472" s="765"/>
    </row>
    <row r="473" spans="1:68" ht="27" customHeight="1" x14ac:dyDescent="0.25">
      <c r="A473" s="54" t="s">
        <v>736</v>
      </c>
      <c r="B473" s="54" t="s">
        <v>737</v>
      </c>
      <c r="C473" s="31">
        <v>4301011428</v>
      </c>
      <c r="D473" s="776">
        <v>4607091389708</v>
      </c>
      <c r="E473" s="777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75</v>
      </c>
      <c r="L473" s="32"/>
      <c r="M473" s="33" t="s">
        <v>113</v>
      </c>
      <c r="N473" s="33"/>
      <c r="O473" s="32">
        <v>50</v>
      </c>
      <c r="P473" s="85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74"/>
      <c r="R473" s="774"/>
      <c r="S473" s="774"/>
      <c r="T473" s="775"/>
      <c r="U473" s="34"/>
      <c r="V473" s="34"/>
      <c r="W473" s="35" t="s">
        <v>68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738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99"/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800"/>
      <c r="P474" s="782" t="s">
        <v>70</v>
      </c>
      <c r="Q474" s="783"/>
      <c r="R474" s="783"/>
      <c r="S474" s="783"/>
      <c r="T474" s="783"/>
      <c r="U474" s="783"/>
      <c r="V474" s="784"/>
      <c r="W474" s="37" t="s">
        <v>71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x14ac:dyDescent="0.2">
      <c r="A475" s="786"/>
      <c r="B475" s="786"/>
      <c r="C475" s="786"/>
      <c r="D475" s="786"/>
      <c r="E475" s="786"/>
      <c r="F475" s="786"/>
      <c r="G475" s="786"/>
      <c r="H475" s="786"/>
      <c r="I475" s="786"/>
      <c r="J475" s="786"/>
      <c r="K475" s="786"/>
      <c r="L475" s="786"/>
      <c r="M475" s="786"/>
      <c r="N475" s="786"/>
      <c r="O475" s="800"/>
      <c r="P475" s="782" t="s">
        <v>70</v>
      </c>
      <c r="Q475" s="783"/>
      <c r="R475" s="783"/>
      <c r="S475" s="783"/>
      <c r="T475" s="783"/>
      <c r="U475" s="783"/>
      <c r="V475" s="784"/>
      <c r="W475" s="37" t="s">
        <v>68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customHeight="1" x14ac:dyDescent="0.25">
      <c r="A476" s="795" t="s">
        <v>63</v>
      </c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6"/>
      <c r="P476" s="786"/>
      <c r="Q476" s="786"/>
      <c r="R476" s="786"/>
      <c r="S476" s="786"/>
      <c r="T476" s="786"/>
      <c r="U476" s="786"/>
      <c r="V476" s="786"/>
      <c r="W476" s="786"/>
      <c r="X476" s="786"/>
      <c r="Y476" s="786"/>
      <c r="Z476" s="786"/>
      <c r="AA476" s="765"/>
      <c r="AB476" s="765"/>
      <c r="AC476" s="765"/>
    </row>
    <row r="477" spans="1:68" ht="27" customHeight="1" x14ac:dyDescent="0.25">
      <c r="A477" s="54" t="s">
        <v>739</v>
      </c>
      <c r="B477" s="54" t="s">
        <v>740</v>
      </c>
      <c r="C477" s="31">
        <v>4301031405</v>
      </c>
      <c r="D477" s="776">
        <v>4680115886100</v>
      </c>
      <c r="E477" s="777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120</v>
      </c>
      <c r="L477" s="32"/>
      <c r="M477" s="33" t="s">
        <v>67</v>
      </c>
      <c r="N477" s="33"/>
      <c r="O477" s="32">
        <v>50</v>
      </c>
      <c r="P477" s="1029" t="s">
        <v>741</v>
      </c>
      <c r="Q477" s="774"/>
      <c r="R477" s="774"/>
      <c r="S477" s="774"/>
      <c r="T477" s="775"/>
      <c r="U477" s="34"/>
      <c r="V477" s="34"/>
      <c r="W477" s="35" t="s">
        <v>68</v>
      </c>
      <c r="X477" s="769">
        <v>0</v>
      </c>
      <c r="Y477" s="770">
        <f t="shared" ref="Y477:Y494" si="97"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47" t="s">
        <v>742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0</v>
      </c>
      <c r="BN477" s="64">
        <f t="shared" ref="BN477:BN494" si="99">IFERROR(Y477*I477/H477,"0")</f>
        <v>0</v>
      </c>
      <c r="BO477" s="64">
        <f t="shared" ref="BO477:BO494" si="100">IFERROR(1/J477*(X477/H477),"0")</f>
        <v>0</v>
      </c>
      <c r="BP477" s="64">
        <f t="shared" ref="BP477:BP494" si="101">IFERROR(1/J477*(Y477/H477),"0")</f>
        <v>0</v>
      </c>
    </row>
    <row r="478" spans="1:68" ht="27" customHeight="1" x14ac:dyDescent="0.25">
      <c r="A478" s="54" t="s">
        <v>743</v>
      </c>
      <c r="B478" s="54" t="s">
        <v>744</v>
      </c>
      <c r="C478" s="31">
        <v>4301031382</v>
      </c>
      <c r="D478" s="776">
        <v>4680115886117</v>
      </c>
      <c r="E478" s="777"/>
      <c r="F478" s="768">
        <v>0.9</v>
      </c>
      <c r="G478" s="32">
        <v>6</v>
      </c>
      <c r="H478" s="768">
        <v>5.4</v>
      </c>
      <c r="I478" s="768">
        <v>5.61</v>
      </c>
      <c r="J478" s="32">
        <v>120</v>
      </c>
      <c r="K478" s="32" t="s">
        <v>120</v>
      </c>
      <c r="L478" s="32"/>
      <c r="M478" s="33" t="s">
        <v>67</v>
      </c>
      <c r="N478" s="33"/>
      <c r="O478" s="32">
        <v>50</v>
      </c>
      <c r="P478" s="1127" t="s">
        <v>745</v>
      </c>
      <c r="Q478" s="774"/>
      <c r="R478" s="774"/>
      <c r="S478" s="774"/>
      <c r="T478" s="775"/>
      <c r="U478" s="34"/>
      <c r="V478" s="34"/>
      <c r="W478" s="35" t="s">
        <v>68</v>
      </c>
      <c r="X478" s="769">
        <v>0</v>
      </c>
      <c r="Y478" s="770">
        <f t="shared" si="97"/>
        <v>0</v>
      </c>
      <c r="Z478" s="36" t="str">
        <f>IFERROR(IF(Y478=0,"",ROUNDUP(Y478/H478,0)*0.00937),"")</f>
        <v/>
      </c>
      <c r="AA478" s="56"/>
      <c r="AB478" s="57"/>
      <c r="AC478" s="549" t="s">
        <v>746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customHeight="1" x14ac:dyDescent="0.25">
      <c r="A479" s="54" t="s">
        <v>743</v>
      </c>
      <c r="B479" s="54" t="s">
        <v>747</v>
      </c>
      <c r="C479" s="31">
        <v>4301031406</v>
      </c>
      <c r="D479" s="776">
        <v>4680115886117</v>
      </c>
      <c r="E479" s="777"/>
      <c r="F479" s="768">
        <v>0.9</v>
      </c>
      <c r="G479" s="32">
        <v>6</v>
      </c>
      <c r="H479" s="768">
        <v>5.4</v>
      </c>
      <c r="I479" s="768">
        <v>5.61</v>
      </c>
      <c r="J479" s="32">
        <v>132</v>
      </c>
      <c r="K479" s="32" t="s">
        <v>120</v>
      </c>
      <c r="L479" s="32"/>
      <c r="M479" s="33" t="s">
        <v>67</v>
      </c>
      <c r="N479" s="33"/>
      <c r="O479" s="32">
        <v>50</v>
      </c>
      <c r="P479" s="900" t="s">
        <v>745</v>
      </c>
      <c r="Q479" s="774"/>
      <c r="R479" s="774"/>
      <c r="S479" s="774"/>
      <c r="T479" s="775"/>
      <c r="U479" s="34"/>
      <c r="V479" s="34"/>
      <c r="W479" s="35" t="s">
        <v>68</v>
      </c>
      <c r="X479" s="769">
        <v>0</v>
      </c>
      <c r="Y479" s="770">
        <f t="shared" si="97"/>
        <v>0</v>
      </c>
      <c r="Z479" s="36" t="str">
        <f>IFERROR(IF(Y479=0,"",ROUNDUP(Y479/H479,0)*0.00902),"")</f>
        <v/>
      </c>
      <c r="AA479" s="56"/>
      <c r="AB479" s="57"/>
      <c r="AC479" s="551" t="s">
        <v>746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customHeight="1" x14ac:dyDescent="0.25">
      <c r="A480" s="54" t="s">
        <v>748</v>
      </c>
      <c r="B480" s="54" t="s">
        <v>749</v>
      </c>
      <c r="C480" s="31">
        <v>4301031325</v>
      </c>
      <c r="D480" s="776">
        <v>4607091389746</v>
      </c>
      <c r="E480" s="777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120</v>
      </c>
      <c r="L480" s="32"/>
      <c r="M480" s="33" t="s">
        <v>67</v>
      </c>
      <c r="N480" s="33"/>
      <c r="O480" s="32">
        <v>50</v>
      </c>
      <c r="P480" s="93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74"/>
      <c r="R480" s="774"/>
      <c r="S480" s="774"/>
      <c r="T480" s="775"/>
      <c r="U480" s="34"/>
      <c r="V480" s="34"/>
      <c r="W480" s="35" t="s">
        <v>68</v>
      </c>
      <c r="X480" s="769">
        <v>0</v>
      </c>
      <c r="Y480" s="770">
        <f t="shared" si="97"/>
        <v>0</v>
      </c>
      <c r="Z480" s="36" t="str">
        <f>IFERROR(IF(Y480=0,"",ROUNDUP(Y480/H480,0)*0.00902),"")</f>
        <v/>
      </c>
      <c r="AA480" s="56"/>
      <c r="AB480" s="57"/>
      <c r="AC480" s="553" t="s">
        <v>750</v>
      </c>
      <c r="AG480" s="64"/>
      <c r="AJ480" s="68"/>
      <c r="AK480" s="68">
        <v>0</v>
      </c>
      <c r="BB480" s="554" t="s">
        <v>1</v>
      </c>
      <c r="BM480" s="64">
        <f t="shared" si="98"/>
        <v>0</v>
      </c>
      <c r="BN480" s="64">
        <f t="shared" si="99"/>
        <v>0</v>
      </c>
      <c r="BO480" s="64">
        <f t="shared" si="100"/>
        <v>0</v>
      </c>
      <c r="BP480" s="64">
        <f t="shared" si="101"/>
        <v>0</v>
      </c>
    </row>
    <row r="481" spans="1:68" ht="27" customHeight="1" x14ac:dyDescent="0.25">
      <c r="A481" s="54" t="s">
        <v>751</v>
      </c>
      <c r="B481" s="54" t="s">
        <v>752</v>
      </c>
      <c r="C481" s="31">
        <v>4301031335</v>
      </c>
      <c r="D481" s="776">
        <v>4680115883147</v>
      </c>
      <c r="E481" s="777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50</v>
      </c>
      <c r="P481" s="91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74"/>
      <c r="R481" s="774"/>
      <c r="S481" s="774"/>
      <c r="T481" s="775"/>
      <c r="U481" s="34"/>
      <c r="V481" s="34"/>
      <c r="W481" s="35" t="s">
        <v>68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742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customHeight="1" x14ac:dyDescent="0.25">
      <c r="A482" s="54" t="s">
        <v>751</v>
      </c>
      <c r="B482" s="54" t="s">
        <v>753</v>
      </c>
      <c r="C482" s="31">
        <v>4301031366</v>
      </c>
      <c r="D482" s="776">
        <v>4680115883147</v>
      </c>
      <c r="E482" s="777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73" t="s">
        <v>754</v>
      </c>
      <c r="Q482" s="774"/>
      <c r="R482" s="774"/>
      <c r="S482" s="774"/>
      <c r="T482" s="775"/>
      <c r="U482" s="34"/>
      <c r="V482" s="34"/>
      <c r="W482" s="35" t="s">
        <v>68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742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customHeight="1" x14ac:dyDescent="0.25">
      <c r="A483" s="54" t="s">
        <v>755</v>
      </c>
      <c r="B483" s="54" t="s">
        <v>756</v>
      </c>
      <c r="C483" s="31">
        <v>4301031362</v>
      </c>
      <c r="D483" s="776">
        <v>4607091384338</v>
      </c>
      <c r="E483" s="777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1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74"/>
      <c r="R483" s="774"/>
      <c r="S483" s="774"/>
      <c r="T483" s="775"/>
      <c r="U483" s="34"/>
      <c r="V483" s="34"/>
      <c r="W483" s="35" t="s">
        <v>68</v>
      </c>
      <c r="X483" s="769">
        <v>0</v>
      </c>
      <c r="Y483" s="770">
        <f t="shared" si="97"/>
        <v>0</v>
      </c>
      <c r="Z483" s="36" t="str">
        <f t="shared" si="102"/>
        <v/>
      </c>
      <c r="AA483" s="56"/>
      <c r="AB483" s="57"/>
      <c r="AC483" s="559" t="s">
        <v>742</v>
      </c>
      <c r="AG483" s="64"/>
      <c r="AJ483" s="68"/>
      <c r="AK483" s="68">
        <v>0</v>
      </c>
      <c r="BB483" s="560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37.5" customHeight="1" x14ac:dyDescent="0.25">
      <c r="A484" s="54" t="s">
        <v>757</v>
      </c>
      <c r="B484" s="54" t="s">
        <v>758</v>
      </c>
      <c r="C484" s="31">
        <v>4301031336</v>
      </c>
      <c r="D484" s="776">
        <v>4680115883154</v>
      </c>
      <c r="E484" s="777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7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74"/>
      <c r="R484" s="774"/>
      <c r="S484" s="774"/>
      <c r="T484" s="775"/>
      <c r="U484" s="34"/>
      <c r="V484" s="34"/>
      <c r="W484" s="35" t="s">
        <v>68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759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customHeight="1" x14ac:dyDescent="0.25">
      <c r="A485" s="54" t="s">
        <v>757</v>
      </c>
      <c r="B485" s="54" t="s">
        <v>760</v>
      </c>
      <c r="C485" s="31">
        <v>4301031374</v>
      </c>
      <c r="D485" s="776">
        <v>4680115883154</v>
      </c>
      <c r="E485" s="777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50" t="s">
        <v>761</v>
      </c>
      <c r="Q485" s="774"/>
      <c r="R485" s="774"/>
      <c r="S485" s="774"/>
      <c r="T485" s="775"/>
      <c r="U485" s="34"/>
      <c r="V485" s="34"/>
      <c r="W485" s="35" t="s">
        <v>68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759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customHeight="1" x14ac:dyDescent="0.25">
      <c r="A486" s="54" t="s">
        <v>762</v>
      </c>
      <c r="B486" s="54" t="s">
        <v>763</v>
      </c>
      <c r="C486" s="31">
        <v>4301031361</v>
      </c>
      <c r="D486" s="776">
        <v>4607091389524</v>
      </c>
      <c r="E486" s="777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6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74"/>
      <c r="R486" s="774"/>
      <c r="S486" s="774"/>
      <c r="T486" s="775"/>
      <c r="U486" s="34"/>
      <c r="V486" s="34"/>
      <c r="W486" s="35" t="s">
        <v>68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759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customHeight="1" x14ac:dyDescent="0.25">
      <c r="A487" s="54" t="s">
        <v>762</v>
      </c>
      <c r="B487" s="54" t="s">
        <v>764</v>
      </c>
      <c r="C487" s="31">
        <v>4301031331</v>
      </c>
      <c r="D487" s="776">
        <v>4607091389524</v>
      </c>
      <c r="E487" s="777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105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74"/>
      <c r="R487" s="774"/>
      <c r="S487" s="774"/>
      <c r="T487" s="775"/>
      <c r="U487" s="34"/>
      <c r="V487" s="34"/>
      <c r="W487" s="35" t="s">
        <v>68</v>
      </c>
      <c r="X487" s="769">
        <v>0</v>
      </c>
      <c r="Y487" s="770">
        <f t="shared" si="97"/>
        <v>0</v>
      </c>
      <c r="Z487" s="36" t="str">
        <f t="shared" si="102"/>
        <v/>
      </c>
      <c r="AA487" s="56"/>
      <c r="AB487" s="57"/>
      <c r="AC487" s="567" t="s">
        <v>759</v>
      </c>
      <c r="AG487" s="64"/>
      <c r="AJ487" s="68"/>
      <c r="AK487" s="68">
        <v>0</v>
      </c>
      <c r="BB487" s="568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765</v>
      </c>
      <c r="B488" s="54" t="s">
        <v>766</v>
      </c>
      <c r="C488" s="31">
        <v>4301031337</v>
      </c>
      <c r="D488" s="776">
        <v>4680115883161</v>
      </c>
      <c r="E488" s="777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10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74"/>
      <c r="R488" s="774"/>
      <c r="S488" s="774"/>
      <c r="T488" s="775"/>
      <c r="U488" s="34"/>
      <c r="V488" s="34"/>
      <c r="W488" s="35" t="s">
        <v>68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767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customHeight="1" x14ac:dyDescent="0.25">
      <c r="A489" s="54" t="s">
        <v>765</v>
      </c>
      <c r="B489" s="54" t="s">
        <v>768</v>
      </c>
      <c r="C489" s="31">
        <v>4301031364</v>
      </c>
      <c r="D489" s="776">
        <v>4680115883161</v>
      </c>
      <c r="E489" s="777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95" t="s">
        <v>769</v>
      </c>
      <c r="Q489" s="774"/>
      <c r="R489" s="774"/>
      <c r="S489" s="774"/>
      <c r="T489" s="775"/>
      <c r="U489" s="34"/>
      <c r="V489" s="34"/>
      <c r="W489" s="35" t="s">
        <v>68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767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customHeight="1" x14ac:dyDescent="0.25">
      <c r="A490" s="54" t="s">
        <v>770</v>
      </c>
      <c r="B490" s="54" t="s">
        <v>771</v>
      </c>
      <c r="C490" s="31">
        <v>4301031333</v>
      </c>
      <c r="D490" s="776">
        <v>4607091389531</v>
      </c>
      <c r="E490" s="777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10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74"/>
      <c r="R490" s="774"/>
      <c r="S490" s="774"/>
      <c r="T490" s="775"/>
      <c r="U490" s="34"/>
      <c r="V490" s="34"/>
      <c r="W490" s="35" t="s">
        <v>68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772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customHeight="1" x14ac:dyDescent="0.25">
      <c r="A491" s="54" t="s">
        <v>770</v>
      </c>
      <c r="B491" s="54" t="s">
        <v>773</v>
      </c>
      <c r="C491" s="31">
        <v>4301031358</v>
      </c>
      <c r="D491" s="776">
        <v>4607091389531</v>
      </c>
      <c r="E491" s="777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100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74"/>
      <c r="R491" s="774"/>
      <c r="S491" s="774"/>
      <c r="T491" s="775"/>
      <c r="U491" s="34"/>
      <c r="V491" s="34"/>
      <c r="W491" s="35" t="s">
        <v>68</v>
      </c>
      <c r="X491" s="769">
        <v>0</v>
      </c>
      <c r="Y491" s="770">
        <f t="shared" si="97"/>
        <v>0</v>
      </c>
      <c r="Z491" s="36" t="str">
        <f t="shared" si="102"/>
        <v/>
      </c>
      <c r="AA491" s="56"/>
      <c r="AB491" s="57"/>
      <c r="AC491" s="575" t="s">
        <v>772</v>
      </c>
      <c r="AG491" s="64"/>
      <c r="AJ491" s="68"/>
      <c r="AK491" s="68">
        <v>0</v>
      </c>
      <c r="BB491" s="576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customHeight="1" x14ac:dyDescent="0.25">
      <c r="A492" s="54" t="s">
        <v>774</v>
      </c>
      <c r="B492" s="54" t="s">
        <v>775</v>
      </c>
      <c r="C492" s="31">
        <v>4301031360</v>
      </c>
      <c r="D492" s="776">
        <v>4607091384345</v>
      </c>
      <c r="E492" s="777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9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74"/>
      <c r="R492" s="774"/>
      <c r="S492" s="774"/>
      <c r="T492" s="775"/>
      <c r="U492" s="34"/>
      <c r="V492" s="34"/>
      <c r="W492" s="35" t="s">
        <v>68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767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customHeight="1" x14ac:dyDescent="0.25">
      <c r="A493" s="54" t="s">
        <v>776</v>
      </c>
      <c r="B493" s="54" t="s">
        <v>777</v>
      </c>
      <c r="C493" s="31">
        <v>4301031368</v>
      </c>
      <c r="D493" s="776">
        <v>4680115883185</v>
      </c>
      <c r="E493" s="777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44" t="s">
        <v>778</v>
      </c>
      <c r="Q493" s="774"/>
      <c r="R493" s="774"/>
      <c r="S493" s="774"/>
      <c r="T493" s="775"/>
      <c r="U493" s="34"/>
      <c r="V493" s="34"/>
      <c r="W493" s="35" t="s">
        <v>68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746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customHeight="1" x14ac:dyDescent="0.25">
      <c r="A494" s="54" t="s">
        <v>776</v>
      </c>
      <c r="B494" s="54" t="s">
        <v>779</v>
      </c>
      <c r="C494" s="31">
        <v>4301031255</v>
      </c>
      <c r="D494" s="776">
        <v>4680115883185</v>
      </c>
      <c r="E494" s="777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45</v>
      </c>
      <c r="P494" s="90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74"/>
      <c r="R494" s="774"/>
      <c r="S494" s="774"/>
      <c r="T494" s="775"/>
      <c r="U494" s="34"/>
      <c r="V494" s="34"/>
      <c r="W494" s="35" t="s">
        <v>68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780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x14ac:dyDescent="0.2">
      <c r="A495" s="799"/>
      <c r="B495" s="786"/>
      <c r="C495" s="786"/>
      <c r="D495" s="786"/>
      <c r="E495" s="786"/>
      <c r="F495" s="786"/>
      <c r="G495" s="786"/>
      <c r="H495" s="786"/>
      <c r="I495" s="786"/>
      <c r="J495" s="786"/>
      <c r="K495" s="786"/>
      <c r="L495" s="786"/>
      <c r="M495" s="786"/>
      <c r="N495" s="786"/>
      <c r="O495" s="800"/>
      <c r="P495" s="782" t="s">
        <v>70</v>
      </c>
      <c r="Q495" s="783"/>
      <c r="R495" s="783"/>
      <c r="S495" s="783"/>
      <c r="T495" s="783"/>
      <c r="U495" s="783"/>
      <c r="V495" s="784"/>
      <c r="W495" s="37" t="s">
        <v>71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0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0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772"/>
      <c r="AB495" s="772"/>
      <c r="AC495" s="772"/>
    </row>
    <row r="496" spans="1:68" x14ac:dyDescent="0.2">
      <c r="A496" s="786"/>
      <c r="B496" s="786"/>
      <c r="C496" s="786"/>
      <c r="D496" s="786"/>
      <c r="E496" s="786"/>
      <c r="F496" s="786"/>
      <c r="G496" s="786"/>
      <c r="H496" s="786"/>
      <c r="I496" s="786"/>
      <c r="J496" s="786"/>
      <c r="K496" s="786"/>
      <c r="L496" s="786"/>
      <c r="M496" s="786"/>
      <c r="N496" s="786"/>
      <c r="O496" s="800"/>
      <c r="P496" s="782" t="s">
        <v>70</v>
      </c>
      <c r="Q496" s="783"/>
      <c r="R496" s="783"/>
      <c r="S496" s="783"/>
      <c r="T496" s="783"/>
      <c r="U496" s="783"/>
      <c r="V496" s="784"/>
      <c r="W496" s="37" t="s">
        <v>68</v>
      </c>
      <c r="X496" s="771">
        <f>IFERROR(SUM(X477:X494),"0")</f>
        <v>0</v>
      </c>
      <c r="Y496" s="771">
        <f>IFERROR(SUM(Y477:Y494),"0")</f>
        <v>0</v>
      </c>
      <c r="Z496" s="37"/>
      <c r="AA496" s="772"/>
      <c r="AB496" s="772"/>
      <c r="AC496" s="772"/>
    </row>
    <row r="497" spans="1:68" ht="14.25" customHeight="1" x14ac:dyDescent="0.25">
      <c r="A497" s="795" t="s">
        <v>72</v>
      </c>
      <c r="B497" s="786"/>
      <c r="C497" s="786"/>
      <c r="D497" s="786"/>
      <c r="E497" s="786"/>
      <c r="F497" s="786"/>
      <c r="G497" s="786"/>
      <c r="H497" s="786"/>
      <c r="I497" s="786"/>
      <c r="J497" s="786"/>
      <c r="K497" s="786"/>
      <c r="L497" s="786"/>
      <c r="M497" s="786"/>
      <c r="N497" s="786"/>
      <c r="O497" s="786"/>
      <c r="P497" s="786"/>
      <c r="Q497" s="786"/>
      <c r="R497" s="786"/>
      <c r="S497" s="786"/>
      <c r="T497" s="786"/>
      <c r="U497" s="786"/>
      <c r="V497" s="786"/>
      <c r="W497" s="786"/>
      <c r="X497" s="786"/>
      <c r="Y497" s="786"/>
      <c r="Z497" s="786"/>
      <c r="AA497" s="765"/>
      <c r="AB497" s="765"/>
      <c r="AC497" s="765"/>
    </row>
    <row r="498" spans="1:68" ht="27" customHeight="1" x14ac:dyDescent="0.25">
      <c r="A498" s="54" t="s">
        <v>781</v>
      </c>
      <c r="B498" s="54" t="s">
        <v>782</v>
      </c>
      <c r="C498" s="31">
        <v>4301051284</v>
      </c>
      <c r="D498" s="776">
        <v>4607091384352</v>
      </c>
      <c r="E498" s="777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120</v>
      </c>
      <c r="L498" s="32"/>
      <c r="M498" s="33" t="s">
        <v>110</v>
      </c>
      <c r="N498" s="33"/>
      <c r="O498" s="32">
        <v>45</v>
      </c>
      <c r="P498" s="91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74"/>
      <c r="R498" s="774"/>
      <c r="S498" s="774"/>
      <c r="T498" s="775"/>
      <c r="U498" s="34"/>
      <c r="V498" s="34"/>
      <c r="W498" s="35" t="s">
        <v>68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783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784</v>
      </c>
      <c r="B499" s="54" t="s">
        <v>785</v>
      </c>
      <c r="C499" s="31">
        <v>4301051431</v>
      </c>
      <c r="D499" s="776">
        <v>4607091389654</v>
      </c>
      <c r="E499" s="777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75</v>
      </c>
      <c r="L499" s="32"/>
      <c r="M499" s="33" t="s">
        <v>110</v>
      </c>
      <c r="N499" s="33"/>
      <c r="O499" s="32">
        <v>45</v>
      </c>
      <c r="P499" s="11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74"/>
      <c r="R499" s="774"/>
      <c r="S499" s="774"/>
      <c r="T499" s="775"/>
      <c r="U499" s="34"/>
      <c r="V499" s="34"/>
      <c r="W499" s="35" t="s">
        <v>68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786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799"/>
      <c r="B500" s="786"/>
      <c r="C500" s="786"/>
      <c r="D500" s="786"/>
      <c r="E500" s="786"/>
      <c r="F500" s="786"/>
      <c r="G500" s="786"/>
      <c r="H500" s="786"/>
      <c r="I500" s="786"/>
      <c r="J500" s="786"/>
      <c r="K500" s="786"/>
      <c r="L500" s="786"/>
      <c r="M500" s="786"/>
      <c r="N500" s="786"/>
      <c r="O500" s="800"/>
      <c r="P500" s="782" t="s">
        <v>70</v>
      </c>
      <c r="Q500" s="783"/>
      <c r="R500" s="783"/>
      <c r="S500" s="783"/>
      <c r="T500" s="783"/>
      <c r="U500" s="783"/>
      <c r="V500" s="784"/>
      <c r="W500" s="37" t="s">
        <v>71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x14ac:dyDescent="0.2">
      <c r="A501" s="786"/>
      <c r="B501" s="786"/>
      <c r="C501" s="786"/>
      <c r="D501" s="786"/>
      <c r="E501" s="786"/>
      <c r="F501" s="786"/>
      <c r="G501" s="786"/>
      <c r="H501" s="786"/>
      <c r="I501" s="786"/>
      <c r="J501" s="786"/>
      <c r="K501" s="786"/>
      <c r="L501" s="786"/>
      <c r="M501" s="786"/>
      <c r="N501" s="786"/>
      <c r="O501" s="800"/>
      <c r="P501" s="782" t="s">
        <v>70</v>
      </c>
      <c r="Q501" s="783"/>
      <c r="R501" s="783"/>
      <c r="S501" s="783"/>
      <c r="T501" s="783"/>
      <c r="U501" s="783"/>
      <c r="V501" s="784"/>
      <c r="W501" s="37" t="s">
        <v>68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customHeight="1" x14ac:dyDescent="0.25">
      <c r="A502" s="795" t="s">
        <v>98</v>
      </c>
      <c r="B502" s="786"/>
      <c r="C502" s="786"/>
      <c r="D502" s="786"/>
      <c r="E502" s="786"/>
      <c r="F502" s="786"/>
      <c r="G502" s="786"/>
      <c r="H502" s="786"/>
      <c r="I502" s="786"/>
      <c r="J502" s="786"/>
      <c r="K502" s="786"/>
      <c r="L502" s="786"/>
      <c r="M502" s="786"/>
      <c r="N502" s="786"/>
      <c r="O502" s="786"/>
      <c r="P502" s="786"/>
      <c r="Q502" s="786"/>
      <c r="R502" s="786"/>
      <c r="S502" s="786"/>
      <c r="T502" s="786"/>
      <c r="U502" s="786"/>
      <c r="V502" s="786"/>
      <c r="W502" s="786"/>
      <c r="X502" s="786"/>
      <c r="Y502" s="786"/>
      <c r="Z502" s="786"/>
      <c r="AA502" s="765"/>
      <c r="AB502" s="765"/>
      <c r="AC502" s="765"/>
    </row>
    <row r="503" spans="1:68" ht="27" customHeight="1" x14ac:dyDescent="0.25">
      <c r="A503" s="54" t="s">
        <v>787</v>
      </c>
      <c r="B503" s="54" t="s">
        <v>788</v>
      </c>
      <c r="C503" s="31">
        <v>4301170011</v>
      </c>
      <c r="D503" s="776">
        <v>4680115884113</v>
      </c>
      <c r="E503" s="777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789</v>
      </c>
      <c r="L503" s="32"/>
      <c r="M503" s="33" t="s">
        <v>790</v>
      </c>
      <c r="N503" s="33"/>
      <c r="O503" s="32">
        <v>150</v>
      </c>
      <c r="P503" s="103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74"/>
      <c r="R503" s="774"/>
      <c r="S503" s="774"/>
      <c r="T503" s="775"/>
      <c r="U503" s="34"/>
      <c r="V503" s="34"/>
      <c r="W503" s="35" t="s">
        <v>68</v>
      </c>
      <c r="X503" s="769">
        <v>0</v>
      </c>
      <c r="Y503" s="770">
        <f>IFERROR(IF(X503="",0,CEILING((X503/$H503),1)*$H503),"")</f>
        <v>0</v>
      </c>
      <c r="Z503" s="36" t="str">
        <f>IFERROR(IF(Y503=0,"",ROUNDUP(Y503/H503,0)*0.00627),"")</f>
        <v/>
      </c>
      <c r="AA503" s="56"/>
      <c r="AB503" s="57"/>
      <c r="AC503" s="587" t="s">
        <v>791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799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800"/>
      <c r="P504" s="782" t="s">
        <v>70</v>
      </c>
      <c r="Q504" s="783"/>
      <c r="R504" s="783"/>
      <c r="S504" s="783"/>
      <c r="T504" s="783"/>
      <c r="U504" s="783"/>
      <c r="V504" s="784"/>
      <c r="W504" s="37" t="s">
        <v>71</v>
      </c>
      <c r="X504" s="771">
        <f>IFERROR(X503/H503,"0")</f>
        <v>0</v>
      </c>
      <c r="Y504" s="771">
        <f>IFERROR(Y503/H503,"0")</f>
        <v>0</v>
      </c>
      <c r="Z504" s="771">
        <f>IFERROR(IF(Z503="",0,Z503),"0")</f>
        <v>0</v>
      </c>
      <c r="AA504" s="772"/>
      <c r="AB504" s="772"/>
      <c r="AC504" s="772"/>
    </row>
    <row r="505" spans="1:68" x14ac:dyDescent="0.2">
      <c r="A505" s="786"/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800"/>
      <c r="P505" s="782" t="s">
        <v>70</v>
      </c>
      <c r="Q505" s="783"/>
      <c r="R505" s="783"/>
      <c r="S505" s="783"/>
      <c r="T505" s="783"/>
      <c r="U505" s="783"/>
      <c r="V505" s="784"/>
      <c r="W505" s="37" t="s">
        <v>68</v>
      </c>
      <c r="X505" s="771">
        <f>IFERROR(SUM(X503:X503),"0")</f>
        <v>0</v>
      </c>
      <c r="Y505" s="771">
        <f>IFERROR(SUM(Y503:Y503),"0")</f>
        <v>0</v>
      </c>
      <c r="Z505" s="37"/>
      <c r="AA505" s="772"/>
      <c r="AB505" s="772"/>
      <c r="AC505" s="772"/>
    </row>
    <row r="506" spans="1:68" ht="16.5" customHeight="1" x14ac:dyDescent="0.25">
      <c r="A506" s="785" t="s">
        <v>792</v>
      </c>
      <c r="B506" s="786"/>
      <c r="C506" s="786"/>
      <c r="D506" s="786"/>
      <c r="E506" s="786"/>
      <c r="F506" s="786"/>
      <c r="G506" s="786"/>
      <c r="H506" s="786"/>
      <c r="I506" s="786"/>
      <c r="J506" s="786"/>
      <c r="K506" s="786"/>
      <c r="L506" s="786"/>
      <c r="M506" s="786"/>
      <c r="N506" s="786"/>
      <c r="O506" s="786"/>
      <c r="P506" s="786"/>
      <c r="Q506" s="786"/>
      <c r="R506" s="786"/>
      <c r="S506" s="786"/>
      <c r="T506" s="786"/>
      <c r="U506" s="786"/>
      <c r="V506" s="786"/>
      <c r="W506" s="786"/>
      <c r="X506" s="786"/>
      <c r="Y506" s="786"/>
      <c r="Z506" s="786"/>
      <c r="AA506" s="764"/>
      <c r="AB506" s="764"/>
      <c r="AC506" s="764"/>
    </row>
    <row r="507" spans="1:68" ht="14.25" customHeight="1" x14ac:dyDescent="0.25">
      <c r="A507" s="795" t="s">
        <v>152</v>
      </c>
      <c r="B507" s="786"/>
      <c r="C507" s="786"/>
      <c r="D507" s="786"/>
      <c r="E507" s="786"/>
      <c r="F507" s="786"/>
      <c r="G507" s="786"/>
      <c r="H507" s="786"/>
      <c r="I507" s="786"/>
      <c r="J507" s="786"/>
      <c r="K507" s="786"/>
      <c r="L507" s="786"/>
      <c r="M507" s="786"/>
      <c r="N507" s="786"/>
      <c r="O507" s="786"/>
      <c r="P507" s="786"/>
      <c r="Q507" s="786"/>
      <c r="R507" s="786"/>
      <c r="S507" s="786"/>
      <c r="T507" s="786"/>
      <c r="U507" s="786"/>
      <c r="V507" s="786"/>
      <c r="W507" s="786"/>
      <c r="X507" s="786"/>
      <c r="Y507" s="786"/>
      <c r="Z507" s="786"/>
      <c r="AA507" s="765"/>
      <c r="AB507" s="765"/>
      <c r="AC507" s="765"/>
    </row>
    <row r="508" spans="1:68" ht="27" customHeight="1" x14ac:dyDescent="0.25">
      <c r="A508" s="54" t="s">
        <v>793</v>
      </c>
      <c r="B508" s="54" t="s">
        <v>794</v>
      </c>
      <c r="C508" s="31">
        <v>4301020315</v>
      </c>
      <c r="D508" s="776">
        <v>4607091389364</v>
      </c>
      <c r="E508" s="777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75</v>
      </c>
      <c r="L508" s="32"/>
      <c r="M508" s="33" t="s">
        <v>67</v>
      </c>
      <c r="N508" s="33"/>
      <c r="O508" s="32">
        <v>40</v>
      </c>
      <c r="P508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74"/>
      <c r="R508" s="774"/>
      <c r="S508" s="774"/>
      <c r="T508" s="775"/>
      <c r="U508" s="34"/>
      <c r="V508" s="34"/>
      <c r="W508" s="35" t="s">
        <v>68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795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99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800"/>
      <c r="P509" s="782" t="s">
        <v>70</v>
      </c>
      <c r="Q509" s="783"/>
      <c r="R509" s="783"/>
      <c r="S509" s="783"/>
      <c r="T509" s="783"/>
      <c r="U509" s="783"/>
      <c r="V509" s="784"/>
      <c r="W509" s="37" t="s">
        <v>71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x14ac:dyDescent="0.2">
      <c r="A510" s="786"/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800"/>
      <c r="P510" s="782" t="s">
        <v>70</v>
      </c>
      <c r="Q510" s="783"/>
      <c r="R510" s="783"/>
      <c r="S510" s="783"/>
      <c r="T510" s="783"/>
      <c r="U510" s="783"/>
      <c r="V510" s="784"/>
      <c r="W510" s="37" t="s">
        <v>68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customHeight="1" x14ac:dyDescent="0.25">
      <c r="A511" s="795" t="s">
        <v>63</v>
      </c>
      <c r="B511" s="786"/>
      <c r="C511" s="786"/>
      <c r="D511" s="786"/>
      <c r="E511" s="786"/>
      <c r="F511" s="786"/>
      <c r="G511" s="786"/>
      <c r="H511" s="786"/>
      <c r="I511" s="786"/>
      <c r="J511" s="786"/>
      <c r="K511" s="786"/>
      <c r="L511" s="786"/>
      <c r="M511" s="786"/>
      <c r="N511" s="786"/>
      <c r="O511" s="786"/>
      <c r="P511" s="786"/>
      <c r="Q511" s="786"/>
      <c r="R511" s="786"/>
      <c r="S511" s="786"/>
      <c r="T511" s="786"/>
      <c r="U511" s="786"/>
      <c r="V511" s="786"/>
      <c r="W511" s="786"/>
      <c r="X511" s="786"/>
      <c r="Y511" s="786"/>
      <c r="Z511" s="786"/>
      <c r="AA511" s="765"/>
      <c r="AB511" s="765"/>
      <c r="AC511" s="765"/>
    </row>
    <row r="512" spans="1:68" ht="27" customHeight="1" x14ac:dyDescent="0.25">
      <c r="A512" s="54" t="s">
        <v>796</v>
      </c>
      <c r="B512" s="54" t="s">
        <v>797</v>
      </c>
      <c r="C512" s="31">
        <v>4301031403</v>
      </c>
      <c r="D512" s="776">
        <v>4680115886094</v>
      </c>
      <c r="E512" s="777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120</v>
      </c>
      <c r="L512" s="32"/>
      <c r="M512" s="33" t="s">
        <v>113</v>
      </c>
      <c r="N512" s="33"/>
      <c r="O512" s="32">
        <v>50</v>
      </c>
      <c r="P512" s="1053" t="s">
        <v>798</v>
      </c>
      <c r="Q512" s="774"/>
      <c r="R512" s="774"/>
      <c r="S512" s="774"/>
      <c r="T512" s="775"/>
      <c r="U512" s="34"/>
      <c r="V512" s="34"/>
      <c r="W512" s="35" t="s">
        <v>68</v>
      </c>
      <c r="X512" s="769">
        <v>0</v>
      </c>
      <c r="Y512" s="770">
        <f>IFERROR(IF(X512="",0,CEILING((X512/$H512),1)*$H512),"")</f>
        <v>0</v>
      </c>
      <c r="Z512" s="36" t="str">
        <f>IFERROR(IF(Y512=0,"",ROUNDUP(Y512/H512,0)*0.00902),"")</f>
        <v/>
      </c>
      <c r="AA512" s="56"/>
      <c r="AB512" s="57"/>
      <c r="AC512" s="591" t="s">
        <v>799</v>
      </c>
      <c r="AG512" s="64"/>
      <c r="AJ512" s="68"/>
      <c r="AK512" s="68">
        <v>0</v>
      </c>
      <c r="BB512" s="59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800</v>
      </c>
      <c r="B513" s="54" t="s">
        <v>801</v>
      </c>
      <c r="C513" s="31">
        <v>4301031363</v>
      </c>
      <c r="D513" s="776">
        <v>4607091389425</v>
      </c>
      <c r="E513" s="777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66</v>
      </c>
      <c r="L513" s="32"/>
      <c r="M513" s="33" t="s">
        <v>67</v>
      </c>
      <c r="N513" s="33"/>
      <c r="O513" s="32">
        <v>50</v>
      </c>
      <c r="P513" s="95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74"/>
      <c r="R513" s="774"/>
      <c r="S513" s="774"/>
      <c r="T513" s="775"/>
      <c r="U513" s="34"/>
      <c r="V513" s="34"/>
      <c r="W513" s="35" t="s">
        <v>68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802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803</v>
      </c>
      <c r="B514" s="54" t="s">
        <v>804</v>
      </c>
      <c r="C514" s="31">
        <v>4301031373</v>
      </c>
      <c r="D514" s="776">
        <v>4680115880771</v>
      </c>
      <c r="E514" s="777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66</v>
      </c>
      <c r="L514" s="32"/>
      <c r="M514" s="33" t="s">
        <v>67</v>
      </c>
      <c r="N514" s="33"/>
      <c r="O514" s="32">
        <v>50</v>
      </c>
      <c r="P514" s="993" t="s">
        <v>805</v>
      </c>
      <c r="Q514" s="774"/>
      <c r="R514" s="774"/>
      <c r="S514" s="774"/>
      <c r="T514" s="775"/>
      <c r="U514" s="34"/>
      <c r="V514" s="34"/>
      <c r="W514" s="35" t="s">
        <v>68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806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customHeight="1" x14ac:dyDescent="0.25">
      <c r="A515" s="54" t="s">
        <v>807</v>
      </c>
      <c r="B515" s="54" t="s">
        <v>808</v>
      </c>
      <c r="C515" s="31">
        <v>4301031359</v>
      </c>
      <c r="D515" s="776">
        <v>4607091389500</v>
      </c>
      <c r="E515" s="777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6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74"/>
      <c r="R515" s="774"/>
      <c r="S515" s="774"/>
      <c r="T515" s="775"/>
      <c r="U515" s="34"/>
      <c r="V515" s="34"/>
      <c r="W515" s="35" t="s">
        <v>68</v>
      </c>
      <c r="X515" s="769">
        <v>0</v>
      </c>
      <c r="Y515" s="770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597" t="s">
        <v>806</v>
      </c>
      <c r="AG515" s="64"/>
      <c r="AJ515" s="68"/>
      <c r="AK515" s="68">
        <v>0</v>
      </c>
      <c r="BB515" s="598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807</v>
      </c>
      <c r="B516" s="54" t="s">
        <v>809</v>
      </c>
      <c r="C516" s="31">
        <v>4301031327</v>
      </c>
      <c r="D516" s="776">
        <v>4607091389500</v>
      </c>
      <c r="E516" s="777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99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74"/>
      <c r="R516" s="774"/>
      <c r="S516" s="774"/>
      <c r="T516" s="775"/>
      <c r="U516" s="34"/>
      <c r="V516" s="34"/>
      <c r="W516" s="35" t="s">
        <v>68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806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99"/>
      <c r="B517" s="786"/>
      <c r="C517" s="786"/>
      <c r="D517" s="786"/>
      <c r="E517" s="786"/>
      <c r="F517" s="786"/>
      <c r="G517" s="786"/>
      <c r="H517" s="786"/>
      <c r="I517" s="786"/>
      <c r="J517" s="786"/>
      <c r="K517" s="786"/>
      <c r="L517" s="786"/>
      <c r="M517" s="786"/>
      <c r="N517" s="786"/>
      <c r="O517" s="800"/>
      <c r="P517" s="782" t="s">
        <v>70</v>
      </c>
      <c r="Q517" s="783"/>
      <c r="R517" s="783"/>
      <c r="S517" s="783"/>
      <c r="T517" s="783"/>
      <c r="U517" s="783"/>
      <c r="V517" s="784"/>
      <c r="W517" s="37" t="s">
        <v>71</v>
      </c>
      <c r="X517" s="771">
        <f>IFERROR(X512/H512,"0")+IFERROR(X513/H513,"0")+IFERROR(X514/H514,"0")+IFERROR(X515/H515,"0")+IFERROR(X516/H516,"0")</f>
        <v>0</v>
      </c>
      <c r="Y517" s="771">
        <f>IFERROR(Y512/H512,"0")+IFERROR(Y513/H513,"0")+IFERROR(Y514/H514,"0")+IFERROR(Y515/H515,"0")+IFERROR(Y516/H516,"0")</f>
        <v>0</v>
      </c>
      <c r="Z517" s="771">
        <f>IFERROR(IF(Z512="",0,Z512),"0")+IFERROR(IF(Z513="",0,Z513),"0")+IFERROR(IF(Z514="",0,Z514),"0")+IFERROR(IF(Z515="",0,Z515),"0")+IFERROR(IF(Z516="",0,Z516),"0")</f>
        <v>0</v>
      </c>
      <c r="AA517" s="772"/>
      <c r="AB517" s="772"/>
      <c r="AC517" s="772"/>
    </row>
    <row r="518" spans="1:68" x14ac:dyDescent="0.2">
      <c r="A518" s="786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800"/>
      <c r="P518" s="782" t="s">
        <v>70</v>
      </c>
      <c r="Q518" s="783"/>
      <c r="R518" s="783"/>
      <c r="S518" s="783"/>
      <c r="T518" s="783"/>
      <c r="U518" s="783"/>
      <c r="V518" s="784"/>
      <c r="W518" s="37" t="s">
        <v>68</v>
      </c>
      <c r="X518" s="771">
        <f>IFERROR(SUM(X512:X516),"0")</f>
        <v>0</v>
      </c>
      <c r="Y518" s="771">
        <f>IFERROR(SUM(Y512:Y516),"0")</f>
        <v>0</v>
      </c>
      <c r="Z518" s="37"/>
      <c r="AA518" s="772"/>
      <c r="AB518" s="772"/>
      <c r="AC518" s="772"/>
    </row>
    <row r="519" spans="1:68" ht="16.5" customHeight="1" x14ac:dyDescent="0.25">
      <c r="A519" s="785" t="s">
        <v>810</v>
      </c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6"/>
      <c r="P519" s="786"/>
      <c r="Q519" s="786"/>
      <c r="R519" s="786"/>
      <c r="S519" s="786"/>
      <c r="T519" s="786"/>
      <c r="U519" s="786"/>
      <c r="V519" s="786"/>
      <c r="W519" s="786"/>
      <c r="X519" s="786"/>
      <c r="Y519" s="786"/>
      <c r="Z519" s="786"/>
      <c r="AA519" s="764"/>
      <c r="AB519" s="764"/>
      <c r="AC519" s="764"/>
    </row>
    <row r="520" spans="1:68" ht="14.25" customHeight="1" x14ac:dyDescent="0.25">
      <c r="A520" s="795" t="s">
        <v>63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5"/>
      <c r="AB520" s="765"/>
      <c r="AC520" s="765"/>
    </row>
    <row r="521" spans="1:68" ht="27" customHeight="1" x14ac:dyDescent="0.25">
      <c r="A521" s="54" t="s">
        <v>811</v>
      </c>
      <c r="B521" s="54" t="s">
        <v>812</v>
      </c>
      <c r="C521" s="31">
        <v>4301031294</v>
      </c>
      <c r="D521" s="776">
        <v>4680115885189</v>
      </c>
      <c r="E521" s="777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66</v>
      </c>
      <c r="L521" s="32"/>
      <c r="M521" s="33" t="s">
        <v>67</v>
      </c>
      <c r="N521" s="33"/>
      <c r="O521" s="32">
        <v>40</v>
      </c>
      <c r="P521" s="84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74"/>
      <c r="R521" s="774"/>
      <c r="S521" s="774"/>
      <c r="T521" s="775"/>
      <c r="U521" s="34"/>
      <c r="V521" s="34"/>
      <c r="W521" s="35" t="s">
        <v>68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813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814</v>
      </c>
      <c r="B522" s="54" t="s">
        <v>815</v>
      </c>
      <c r="C522" s="31">
        <v>4301031293</v>
      </c>
      <c r="D522" s="776">
        <v>4680115885172</v>
      </c>
      <c r="E522" s="777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66</v>
      </c>
      <c r="L522" s="32"/>
      <c r="M522" s="33" t="s">
        <v>67</v>
      </c>
      <c r="N522" s="33"/>
      <c r="O522" s="32">
        <v>40</v>
      </c>
      <c r="P522" s="85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74"/>
      <c r="R522" s="774"/>
      <c r="S522" s="774"/>
      <c r="T522" s="775"/>
      <c r="U522" s="34"/>
      <c r="V522" s="34"/>
      <c r="W522" s="35" t="s">
        <v>68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813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816</v>
      </c>
      <c r="B523" s="54" t="s">
        <v>817</v>
      </c>
      <c r="C523" s="31">
        <v>4301031347</v>
      </c>
      <c r="D523" s="776">
        <v>4680115885110</v>
      </c>
      <c r="E523" s="777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75</v>
      </c>
      <c r="L523" s="32"/>
      <c r="M523" s="33" t="s">
        <v>67</v>
      </c>
      <c r="N523" s="33"/>
      <c r="O523" s="32">
        <v>50</v>
      </c>
      <c r="P523" s="914" t="s">
        <v>818</v>
      </c>
      <c r="Q523" s="774"/>
      <c r="R523" s="774"/>
      <c r="S523" s="774"/>
      <c r="T523" s="775"/>
      <c r="U523" s="34"/>
      <c r="V523" s="34"/>
      <c r="W523" s="35" t="s">
        <v>68</v>
      </c>
      <c r="X523" s="769">
        <v>0</v>
      </c>
      <c r="Y523" s="770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605" t="s">
        <v>819</v>
      </c>
      <c r="AG523" s="64"/>
      <c r="AJ523" s="68"/>
      <c r="AK523" s="68">
        <v>0</v>
      </c>
      <c r="BB523" s="60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820</v>
      </c>
      <c r="B524" s="54" t="s">
        <v>821</v>
      </c>
      <c r="C524" s="31">
        <v>4301031416</v>
      </c>
      <c r="D524" s="776">
        <v>4680115885219</v>
      </c>
      <c r="E524" s="777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66</v>
      </c>
      <c r="L524" s="32"/>
      <c r="M524" s="33" t="s">
        <v>67</v>
      </c>
      <c r="N524" s="33"/>
      <c r="O524" s="32">
        <v>50</v>
      </c>
      <c r="P524" s="955" t="s">
        <v>822</v>
      </c>
      <c r="Q524" s="774"/>
      <c r="R524" s="774"/>
      <c r="S524" s="774"/>
      <c r="T524" s="775"/>
      <c r="U524" s="34"/>
      <c r="V524" s="34"/>
      <c r="W524" s="35" t="s">
        <v>68</v>
      </c>
      <c r="X524" s="769">
        <v>0</v>
      </c>
      <c r="Y524" s="770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7" t="s">
        <v>823</v>
      </c>
      <c r="AG524" s="64"/>
      <c r="AJ524" s="68"/>
      <c r="AK524" s="68">
        <v>0</v>
      </c>
      <c r="BB524" s="60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799"/>
      <c r="B525" s="786"/>
      <c r="C525" s="786"/>
      <c r="D525" s="786"/>
      <c r="E525" s="786"/>
      <c r="F525" s="786"/>
      <c r="G525" s="786"/>
      <c r="H525" s="786"/>
      <c r="I525" s="786"/>
      <c r="J525" s="786"/>
      <c r="K525" s="786"/>
      <c r="L525" s="786"/>
      <c r="M525" s="786"/>
      <c r="N525" s="786"/>
      <c r="O525" s="800"/>
      <c r="P525" s="782" t="s">
        <v>70</v>
      </c>
      <c r="Q525" s="783"/>
      <c r="R525" s="783"/>
      <c r="S525" s="783"/>
      <c r="T525" s="783"/>
      <c r="U525" s="783"/>
      <c r="V525" s="784"/>
      <c r="W525" s="37" t="s">
        <v>71</v>
      </c>
      <c r="X525" s="771">
        <f>IFERROR(X521/H521,"0")+IFERROR(X522/H522,"0")+IFERROR(X523/H523,"0")+IFERROR(X524/H524,"0")</f>
        <v>0</v>
      </c>
      <c r="Y525" s="771">
        <f>IFERROR(Y521/H521,"0")+IFERROR(Y522/H522,"0")+IFERROR(Y523/H523,"0")+IFERROR(Y524/H524,"0")</f>
        <v>0</v>
      </c>
      <c r="Z525" s="771">
        <f>IFERROR(IF(Z521="",0,Z521),"0")+IFERROR(IF(Z522="",0,Z522),"0")+IFERROR(IF(Z523="",0,Z523),"0")+IFERROR(IF(Z524="",0,Z524),"0")</f>
        <v>0</v>
      </c>
      <c r="AA525" s="772"/>
      <c r="AB525" s="772"/>
      <c r="AC525" s="772"/>
    </row>
    <row r="526" spans="1:68" x14ac:dyDescent="0.2">
      <c r="A526" s="786"/>
      <c r="B526" s="786"/>
      <c r="C526" s="786"/>
      <c r="D526" s="786"/>
      <c r="E526" s="786"/>
      <c r="F526" s="786"/>
      <c r="G526" s="786"/>
      <c r="H526" s="786"/>
      <c r="I526" s="786"/>
      <c r="J526" s="786"/>
      <c r="K526" s="786"/>
      <c r="L526" s="786"/>
      <c r="M526" s="786"/>
      <c r="N526" s="786"/>
      <c r="O526" s="800"/>
      <c r="P526" s="782" t="s">
        <v>70</v>
      </c>
      <c r="Q526" s="783"/>
      <c r="R526" s="783"/>
      <c r="S526" s="783"/>
      <c r="T526" s="783"/>
      <c r="U526" s="783"/>
      <c r="V526" s="784"/>
      <c r="W526" s="37" t="s">
        <v>68</v>
      </c>
      <c r="X526" s="771">
        <f>IFERROR(SUM(X521:X524),"0")</f>
        <v>0</v>
      </c>
      <c r="Y526" s="771">
        <f>IFERROR(SUM(Y521:Y524),"0")</f>
        <v>0</v>
      </c>
      <c r="Z526" s="37"/>
      <c r="AA526" s="772"/>
      <c r="AB526" s="772"/>
      <c r="AC526" s="772"/>
    </row>
    <row r="527" spans="1:68" ht="16.5" customHeight="1" x14ac:dyDescent="0.25">
      <c r="A527" s="785" t="s">
        <v>824</v>
      </c>
      <c r="B527" s="786"/>
      <c r="C527" s="786"/>
      <c r="D527" s="786"/>
      <c r="E527" s="786"/>
      <c r="F527" s="786"/>
      <c r="G527" s="786"/>
      <c r="H527" s="786"/>
      <c r="I527" s="786"/>
      <c r="J527" s="786"/>
      <c r="K527" s="786"/>
      <c r="L527" s="786"/>
      <c r="M527" s="786"/>
      <c r="N527" s="786"/>
      <c r="O527" s="786"/>
      <c r="P527" s="786"/>
      <c r="Q527" s="786"/>
      <c r="R527" s="786"/>
      <c r="S527" s="786"/>
      <c r="T527" s="786"/>
      <c r="U527" s="786"/>
      <c r="V527" s="786"/>
      <c r="W527" s="786"/>
      <c r="X527" s="786"/>
      <c r="Y527" s="786"/>
      <c r="Z527" s="786"/>
      <c r="AA527" s="764"/>
      <c r="AB527" s="764"/>
      <c r="AC527" s="764"/>
    </row>
    <row r="528" spans="1:68" ht="14.25" customHeight="1" x14ac:dyDescent="0.25">
      <c r="A528" s="795" t="s">
        <v>63</v>
      </c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6"/>
      <c r="P528" s="786"/>
      <c r="Q528" s="786"/>
      <c r="R528" s="786"/>
      <c r="S528" s="786"/>
      <c r="T528" s="786"/>
      <c r="U528" s="786"/>
      <c r="V528" s="786"/>
      <c r="W528" s="786"/>
      <c r="X528" s="786"/>
      <c r="Y528" s="786"/>
      <c r="Z528" s="786"/>
      <c r="AA528" s="765"/>
      <c r="AB528" s="765"/>
      <c r="AC528" s="765"/>
    </row>
    <row r="529" spans="1:68" ht="27" customHeight="1" x14ac:dyDescent="0.25">
      <c r="A529" s="54" t="s">
        <v>825</v>
      </c>
      <c r="B529" s="54" t="s">
        <v>826</v>
      </c>
      <c r="C529" s="31">
        <v>4301031261</v>
      </c>
      <c r="D529" s="776">
        <v>4680115885103</v>
      </c>
      <c r="E529" s="777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75</v>
      </c>
      <c r="L529" s="32"/>
      <c r="M529" s="33" t="s">
        <v>67</v>
      </c>
      <c r="N529" s="33"/>
      <c r="O529" s="32">
        <v>40</v>
      </c>
      <c r="P529" s="9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74"/>
      <c r="R529" s="774"/>
      <c r="S529" s="774"/>
      <c r="T529" s="775"/>
      <c r="U529" s="34"/>
      <c r="V529" s="34"/>
      <c r="W529" s="35" t="s">
        <v>68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827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799"/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800"/>
      <c r="P530" s="782" t="s">
        <v>70</v>
      </c>
      <c r="Q530" s="783"/>
      <c r="R530" s="783"/>
      <c r="S530" s="783"/>
      <c r="T530" s="783"/>
      <c r="U530" s="783"/>
      <c r="V530" s="784"/>
      <c r="W530" s="37" t="s">
        <v>71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x14ac:dyDescent="0.2">
      <c r="A531" s="786"/>
      <c r="B531" s="786"/>
      <c r="C531" s="786"/>
      <c r="D531" s="786"/>
      <c r="E531" s="786"/>
      <c r="F531" s="786"/>
      <c r="G531" s="786"/>
      <c r="H531" s="786"/>
      <c r="I531" s="786"/>
      <c r="J531" s="786"/>
      <c r="K531" s="786"/>
      <c r="L531" s="786"/>
      <c r="M531" s="786"/>
      <c r="N531" s="786"/>
      <c r="O531" s="800"/>
      <c r="P531" s="782" t="s">
        <v>70</v>
      </c>
      <c r="Q531" s="783"/>
      <c r="R531" s="783"/>
      <c r="S531" s="783"/>
      <c r="T531" s="783"/>
      <c r="U531" s="783"/>
      <c r="V531" s="784"/>
      <c r="W531" s="37" t="s">
        <v>68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customHeight="1" x14ac:dyDescent="0.25">
      <c r="A532" s="795" t="s">
        <v>193</v>
      </c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6"/>
      <c r="P532" s="786"/>
      <c r="Q532" s="786"/>
      <c r="R532" s="786"/>
      <c r="S532" s="786"/>
      <c r="T532" s="786"/>
      <c r="U532" s="786"/>
      <c r="V532" s="786"/>
      <c r="W532" s="786"/>
      <c r="X532" s="786"/>
      <c r="Y532" s="786"/>
      <c r="Z532" s="786"/>
      <c r="AA532" s="765"/>
      <c r="AB532" s="765"/>
      <c r="AC532" s="765"/>
    </row>
    <row r="533" spans="1:68" ht="27" customHeight="1" x14ac:dyDescent="0.25">
      <c r="A533" s="54" t="s">
        <v>828</v>
      </c>
      <c r="B533" s="54" t="s">
        <v>829</v>
      </c>
      <c r="C533" s="31">
        <v>4301060412</v>
      </c>
      <c r="D533" s="776">
        <v>4680115885509</v>
      </c>
      <c r="E533" s="777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75</v>
      </c>
      <c r="L533" s="32"/>
      <c r="M533" s="33" t="s">
        <v>67</v>
      </c>
      <c r="N533" s="33"/>
      <c r="O533" s="32">
        <v>35</v>
      </c>
      <c r="P533" s="1030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74"/>
      <c r="R533" s="774"/>
      <c r="S533" s="774"/>
      <c r="T533" s="775"/>
      <c r="U533" s="34"/>
      <c r="V533" s="34"/>
      <c r="W533" s="35" t="s">
        <v>68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830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799"/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800"/>
      <c r="P534" s="782" t="s">
        <v>70</v>
      </c>
      <c r="Q534" s="783"/>
      <c r="R534" s="783"/>
      <c r="S534" s="783"/>
      <c r="T534" s="783"/>
      <c r="U534" s="783"/>
      <c r="V534" s="784"/>
      <c r="W534" s="37" t="s">
        <v>71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x14ac:dyDescent="0.2">
      <c r="A535" s="786"/>
      <c r="B535" s="786"/>
      <c r="C535" s="786"/>
      <c r="D535" s="786"/>
      <c r="E535" s="786"/>
      <c r="F535" s="786"/>
      <c r="G535" s="786"/>
      <c r="H535" s="786"/>
      <c r="I535" s="786"/>
      <c r="J535" s="786"/>
      <c r="K535" s="786"/>
      <c r="L535" s="786"/>
      <c r="M535" s="786"/>
      <c r="N535" s="786"/>
      <c r="O535" s="800"/>
      <c r="P535" s="782" t="s">
        <v>70</v>
      </c>
      <c r="Q535" s="783"/>
      <c r="R535" s="783"/>
      <c r="S535" s="783"/>
      <c r="T535" s="783"/>
      <c r="U535" s="783"/>
      <c r="V535" s="784"/>
      <c r="W535" s="37" t="s">
        <v>68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customHeight="1" x14ac:dyDescent="0.2">
      <c r="A536" s="887" t="s">
        <v>831</v>
      </c>
      <c r="B536" s="888"/>
      <c r="C536" s="888"/>
      <c r="D536" s="888"/>
      <c r="E536" s="888"/>
      <c r="F536" s="888"/>
      <c r="G536" s="888"/>
      <c r="H536" s="888"/>
      <c r="I536" s="888"/>
      <c r="J536" s="888"/>
      <c r="K536" s="888"/>
      <c r="L536" s="888"/>
      <c r="M536" s="888"/>
      <c r="N536" s="888"/>
      <c r="O536" s="888"/>
      <c r="P536" s="888"/>
      <c r="Q536" s="888"/>
      <c r="R536" s="888"/>
      <c r="S536" s="888"/>
      <c r="T536" s="888"/>
      <c r="U536" s="888"/>
      <c r="V536" s="888"/>
      <c r="W536" s="888"/>
      <c r="X536" s="888"/>
      <c r="Y536" s="888"/>
      <c r="Z536" s="888"/>
      <c r="AA536" s="48"/>
      <c r="AB536" s="48"/>
      <c r="AC536" s="48"/>
    </row>
    <row r="537" spans="1:68" ht="16.5" customHeight="1" x14ac:dyDescent="0.25">
      <c r="A537" s="785" t="s">
        <v>831</v>
      </c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6"/>
      <c r="P537" s="786"/>
      <c r="Q537" s="786"/>
      <c r="R537" s="786"/>
      <c r="S537" s="786"/>
      <c r="T537" s="786"/>
      <c r="U537" s="786"/>
      <c r="V537" s="786"/>
      <c r="W537" s="786"/>
      <c r="X537" s="786"/>
      <c r="Y537" s="786"/>
      <c r="Z537" s="786"/>
      <c r="AA537" s="764"/>
      <c r="AB537" s="764"/>
      <c r="AC537" s="764"/>
    </row>
    <row r="538" spans="1:68" ht="14.25" customHeight="1" x14ac:dyDescent="0.25">
      <c r="A538" s="795" t="s">
        <v>106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5"/>
      <c r="AB538" s="765"/>
      <c r="AC538" s="765"/>
    </row>
    <row r="539" spans="1:68" ht="27" customHeight="1" x14ac:dyDescent="0.25">
      <c r="A539" s="54" t="s">
        <v>832</v>
      </c>
      <c r="B539" s="54" t="s">
        <v>833</v>
      </c>
      <c r="C539" s="31">
        <v>4301011795</v>
      </c>
      <c r="D539" s="776">
        <v>4607091389067</v>
      </c>
      <c r="E539" s="777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109</v>
      </c>
      <c r="L539" s="32"/>
      <c r="M539" s="33" t="s">
        <v>113</v>
      </c>
      <c r="N539" s="33"/>
      <c r="O539" s="32">
        <v>60</v>
      </c>
      <c r="P539" s="8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74"/>
      <c r="R539" s="774"/>
      <c r="S539" s="774"/>
      <c r="T539" s="775"/>
      <c r="U539" s="34"/>
      <c r="V539" s="34"/>
      <c r="W539" s="35" t="s">
        <v>68</v>
      </c>
      <c r="X539" s="769">
        <v>300</v>
      </c>
      <c r="Y539" s="770">
        <f t="shared" ref="Y539:Y553" si="103">IFERROR(IF(X539="",0,CEILING((X539/$H539),1)*$H539),"")</f>
        <v>300.96000000000004</v>
      </c>
      <c r="Z539" s="36">
        <f t="shared" ref="Z539:Z544" si="104">IFERROR(IF(Y539=0,"",ROUNDUP(Y539/H539,0)*0.01196),"")</f>
        <v>0.68171999999999999</v>
      </c>
      <c r="AA539" s="56"/>
      <c r="AB539" s="57"/>
      <c r="AC539" s="613" t="s">
        <v>111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320.45454545454544</v>
      </c>
      <c r="BN539" s="64">
        <f t="shared" ref="BN539:BN553" si="106">IFERROR(Y539*I539/H539,"0")</f>
        <v>321.48</v>
      </c>
      <c r="BO539" s="64">
        <f t="shared" ref="BO539:BO553" si="107">IFERROR(1/J539*(X539/H539),"0")</f>
        <v>0.54632867132867136</v>
      </c>
      <c r="BP539" s="64">
        <f t="shared" ref="BP539:BP553" si="108">IFERROR(1/J539*(Y539/H539),"0")</f>
        <v>0.54807692307692313</v>
      </c>
    </row>
    <row r="540" spans="1:68" ht="27" customHeight="1" x14ac:dyDescent="0.25">
      <c r="A540" s="54" t="s">
        <v>834</v>
      </c>
      <c r="B540" s="54" t="s">
        <v>835</v>
      </c>
      <c r="C540" s="31">
        <v>4301011961</v>
      </c>
      <c r="D540" s="776">
        <v>4680115885271</v>
      </c>
      <c r="E540" s="777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109</v>
      </c>
      <c r="L540" s="32"/>
      <c r="M540" s="33" t="s">
        <v>113</v>
      </c>
      <c r="N540" s="33"/>
      <c r="O540" s="32">
        <v>60</v>
      </c>
      <c r="P540" s="102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74"/>
      <c r="R540" s="774"/>
      <c r="S540" s="774"/>
      <c r="T540" s="775"/>
      <c r="U540" s="34"/>
      <c r="V540" s="34"/>
      <c r="W540" s="35" t="s">
        <v>68</v>
      </c>
      <c r="X540" s="769">
        <v>250</v>
      </c>
      <c r="Y540" s="770">
        <f t="shared" si="103"/>
        <v>253.44</v>
      </c>
      <c r="Z540" s="36">
        <f t="shared" si="104"/>
        <v>0.57408000000000003</v>
      </c>
      <c r="AA540" s="56"/>
      <c r="AB540" s="57"/>
      <c r="AC540" s="615" t="s">
        <v>836</v>
      </c>
      <c r="AG540" s="64"/>
      <c r="AJ540" s="68"/>
      <c r="AK540" s="68">
        <v>0</v>
      </c>
      <c r="BB540" s="616" t="s">
        <v>1</v>
      </c>
      <c r="BM540" s="64">
        <f t="shared" si="105"/>
        <v>267.04545454545456</v>
      </c>
      <c r="BN540" s="64">
        <f t="shared" si="106"/>
        <v>270.71999999999997</v>
      </c>
      <c r="BO540" s="64">
        <f t="shared" si="107"/>
        <v>0.45527389277389274</v>
      </c>
      <c r="BP540" s="64">
        <f t="shared" si="108"/>
        <v>0.46153846153846156</v>
      </c>
    </row>
    <row r="541" spans="1:68" ht="16.5" customHeight="1" x14ac:dyDescent="0.25">
      <c r="A541" s="54" t="s">
        <v>837</v>
      </c>
      <c r="B541" s="54" t="s">
        <v>838</v>
      </c>
      <c r="C541" s="31">
        <v>4301011774</v>
      </c>
      <c r="D541" s="776">
        <v>4680115884502</v>
      </c>
      <c r="E541" s="777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109</v>
      </c>
      <c r="L541" s="32"/>
      <c r="M541" s="33" t="s">
        <v>113</v>
      </c>
      <c r="N541" s="33"/>
      <c r="O541" s="32">
        <v>60</v>
      </c>
      <c r="P541" s="106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74"/>
      <c r="R541" s="774"/>
      <c r="S541" s="774"/>
      <c r="T541" s="775"/>
      <c r="U541" s="34"/>
      <c r="V541" s="34"/>
      <c r="W541" s="35" t="s">
        <v>68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839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customHeight="1" x14ac:dyDescent="0.25">
      <c r="A542" s="54" t="s">
        <v>840</v>
      </c>
      <c r="B542" s="54" t="s">
        <v>841</v>
      </c>
      <c r="C542" s="31">
        <v>4301011771</v>
      </c>
      <c r="D542" s="776">
        <v>4607091389104</v>
      </c>
      <c r="E542" s="777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109</v>
      </c>
      <c r="L542" s="32"/>
      <c r="M542" s="33" t="s">
        <v>113</v>
      </c>
      <c r="N542" s="33"/>
      <c r="O542" s="32">
        <v>60</v>
      </c>
      <c r="P542" s="8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74"/>
      <c r="R542" s="774"/>
      <c r="S542" s="774"/>
      <c r="T542" s="775"/>
      <c r="U542" s="34"/>
      <c r="V542" s="34"/>
      <c r="W542" s="35" t="s">
        <v>68</v>
      </c>
      <c r="X542" s="769">
        <v>1000</v>
      </c>
      <c r="Y542" s="770">
        <f t="shared" si="103"/>
        <v>1003.2</v>
      </c>
      <c r="Z542" s="36">
        <f t="shared" si="104"/>
        <v>2.2724000000000002</v>
      </c>
      <c r="AA542" s="56"/>
      <c r="AB542" s="57"/>
      <c r="AC542" s="619" t="s">
        <v>842</v>
      </c>
      <c r="AG542" s="64"/>
      <c r="AJ542" s="68"/>
      <c r="AK542" s="68">
        <v>0</v>
      </c>
      <c r="BB542" s="620" t="s">
        <v>1</v>
      </c>
      <c r="BM542" s="64">
        <f t="shared" si="105"/>
        <v>1068.1818181818182</v>
      </c>
      <c r="BN542" s="64">
        <f t="shared" si="106"/>
        <v>1071.5999999999999</v>
      </c>
      <c r="BO542" s="64">
        <f t="shared" si="107"/>
        <v>1.821095571095571</v>
      </c>
      <c r="BP542" s="64">
        <f t="shared" si="108"/>
        <v>1.8269230769230771</v>
      </c>
    </row>
    <row r="543" spans="1:68" ht="16.5" customHeight="1" x14ac:dyDescent="0.25">
      <c r="A543" s="54" t="s">
        <v>843</v>
      </c>
      <c r="B543" s="54" t="s">
        <v>844</v>
      </c>
      <c r="C543" s="31">
        <v>4301011799</v>
      </c>
      <c r="D543" s="776">
        <v>4680115884519</v>
      </c>
      <c r="E543" s="777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109</v>
      </c>
      <c r="L543" s="32"/>
      <c r="M543" s="33" t="s">
        <v>110</v>
      </c>
      <c r="N543" s="33"/>
      <c r="O543" s="32">
        <v>60</v>
      </c>
      <c r="P543" s="99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74"/>
      <c r="R543" s="774"/>
      <c r="S543" s="774"/>
      <c r="T543" s="775"/>
      <c r="U543" s="34"/>
      <c r="V543" s="34"/>
      <c r="W543" s="35" t="s">
        <v>68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845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846</v>
      </c>
      <c r="B544" s="54" t="s">
        <v>847</v>
      </c>
      <c r="C544" s="31">
        <v>4301011376</v>
      </c>
      <c r="D544" s="776">
        <v>4680115885226</v>
      </c>
      <c r="E544" s="777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109</v>
      </c>
      <c r="L544" s="32"/>
      <c r="M544" s="33" t="s">
        <v>110</v>
      </c>
      <c r="N544" s="33"/>
      <c r="O544" s="32">
        <v>60</v>
      </c>
      <c r="P544" s="96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74"/>
      <c r="R544" s="774"/>
      <c r="S544" s="774"/>
      <c r="T544" s="775"/>
      <c r="U544" s="34"/>
      <c r="V544" s="34"/>
      <c r="W544" s="35" t="s">
        <v>68</v>
      </c>
      <c r="X544" s="769">
        <v>1000</v>
      </c>
      <c r="Y544" s="770">
        <f t="shared" si="103"/>
        <v>1003.2</v>
      </c>
      <c r="Z544" s="36">
        <f t="shared" si="104"/>
        <v>2.2724000000000002</v>
      </c>
      <c r="AA544" s="56"/>
      <c r="AB544" s="57"/>
      <c r="AC544" s="623" t="s">
        <v>848</v>
      </c>
      <c r="AG544" s="64"/>
      <c r="AJ544" s="68"/>
      <c r="AK544" s="68">
        <v>0</v>
      </c>
      <c r="BB544" s="624" t="s">
        <v>1</v>
      </c>
      <c r="BM544" s="64">
        <f t="shared" si="105"/>
        <v>1068.1818181818182</v>
      </c>
      <c r="BN544" s="64">
        <f t="shared" si="106"/>
        <v>1071.5999999999999</v>
      </c>
      <c r="BO544" s="64">
        <f t="shared" si="107"/>
        <v>1.821095571095571</v>
      </c>
      <c r="BP544" s="64">
        <f t="shared" si="108"/>
        <v>1.8269230769230771</v>
      </c>
    </row>
    <row r="545" spans="1:68" ht="27" customHeight="1" x14ac:dyDescent="0.25">
      <c r="A545" s="54" t="s">
        <v>849</v>
      </c>
      <c r="B545" s="54" t="s">
        <v>850</v>
      </c>
      <c r="C545" s="31">
        <v>4301011778</v>
      </c>
      <c r="D545" s="776">
        <v>4680115880603</v>
      </c>
      <c r="E545" s="777"/>
      <c r="F545" s="768">
        <v>0.6</v>
      </c>
      <c r="G545" s="32">
        <v>6</v>
      </c>
      <c r="H545" s="768">
        <v>3.6</v>
      </c>
      <c r="I545" s="768">
        <v>3.81</v>
      </c>
      <c r="J545" s="32">
        <v>132</v>
      </c>
      <c r="K545" s="32" t="s">
        <v>120</v>
      </c>
      <c r="L545" s="32"/>
      <c r="M545" s="33" t="s">
        <v>113</v>
      </c>
      <c r="N545" s="33"/>
      <c r="O545" s="32">
        <v>60</v>
      </c>
      <c r="P545" s="100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774"/>
      <c r="R545" s="774"/>
      <c r="S545" s="774"/>
      <c r="T545" s="775"/>
      <c r="U545" s="34"/>
      <c r="V545" s="34"/>
      <c r="W545" s="35" t="s">
        <v>68</v>
      </c>
      <c r="X545" s="769">
        <v>0</v>
      </c>
      <c r="Y545" s="770">
        <f t="shared" si="103"/>
        <v>0</v>
      </c>
      <c r="Z545" s="36" t="str">
        <f>IFERROR(IF(Y545=0,"",ROUNDUP(Y545/H545,0)*0.00902),"")</f>
        <v/>
      </c>
      <c r="AA545" s="56"/>
      <c r="AB545" s="57"/>
      <c r="AC545" s="625" t="s">
        <v>111</v>
      </c>
      <c r="AG545" s="64"/>
      <c r="AJ545" s="68"/>
      <c r="AK545" s="68">
        <v>0</v>
      </c>
      <c r="BB545" s="626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customHeight="1" x14ac:dyDescent="0.25">
      <c r="A546" s="54" t="s">
        <v>849</v>
      </c>
      <c r="B546" s="54" t="s">
        <v>851</v>
      </c>
      <c r="C546" s="31">
        <v>4301012035</v>
      </c>
      <c r="D546" s="776">
        <v>4680115880603</v>
      </c>
      <c r="E546" s="777"/>
      <c r="F546" s="768">
        <v>0.6</v>
      </c>
      <c r="G546" s="32">
        <v>8</v>
      </c>
      <c r="H546" s="768">
        <v>4.8</v>
      </c>
      <c r="I546" s="768">
        <v>6.96</v>
      </c>
      <c r="J546" s="32">
        <v>120</v>
      </c>
      <c r="K546" s="32" t="s">
        <v>120</v>
      </c>
      <c r="L546" s="32"/>
      <c r="M546" s="33" t="s">
        <v>113</v>
      </c>
      <c r="N546" s="33"/>
      <c r="O546" s="32">
        <v>60</v>
      </c>
      <c r="P546" s="90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774"/>
      <c r="R546" s="774"/>
      <c r="S546" s="774"/>
      <c r="T546" s="775"/>
      <c r="U546" s="34"/>
      <c r="V546" s="34"/>
      <c r="W546" s="35" t="s">
        <v>68</v>
      </c>
      <c r="X546" s="769">
        <v>0</v>
      </c>
      <c r="Y546" s="770">
        <f t="shared" si="103"/>
        <v>0</v>
      </c>
      <c r="Z546" s="36" t="str">
        <f>IFERROR(IF(Y546=0,"",ROUNDUP(Y546/H546,0)*0.00937),"")</f>
        <v/>
      </c>
      <c r="AA546" s="56"/>
      <c r="AB546" s="57"/>
      <c r="AC546" s="627" t="s">
        <v>111</v>
      </c>
      <c r="AG546" s="64"/>
      <c r="AJ546" s="68"/>
      <c r="AK546" s="68">
        <v>0</v>
      </c>
      <c r="BB546" s="628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customHeight="1" x14ac:dyDescent="0.25">
      <c r="A547" s="54" t="s">
        <v>852</v>
      </c>
      <c r="B547" s="54" t="s">
        <v>853</v>
      </c>
      <c r="C547" s="31">
        <v>4301012036</v>
      </c>
      <c r="D547" s="776">
        <v>4680115882782</v>
      </c>
      <c r="E547" s="777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120</v>
      </c>
      <c r="L547" s="32"/>
      <c r="M547" s="33" t="s">
        <v>113</v>
      </c>
      <c r="N547" s="33"/>
      <c r="O547" s="32">
        <v>60</v>
      </c>
      <c r="P547" s="112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74"/>
      <c r="R547" s="774"/>
      <c r="S547" s="774"/>
      <c r="T547" s="775"/>
      <c r="U547" s="34"/>
      <c r="V547" s="34"/>
      <c r="W547" s="35" t="s">
        <v>68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836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customHeight="1" x14ac:dyDescent="0.25">
      <c r="A548" s="54" t="s">
        <v>854</v>
      </c>
      <c r="B548" s="54" t="s">
        <v>855</v>
      </c>
      <c r="C548" s="31">
        <v>4301012050</v>
      </c>
      <c r="D548" s="776">
        <v>4680115885479</v>
      </c>
      <c r="E548" s="777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75</v>
      </c>
      <c r="L548" s="32"/>
      <c r="M548" s="33" t="s">
        <v>113</v>
      </c>
      <c r="N548" s="33"/>
      <c r="O548" s="32">
        <v>60</v>
      </c>
      <c r="P548" s="913" t="s">
        <v>856</v>
      </c>
      <c r="Q548" s="774"/>
      <c r="R548" s="774"/>
      <c r="S548" s="774"/>
      <c r="T548" s="775"/>
      <c r="U548" s="34"/>
      <c r="V548" s="34"/>
      <c r="W548" s="35" t="s">
        <v>68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857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customHeight="1" x14ac:dyDescent="0.25">
      <c r="A549" s="54" t="s">
        <v>858</v>
      </c>
      <c r="B549" s="54" t="s">
        <v>859</v>
      </c>
      <c r="C549" s="31">
        <v>4301011784</v>
      </c>
      <c r="D549" s="776">
        <v>4607091389982</v>
      </c>
      <c r="E549" s="777"/>
      <c r="F549" s="768">
        <v>0.6</v>
      </c>
      <c r="G549" s="32">
        <v>6</v>
      </c>
      <c r="H549" s="768">
        <v>3.6</v>
      </c>
      <c r="I549" s="768">
        <v>3.81</v>
      </c>
      <c r="J549" s="32">
        <v>132</v>
      </c>
      <c r="K549" s="32" t="s">
        <v>120</v>
      </c>
      <c r="L549" s="32"/>
      <c r="M549" s="33" t="s">
        <v>113</v>
      </c>
      <c r="N549" s="33"/>
      <c r="O549" s="32">
        <v>60</v>
      </c>
      <c r="P549" s="8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74"/>
      <c r="R549" s="774"/>
      <c r="S549" s="774"/>
      <c r="T549" s="775"/>
      <c r="U549" s="34"/>
      <c r="V549" s="34"/>
      <c r="W549" s="35" t="s">
        <v>68</v>
      </c>
      <c r="X549" s="769">
        <v>0</v>
      </c>
      <c r="Y549" s="770">
        <f t="shared" si="103"/>
        <v>0</v>
      </c>
      <c r="Z549" s="36" t="str">
        <f>IFERROR(IF(Y549=0,"",ROUNDUP(Y549/H549,0)*0.00902),"")</f>
        <v/>
      </c>
      <c r="AA549" s="56"/>
      <c r="AB549" s="57"/>
      <c r="AC549" s="633" t="s">
        <v>842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customHeight="1" x14ac:dyDescent="0.25">
      <c r="A550" s="54" t="s">
        <v>858</v>
      </c>
      <c r="B550" s="54" t="s">
        <v>860</v>
      </c>
      <c r="C550" s="31">
        <v>4301012034</v>
      </c>
      <c r="D550" s="776">
        <v>4607091389982</v>
      </c>
      <c r="E550" s="777"/>
      <c r="F550" s="768">
        <v>0.6</v>
      </c>
      <c r="G550" s="32">
        <v>8</v>
      </c>
      <c r="H550" s="768">
        <v>4.8</v>
      </c>
      <c r="I550" s="768">
        <v>6.96</v>
      </c>
      <c r="J550" s="32">
        <v>120</v>
      </c>
      <c r="K550" s="32" t="s">
        <v>120</v>
      </c>
      <c r="L550" s="32"/>
      <c r="M550" s="33" t="s">
        <v>113</v>
      </c>
      <c r="N550" s="33"/>
      <c r="O550" s="32">
        <v>60</v>
      </c>
      <c r="P550" s="8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74"/>
      <c r="R550" s="774"/>
      <c r="S550" s="774"/>
      <c r="T550" s="775"/>
      <c r="U550" s="34"/>
      <c r="V550" s="34"/>
      <c r="W550" s="35" t="s">
        <v>68</v>
      </c>
      <c r="X550" s="769">
        <v>0</v>
      </c>
      <c r="Y550" s="770">
        <f t="shared" si="103"/>
        <v>0</v>
      </c>
      <c r="Z550" s="36" t="str">
        <f>IFERROR(IF(Y550=0,"",ROUNDUP(Y550/H550,0)*0.00937),"")</f>
        <v/>
      </c>
      <c r="AA550" s="56"/>
      <c r="AB550" s="57"/>
      <c r="AC550" s="635" t="s">
        <v>842</v>
      </c>
      <c r="AG550" s="64"/>
      <c r="AJ550" s="68"/>
      <c r="AK550" s="68">
        <v>0</v>
      </c>
      <c r="BB550" s="636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customHeight="1" x14ac:dyDescent="0.25">
      <c r="A551" s="54" t="s">
        <v>861</v>
      </c>
      <c r="B551" s="54" t="s">
        <v>862</v>
      </c>
      <c r="C551" s="31">
        <v>4301012057</v>
      </c>
      <c r="D551" s="776">
        <v>4680115886483</v>
      </c>
      <c r="E551" s="777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120</v>
      </c>
      <c r="L551" s="32"/>
      <c r="M551" s="33" t="s">
        <v>113</v>
      </c>
      <c r="N551" s="33"/>
      <c r="O551" s="32">
        <v>60</v>
      </c>
      <c r="P551" s="1097" t="s">
        <v>863</v>
      </c>
      <c r="Q551" s="774"/>
      <c r="R551" s="774"/>
      <c r="S551" s="774"/>
      <c r="T551" s="775"/>
      <c r="U551" s="34"/>
      <c r="V551" s="34"/>
      <c r="W551" s="35" t="s">
        <v>68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839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customHeight="1" x14ac:dyDescent="0.25">
      <c r="A552" s="54" t="s">
        <v>864</v>
      </c>
      <c r="B552" s="54" t="s">
        <v>865</v>
      </c>
      <c r="C552" s="31">
        <v>4301012058</v>
      </c>
      <c r="D552" s="776">
        <v>4680115886490</v>
      </c>
      <c r="E552" s="777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120</v>
      </c>
      <c r="L552" s="32"/>
      <c r="M552" s="33" t="s">
        <v>113</v>
      </c>
      <c r="N552" s="33"/>
      <c r="O552" s="32">
        <v>60</v>
      </c>
      <c r="P552" s="831" t="s">
        <v>866</v>
      </c>
      <c r="Q552" s="774"/>
      <c r="R552" s="774"/>
      <c r="S552" s="774"/>
      <c r="T552" s="775"/>
      <c r="U552" s="34"/>
      <c r="V552" s="34"/>
      <c r="W552" s="35" t="s">
        <v>68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845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customHeight="1" x14ac:dyDescent="0.25">
      <c r="A553" s="54" t="s">
        <v>867</v>
      </c>
      <c r="B553" s="54" t="s">
        <v>868</v>
      </c>
      <c r="C553" s="31">
        <v>4301012055</v>
      </c>
      <c r="D553" s="776">
        <v>4680115886469</v>
      </c>
      <c r="E553" s="777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120</v>
      </c>
      <c r="L553" s="32"/>
      <c r="M553" s="33" t="s">
        <v>113</v>
      </c>
      <c r="N553" s="33"/>
      <c r="O553" s="32">
        <v>60</v>
      </c>
      <c r="P553" s="866" t="s">
        <v>869</v>
      </c>
      <c r="Q553" s="774"/>
      <c r="R553" s="774"/>
      <c r="S553" s="774"/>
      <c r="T553" s="775"/>
      <c r="U553" s="34"/>
      <c r="V553" s="34"/>
      <c r="W553" s="35" t="s">
        <v>68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848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x14ac:dyDescent="0.2">
      <c r="A554" s="799"/>
      <c r="B554" s="786"/>
      <c r="C554" s="786"/>
      <c r="D554" s="786"/>
      <c r="E554" s="786"/>
      <c r="F554" s="786"/>
      <c r="G554" s="786"/>
      <c r="H554" s="786"/>
      <c r="I554" s="786"/>
      <c r="J554" s="786"/>
      <c r="K554" s="786"/>
      <c r="L554" s="786"/>
      <c r="M554" s="786"/>
      <c r="N554" s="786"/>
      <c r="O554" s="800"/>
      <c r="P554" s="782" t="s">
        <v>70</v>
      </c>
      <c r="Q554" s="783"/>
      <c r="R554" s="783"/>
      <c r="S554" s="783"/>
      <c r="T554" s="783"/>
      <c r="U554" s="783"/>
      <c r="V554" s="784"/>
      <c r="W554" s="37" t="s">
        <v>71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482.95454545454538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485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5.8006000000000002</v>
      </c>
      <c r="AA554" s="772"/>
      <c r="AB554" s="772"/>
      <c r="AC554" s="772"/>
    </row>
    <row r="555" spans="1:68" x14ac:dyDescent="0.2">
      <c r="A555" s="786"/>
      <c r="B555" s="786"/>
      <c r="C555" s="786"/>
      <c r="D555" s="786"/>
      <c r="E555" s="786"/>
      <c r="F555" s="786"/>
      <c r="G555" s="786"/>
      <c r="H555" s="786"/>
      <c r="I555" s="786"/>
      <c r="J555" s="786"/>
      <c r="K555" s="786"/>
      <c r="L555" s="786"/>
      <c r="M555" s="786"/>
      <c r="N555" s="786"/>
      <c r="O555" s="800"/>
      <c r="P555" s="782" t="s">
        <v>70</v>
      </c>
      <c r="Q555" s="783"/>
      <c r="R555" s="783"/>
      <c r="S555" s="783"/>
      <c r="T555" s="783"/>
      <c r="U555" s="783"/>
      <c r="V555" s="784"/>
      <c r="W555" s="37" t="s">
        <v>68</v>
      </c>
      <c r="X555" s="771">
        <f>IFERROR(SUM(X539:X553),"0")</f>
        <v>2550</v>
      </c>
      <c r="Y555" s="771">
        <f>IFERROR(SUM(Y539:Y553),"0")</f>
        <v>2560.8000000000002</v>
      </c>
      <c r="Z555" s="37"/>
      <c r="AA555" s="772"/>
      <c r="AB555" s="772"/>
      <c r="AC555" s="772"/>
    </row>
    <row r="556" spans="1:68" ht="14.25" customHeight="1" x14ac:dyDescent="0.25">
      <c r="A556" s="795" t="s">
        <v>152</v>
      </c>
      <c r="B556" s="786"/>
      <c r="C556" s="786"/>
      <c r="D556" s="786"/>
      <c r="E556" s="786"/>
      <c r="F556" s="786"/>
      <c r="G556" s="786"/>
      <c r="H556" s="786"/>
      <c r="I556" s="786"/>
      <c r="J556" s="786"/>
      <c r="K556" s="786"/>
      <c r="L556" s="786"/>
      <c r="M556" s="786"/>
      <c r="N556" s="786"/>
      <c r="O556" s="786"/>
      <c r="P556" s="786"/>
      <c r="Q556" s="786"/>
      <c r="R556" s="786"/>
      <c r="S556" s="786"/>
      <c r="T556" s="786"/>
      <c r="U556" s="786"/>
      <c r="V556" s="786"/>
      <c r="W556" s="786"/>
      <c r="X556" s="786"/>
      <c r="Y556" s="786"/>
      <c r="Z556" s="786"/>
      <c r="AA556" s="765"/>
      <c r="AB556" s="765"/>
      <c r="AC556" s="765"/>
    </row>
    <row r="557" spans="1:68" ht="16.5" customHeight="1" x14ac:dyDescent="0.25">
      <c r="A557" s="54" t="s">
        <v>870</v>
      </c>
      <c r="B557" s="54" t="s">
        <v>871</v>
      </c>
      <c r="C557" s="31">
        <v>4301020334</v>
      </c>
      <c r="D557" s="776">
        <v>4607091388930</v>
      </c>
      <c r="E557" s="777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109</v>
      </c>
      <c r="L557" s="32"/>
      <c r="M557" s="33" t="s">
        <v>110</v>
      </c>
      <c r="N557" s="33"/>
      <c r="O557" s="32">
        <v>70</v>
      </c>
      <c r="P557" s="1111" t="s">
        <v>872</v>
      </c>
      <c r="Q557" s="774"/>
      <c r="R557" s="774"/>
      <c r="S557" s="774"/>
      <c r="T557" s="775"/>
      <c r="U557" s="34"/>
      <c r="V557" s="34"/>
      <c r="W557" s="35" t="s">
        <v>68</v>
      </c>
      <c r="X557" s="769">
        <v>0</v>
      </c>
      <c r="Y557" s="770">
        <f>IFERROR(IF(X557="",0,CEILING((X557/$H557),1)*$H557),"")</f>
        <v>0</v>
      </c>
      <c r="Z557" s="36" t="str">
        <f>IFERROR(IF(Y557=0,"",ROUNDUP(Y557/H557,0)*0.01196),"")</f>
        <v/>
      </c>
      <c r="AA557" s="56"/>
      <c r="AB557" s="57"/>
      <c r="AC557" s="643" t="s">
        <v>873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16.5" customHeight="1" x14ac:dyDescent="0.25">
      <c r="A558" s="54" t="s">
        <v>870</v>
      </c>
      <c r="B558" s="54" t="s">
        <v>874</v>
      </c>
      <c r="C558" s="31">
        <v>4301020222</v>
      </c>
      <c r="D558" s="776">
        <v>4607091388930</v>
      </c>
      <c r="E558" s="777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109</v>
      </c>
      <c r="L558" s="32"/>
      <c r="M558" s="33" t="s">
        <v>113</v>
      </c>
      <c r="N558" s="33"/>
      <c r="O558" s="32">
        <v>55</v>
      </c>
      <c r="P558" s="100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8" s="774"/>
      <c r="R558" s="774"/>
      <c r="S558" s="774"/>
      <c r="T558" s="775"/>
      <c r="U558" s="34"/>
      <c r="V558" s="34"/>
      <c r="W558" s="35" t="s">
        <v>68</v>
      </c>
      <c r="X558" s="769">
        <v>1000</v>
      </c>
      <c r="Y558" s="770">
        <f>IFERROR(IF(X558="",0,CEILING((X558/$H558),1)*$H558),"")</f>
        <v>1003.2</v>
      </c>
      <c r="Z558" s="36">
        <f>IFERROR(IF(Y558=0,"",ROUNDUP(Y558/H558,0)*0.01196),"")</f>
        <v>2.2724000000000002</v>
      </c>
      <c r="AA558" s="56"/>
      <c r="AB558" s="57"/>
      <c r="AC558" s="645" t="s">
        <v>875</v>
      </c>
      <c r="AG558" s="64"/>
      <c r="AJ558" s="68"/>
      <c r="AK558" s="68">
        <v>0</v>
      </c>
      <c r="BB558" s="646" t="s">
        <v>1</v>
      </c>
      <c r="BM558" s="64">
        <f>IFERROR(X558*I558/H558,"0")</f>
        <v>1068.1818181818182</v>
      </c>
      <c r="BN558" s="64">
        <f>IFERROR(Y558*I558/H558,"0")</f>
        <v>1071.5999999999999</v>
      </c>
      <c r="BO558" s="64">
        <f>IFERROR(1/J558*(X558/H558),"0")</f>
        <v>1.821095571095571</v>
      </c>
      <c r="BP558" s="64">
        <f>IFERROR(1/J558*(Y558/H558),"0")</f>
        <v>1.8269230769230771</v>
      </c>
    </row>
    <row r="559" spans="1:68" ht="16.5" customHeight="1" x14ac:dyDescent="0.25">
      <c r="A559" s="54" t="s">
        <v>876</v>
      </c>
      <c r="B559" s="54" t="s">
        <v>877</v>
      </c>
      <c r="C559" s="31">
        <v>4301020385</v>
      </c>
      <c r="D559" s="776">
        <v>4680115880054</v>
      </c>
      <c r="E559" s="777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120</v>
      </c>
      <c r="L559" s="32"/>
      <c r="M559" s="33" t="s">
        <v>113</v>
      </c>
      <c r="N559" s="33"/>
      <c r="O559" s="32">
        <v>70</v>
      </c>
      <c r="P559" s="1038" t="s">
        <v>878</v>
      </c>
      <c r="Q559" s="774"/>
      <c r="R559" s="774"/>
      <c r="S559" s="774"/>
      <c r="T559" s="775"/>
      <c r="U559" s="34"/>
      <c r="V559" s="34"/>
      <c r="W559" s="35" t="s">
        <v>68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873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99"/>
      <c r="B560" s="786"/>
      <c r="C560" s="786"/>
      <c r="D560" s="786"/>
      <c r="E560" s="786"/>
      <c r="F560" s="786"/>
      <c r="G560" s="786"/>
      <c r="H560" s="786"/>
      <c r="I560" s="786"/>
      <c r="J560" s="786"/>
      <c r="K560" s="786"/>
      <c r="L560" s="786"/>
      <c r="M560" s="786"/>
      <c r="N560" s="786"/>
      <c r="O560" s="800"/>
      <c r="P560" s="782" t="s">
        <v>70</v>
      </c>
      <c r="Q560" s="783"/>
      <c r="R560" s="783"/>
      <c r="S560" s="783"/>
      <c r="T560" s="783"/>
      <c r="U560" s="783"/>
      <c r="V560" s="784"/>
      <c r="W560" s="37" t="s">
        <v>71</v>
      </c>
      <c r="X560" s="771">
        <f>IFERROR(X557/H557,"0")+IFERROR(X558/H558,"0")+IFERROR(X559/H559,"0")</f>
        <v>189.39393939393938</v>
      </c>
      <c r="Y560" s="771">
        <f>IFERROR(Y557/H557,"0")+IFERROR(Y558/H558,"0")+IFERROR(Y559/H559,"0")</f>
        <v>190</v>
      </c>
      <c r="Z560" s="771">
        <f>IFERROR(IF(Z557="",0,Z557),"0")+IFERROR(IF(Z558="",0,Z558),"0")+IFERROR(IF(Z559="",0,Z559),"0")</f>
        <v>2.2724000000000002</v>
      </c>
      <c r="AA560" s="772"/>
      <c r="AB560" s="772"/>
      <c r="AC560" s="772"/>
    </row>
    <row r="561" spans="1:68" x14ac:dyDescent="0.2">
      <c r="A561" s="786"/>
      <c r="B561" s="786"/>
      <c r="C561" s="786"/>
      <c r="D561" s="786"/>
      <c r="E561" s="786"/>
      <c r="F561" s="786"/>
      <c r="G561" s="786"/>
      <c r="H561" s="786"/>
      <c r="I561" s="786"/>
      <c r="J561" s="786"/>
      <c r="K561" s="786"/>
      <c r="L561" s="786"/>
      <c r="M561" s="786"/>
      <c r="N561" s="786"/>
      <c r="O561" s="800"/>
      <c r="P561" s="782" t="s">
        <v>70</v>
      </c>
      <c r="Q561" s="783"/>
      <c r="R561" s="783"/>
      <c r="S561" s="783"/>
      <c r="T561" s="783"/>
      <c r="U561" s="783"/>
      <c r="V561" s="784"/>
      <c r="W561" s="37" t="s">
        <v>68</v>
      </c>
      <c r="X561" s="771">
        <f>IFERROR(SUM(X557:X559),"0")</f>
        <v>1000</v>
      </c>
      <c r="Y561" s="771">
        <f>IFERROR(SUM(Y557:Y559),"0")</f>
        <v>1003.2</v>
      </c>
      <c r="Z561" s="37"/>
      <c r="AA561" s="772"/>
      <c r="AB561" s="772"/>
      <c r="AC561" s="772"/>
    </row>
    <row r="562" spans="1:68" ht="14.25" customHeight="1" x14ac:dyDescent="0.25">
      <c r="A562" s="795" t="s">
        <v>63</v>
      </c>
      <c r="B562" s="786"/>
      <c r="C562" s="786"/>
      <c r="D562" s="786"/>
      <c r="E562" s="786"/>
      <c r="F562" s="786"/>
      <c r="G562" s="786"/>
      <c r="H562" s="786"/>
      <c r="I562" s="786"/>
      <c r="J562" s="786"/>
      <c r="K562" s="786"/>
      <c r="L562" s="786"/>
      <c r="M562" s="786"/>
      <c r="N562" s="786"/>
      <c r="O562" s="786"/>
      <c r="P562" s="786"/>
      <c r="Q562" s="786"/>
      <c r="R562" s="786"/>
      <c r="S562" s="786"/>
      <c r="T562" s="786"/>
      <c r="U562" s="786"/>
      <c r="V562" s="786"/>
      <c r="W562" s="786"/>
      <c r="X562" s="786"/>
      <c r="Y562" s="786"/>
      <c r="Z562" s="786"/>
      <c r="AA562" s="765"/>
      <c r="AB562" s="765"/>
      <c r="AC562" s="765"/>
    </row>
    <row r="563" spans="1:68" ht="27" customHeight="1" x14ac:dyDescent="0.25">
      <c r="A563" s="54" t="s">
        <v>879</v>
      </c>
      <c r="B563" s="54" t="s">
        <v>880</v>
      </c>
      <c r="C563" s="31">
        <v>4301031349</v>
      </c>
      <c r="D563" s="776">
        <v>4680115883116</v>
      </c>
      <c r="E563" s="777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109</v>
      </c>
      <c r="L563" s="32"/>
      <c r="M563" s="33" t="s">
        <v>113</v>
      </c>
      <c r="N563" s="33"/>
      <c r="O563" s="32">
        <v>70</v>
      </c>
      <c r="P563" s="847" t="s">
        <v>881</v>
      </c>
      <c r="Q563" s="774"/>
      <c r="R563" s="774"/>
      <c r="S563" s="774"/>
      <c r="T563" s="775"/>
      <c r="U563" s="34"/>
      <c r="V563" s="34"/>
      <c r="W563" s="35" t="s">
        <v>68</v>
      </c>
      <c r="X563" s="769">
        <v>500</v>
      </c>
      <c r="Y563" s="770">
        <f t="shared" ref="Y563:Y576" si="109">IFERROR(IF(X563="",0,CEILING((X563/$H563),1)*$H563),"")</f>
        <v>501.6</v>
      </c>
      <c r="Z563" s="36">
        <f>IFERROR(IF(Y563=0,"",ROUNDUP(Y563/H563,0)*0.01196),"")</f>
        <v>1.1362000000000001</v>
      </c>
      <c r="AA563" s="56"/>
      <c r="AB563" s="57"/>
      <c r="AC563" s="649" t="s">
        <v>882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534.09090909090912</v>
      </c>
      <c r="BN563" s="64">
        <f t="shared" ref="BN563:BN576" si="111">IFERROR(Y563*I563/H563,"0")</f>
        <v>535.79999999999995</v>
      </c>
      <c r="BO563" s="64">
        <f t="shared" ref="BO563:BO576" si="112">IFERROR(1/J563*(X563/H563),"0")</f>
        <v>0.91054778554778548</v>
      </c>
      <c r="BP563" s="64">
        <f t="shared" ref="BP563:BP576" si="113">IFERROR(1/J563*(Y563/H563),"0")</f>
        <v>0.91346153846153855</v>
      </c>
    </row>
    <row r="564" spans="1:68" ht="27" customHeight="1" x14ac:dyDescent="0.25">
      <c r="A564" s="54" t="s">
        <v>883</v>
      </c>
      <c r="B564" s="54" t="s">
        <v>884</v>
      </c>
      <c r="C564" s="31">
        <v>4301031350</v>
      </c>
      <c r="D564" s="776">
        <v>4680115883093</v>
      </c>
      <c r="E564" s="777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109</v>
      </c>
      <c r="L564" s="32"/>
      <c r="M564" s="33" t="s">
        <v>67</v>
      </c>
      <c r="N564" s="33"/>
      <c r="O564" s="32">
        <v>70</v>
      </c>
      <c r="P564" s="1033" t="s">
        <v>885</v>
      </c>
      <c r="Q564" s="774"/>
      <c r="R564" s="774"/>
      <c r="S564" s="774"/>
      <c r="T564" s="775"/>
      <c r="U564" s="34"/>
      <c r="V564" s="34"/>
      <c r="W564" s="35" t="s">
        <v>68</v>
      </c>
      <c r="X564" s="769">
        <v>0</v>
      </c>
      <c r="Y564" s="770">
        <f t="shared" si="109"/>
        <v>0</v>
      </c>
      <c r="Z564" s="36" t="str">
        <f>IFERROR(IF(Y564=0,"",ROUNDUP(Y564/H564,0)*0.01196),"")</f>
        <v/>
      </c>
      <c r="AA564" s="56"/>
      <c r="AB564" s="57"/>
      <c r="AC564" s="651" t="s">
        <v>886</v>
      </c>
      <c r="AG564" s="64"/>
      <c r="AJ564" s="68"/>
      <c r="AK564" s="68">
        <v>0</v>
      </c>
      <c r="BB564" s="652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customHeight="1" x14ac:dyDescent="0.25">
      <c r="A565" s="54" t="s">
        <v>883</v>
      </c>
      <c r="B565" s="54" t="s">
        <v>887</v>
      </c>
      <c r="C565" s="31">
        <v>4301031248</v>
      </c>
      <c r="D565" s="776">
        <v>4680115883093</v>
      </c>
      <c r="E565" s="777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109</v>
      </c>
      <c r="L565" s="32"/>
      <c r="M565" s="33" t="s">
        <v>67</v>
      </c>
      <c r="N565" s="33"/>
      <c r="O565" s="32">
        <v>60</v>
      </c>
      <c r="P565" s="86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5" s="774"/>
      <c r="R565" s="774"/>
      <c r="S565" s="774"/>
      <c r="T565" s="775"/>
      <c r="U565" s="34"/>
      <c r="V565" s="34"/>
      <c r="W565" s="35" t="s">
        <v>68</v>
      </c>
      <c r="X565" s="769">
        <v>300</v>
      </c>
      <c r="Y565" s="770">
        <f t="shared" si="109"/>
        <v>300.96000000000004</v>
      </c>
      <c r="Z565" s="36">
        <f>IFERROR(IF(Y565=0,"",ROUNDUP(Y565/H565,0)*0.01196),"")</f>
        <v>0.68171999999999999</v>
      </c>
      <c r="AA565" s="56"/>
      <c r="AB565" s="57"/>
      <c r="AC565" s="653" t="s">
        <v>888</v>
      </c>
      <c r="AG565" s="64"/>
      <c r="AJ565" s="68"/>
      <c r="AK565" s="68">
        <v>0</v>
      </c>
      <c r="BB565" s="654" t="s">
        <v>1</v>
      </c>
      <c r="BM565" s="64">
        <f t="shared" si="110"/>
        <v>320.45454545454544</v>
      </c>
      <c r="BN565" s="64">
        <f t="shared" si="111"/>
        <v>321.48</v>
      </c>
      <c r="BO565" s="64">
        <f t="shared" si="112"/>
        <v>0.54632867132867136</v>
      </c>
      <c r="BP565" s="64">
        <f t="shared" si="113"/>
        <v>0.54807692307692313</v>
      </c>
    </row>
    <row r="566" spans="1:68" ht="27" customHeight="1" x14ac:dyDescent="0.25">
      <c r="A566" s="54" t="s">
        <v>889</v>
      </c>
      <c r="B566" s="54" t="s">
        <v>890</v>
      </c>
      <c r="C566" s="31">
        <v>4301031353</v>
      </c>
      <c r="D566" s="776">
        <v>4680115883109</v>
      </c>
      <c r="E566" s="777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109</v>
      </c>
      <c r="L566" s="32"/>
      <c r="M566" s="33" t="s">
        <v>67</v>
      </c>
      <c r="N566" s="33"/>
      <c r="O566" s="32">
        <v>70</v>
      </c>
      <c r="P566" s="1035" t="s">
        <v>891</v>
      </c>
      <c r="Q566" s="774"/>
      <c r="R566" s="774"/>
      <c r="S566" s="774"/>
      <c r="T566" s="775"/>
      <c r="U566" s="34"/>
      <c r="V566" s="34"/>
      <c r="W566" s="35" t="s">
        <v>68</v>
      </c>
      <c r="X566" s="769">
        <v>0</v>
      </c>
      <c r="Y566" s="770">
        <f t="shared" si="109"/>
        <v>0</v>
      </c>
      <c r="Z566" s="36" t="str">
        <f>IFERROR(IF(Y566=0,"",ROUNDUP(Y566/H566,0)*0.01196),"")</f>
        <v/>
      </c>
      <c r="AA566" s="56"/>
      <c r="AB566" s="57"/>
      <c r="AC566" s="655" t="s">
        <v>892</v>
      </c>
      <c r="AG566" s="64"/>
      <c r="AJ566" s="68"/>
      <c r="AK566" s="68">
        <v>0</v>
      </c>
      <c r="BB566" s="656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customHeight="1" x14ac:dyDescent="0.25">
      <c r="A567" s="54" t="s">
        <v>889</v>
      </c>
      <c r="B567" s="54" t="s">
        <v>893</v>
      </c>
      <c r="C567" s="31">
        <v>4301031250</v>
      </c>
      <c r="D567" s="776">
        <v>4680115883109</v>
      </c>
      <c r="E567" s="777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109</v>
      </c>
      <c r="L567" s="32"/>
      <c r="M567" s="33" t="s">
        <v>67</v>
      </c>
      <c r="N567" s="33"/>
      <c r="O567" s="32">
        <v>60</v>
      </c>
      <c r="P567" s="107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74"/>
      <c r="R567" s="774"/>
      <c r="S567" s="774"/>
      <c r="T567" s="775"/>
      <c r="U567" s="34"/>
      <c r="V567" s="34"/>
      <c r="W567" s="35" t="s">
        <v>68</v>
      </c>
      <c r="X567" s="769">
        <v>500</v>
      </c>
      <c r="Y567" s="770">
        <f t="shared" si="109"/>
        <v>501.6</v>
      </c>
      <c r="Z567" s="36">
        <f>IFERROR(IF(Y567=0,"",ROUNDUP(Y567/H567,0)*0.01196),"")</f>
        <v>1.1362000000000001</v>
      </c>
      <c r="AA567" s="56"/>
      <c r="AB567" s="57"/>
      <c r="AC567" s="657" t="s">
        <v>894</v>
      </c>
      <c r="AG567" s="64"/>
      <c r="AJ567" s="68"/>
      <c r="AK567" s="68">
        <v>0</v>
      </c>
      <c r="BB567" s="658" t="s">
        <v>1</v>
      </c>
      <c r="BM567" s="64">
        <f t="shared" si="110"/>
        <v>534.09090909090912</v>
      </c>
      <c r="BN567" s="64">
        <f t="shared" si="111"/>
        <v>535.79999999999995</v>
      </c>
      <c r="BO567" s="64">
        <f t="shared" si="112"/>
        <v>0.91054778554778548</v>
      </c>
      <c r="BP567" s="64">
        <f t="shared" si="113"/>
        <v>0.91346153846153855</v>
      </c>
    </row>
    <row r="568" spans="1:68" ht="27" customHeight="1" x14ac:dyDescent="0.25">
      <c r="A568" s="54" t="s">
        <v>895</v>
      </c>
      <c r="B568" s="54" t="s">
        <v>896</v>
      </c>
      <c r="C568" s="31">
        <v>4301031351</v>
      </c>
      <c r="D568" s="776">
        <v>4680115882072</v>
      </c>
      <c r="E568" s="777"/>
      <c r="F568" s="768">
        <v>0.6</v>
      </c>
      <c r="G568" s="32">
        <v>6</v>
      </c>
      <c r="H568" s="768">
        <v>3.6</v>
      </c>
      <c r="I568" s="768">
        <v>3.81</v>
      </c>
      <c r="J568" s="32">
        <v>132</v>
      </c>
      <c r="K568" s="32" t="s">
        <v>120</v>
      </c>
      <c r="L568" s="32"/>
      <c r="M568" s="33" t="s">
        <v>113</v>
      </c>
      <c r="N568" s="33"/>
      <c r="O568" s="32">
        <v>70</v>
      </c>
      <c r="P568" s="1176" t="s">
        <v>897</v>
      </c>
      <c r="Q568" s="774"/>
      <c r="R568" s="774"/>
      <c r="S568" s="774"/>
      <c r="T568" s="775"/>
      <c r="U568" s="34"/>
      <c r="V568" s="34"/>
      <c r="W568" s="35" t="s">
        <v>68</v>
      </c>
      <c r="X568" s="769">
        <v>0</v>
      </c>
      <c r="Y568" s="770">
        <f t="shared" si="109"/>
        <v>0</v>
      </c>
      <c r="Z568" s="36" t="str">
        <f>IFERROR(IF(Y568=0,"",ROUNDUP(Y568/H568,0)*0.00902),"")</f>
        <v/>
      </c>
      <c r="AA568" s="56"/>
      <c r="AB568" s="57"/>
      <c r="AC568" s="659" t="s">
        <v>882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customHeight="1" x14ac:dyDescent="0.25">
      <c r="A569" s="54" t="s">
        <v>895</v>
      </c>
      <c r="B569" s="54" t="s">
        <v>898</v>
      </c>
      <c r="C569" s="31">
        <v>4301031383</v>
      </c>
      <c r="D569" s="776">
        <v>4680115882072</v>
      </c>
      <c r="E569" s="777"/>
      <c r="F569" s="768">
        <v>0.6</v>
      </c>
      <c r="G569" s="32">
        <v>8</v>
      </c>
      <c r="H569" s="768">
        <v>4.8</v>
      </c>
      <c r="I569" s="768">
        <v>6.96</v>
      </c>
      <c r="J569" s="32">
        <v>120</v>
      </c>
      <c r="K569" s="32" t="s">
        <v>120</v>
      </c>
      <c r="L569" s="32"/>
      <c r="M569" s="33" t="s">
        <v>113</v>
      </c>
      <c r="N569" s="33"/>
      <c r="O569" s="32">
        <v>60</v>
      </c>
      <c r="P569" s="108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74"/>
      <c r="R569" s="774"/>
      <c r="S569" s="774"/>
      <c r="T569" s="775"/>
      <c r="U569" s="34"/>
      <c r="V569" s="34"/>
      <c r="W569" s="35" t="s">
        <v>68</v>
      </c>
      <c r="X569" s="769">
        <v>0</v>
      </c>
      <c r="Y569" s="770">
        <f t="shared" si="109"/>
        <v>0</v>
      </c>
      <c r="Z569" s="36" t="str">
        <f>IFERROR(IF(Y569=0,"",ROUNDUP(Y569/H569,0)*0.00937),"")</f>
        <v/>
      </c>
      <c r="AA569" s="56"/>
      <c r="AB569" s="57"/>
      <c r="AC569" s="661" t="s">
        <v>899</v>
      </c>
      <c r="AG569" s="64"/>
      <c r="AJ569" s="68"/>
      <c r="AK569" s="68">
        <v>0</v>
      </c>
      <c r="BB569" s="662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customHeight="1" x14ac:dyDescent="0.25">
      <c r="A570" s="54" t="s">
        <v>895</v>
      </c>
      <c r="B570" s="54" t="s">
        <v>900</v>
      </c>
      <c r="C570" s="31">
        <v>4301031419</v>
      </c>
      <c r="D570" s="776">
        <v>4680115882072</v>
      </c>
      <c r="E570" s="777"/>
      <c r="F570" s="768">
        <v>0.6</v>
      </c>
      <c r="G570" s="32">
        <v>8</v>
      </c>
      <c r="H570" s="768">
        <v>4.8</v>
      </c>
      <c r="I570" s="768">
        <v>6.93</v>
      </c>
      <c r="J570" s="32">
        <v>132</v>
      </c>
      <c r="K570" s="32" t="s">
        <v>120</v>
      </c>
      <c r="L570" s="32"/>
      <c r="M570" s="33" t="s">
        <v>113</v>
      </c>
      <c r="N570" s="33"/>
      <c r="O570" s="32">
        <v>70</v>
      </c>
      <c r="P570" s="842" t="s">
        <v>901</v>
      </c>
      <c r="Q570" s="774"/>
      <c r="R570" s="774"/>
      <c r="S570" s="774"/>
      <c r="T570" s="775"/>
      <c r="U570" s="34"/>
      <c r="V570" s="34"/>
      <c r="W570" s="35" t="s">
        <v>68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882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customHeight="1" x14ac:dyDescent="0.25">
      <c r="A571" s="54" t="s">
        <v>902</v>
      </c>
      <c r="B571" s="54" t="s">
        <v>903</v>
      </c>
      <c r="C571" s="31">
        <v>4301031251</v>
      </c>
      <c r="D571" s="776">
        <v>4680115882102</v>
      </c>
      <c r="E571" s="777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120</v>
      </c>
      <c r="L571" s="32"/>
      <c r="M571" s="33" t="s">
        <v>67</v>
      </c>
      <c r="N571" s="33"/>
      <c r="O571" s="32">
        <v>60</v>
      </c>
      <c r="P571" s="8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74"/>
      <c r="R571" s="774"/>
      <c r="S571" s="774"/>
      <c r="T571" s="775"/>
      <c r="U571" s="34"/>
      <c r="V571" s="34"/>
      <c r="W571" s="35" t="s">
        <v>68</v>
      </c>
      <c r="X571" s="769">
        <v>0</v>
      </c>
      <c r="Y571" s="770">
        <f t="shared" si="109"/>
        <v>0</v>
      </c>
      <c r="Z571" s="36" t="str">
        <f>IFERROR(IF(Y571=0,"",ROUNDUP(Y571/H571,0)*0.00902),"")</f>
        <v/>
      </c>
      <c r="AA571" s="56"/>
      <c r="AB571" s="57"/>
      <c r="AC571" s="665" t="s">
        <v>888</v>
      </c>
      <c r="AG571" s="64"/>
      <c r="AJ571" s="68"/>
      <c r="AK571" s="68">
        <v>0</v>
      </c>
      <c r="BB571" s="666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customHeight="1" x14ac:dyDescent="0.25">
      <c r="A572" s="54" t="s">
        <v>902</v>
      </c>
      <c r="B572" s="54" t="s">
        <v>904</v>
      </c>
      <c r="C572" s="31">
        <v>4301031385</v>
      </c>
      <c r="D572" s="776">
        <v>4680115882102</v>
      </c>
      <c r="E572" s="777"/>
      <c r="F572" s="768">
        <v>0.6</v>
      </c>
      <c r="G572" s="32">
        <v>8</v>
      </c>
      <c r="H572" s="768">
        <v>4.8</v>
      </c>
      <c r="I572" s="768">
        <v>6.69</v>
      </c>
      <c r="J572" s="32">
        <v>120</v>
      </c>
      <c r="K572" s="32" t="s">
        <v>120</v>
      </c>
      <c r="L572" s="32"/>
      <c r="M572" s="33" t="s">
        <v>67</v>
      </c>
      <c r="N572" s="33"/>
      <c r="O572" s="32">
        <v>60</v>
      </c>
      <c r="P572" s="88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2" s="774"/>
      <c r="R572" s="774"/>
      <c r="S572" s="774"/>
      <c r="T572" s="775"/>
      <c r="U572" s="34"/>
      <c r="V572" s="34"/>
      <c r="W572" s="35" t="s">
        <v>68</v>
      </c>
      <c r="X572" s="769">
        <v>0</v>
      </c>
      <c r="Y572" s="770">
        <f t="shared" si="109"/>
        <v>0</v>
      </c>
      <c r="Z572" s="36" t="str">
        <f>IFERROR(IF(Y572=0,"",ROUNDUP(Y572/H572,0)*0.00937),"")</f>
        <v/>
      </c>
      <c r="AA572" s="56"/>
      <c r="AB572" s="57"/>
      <c r="AC572" s="667" t="s">
        <v>886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customHeight="1" x14ac:dyDescent="0.25">
      <c r="A573" s="54" t="s">
        <v>902</v>
      </c>
      <c r="B573" s="54" t="s">
        <v>905</v>
      </c>
      <c r="C573" s="31">
        <v>4301031418</v>
      </c>
      <c r="D573" s="776">
        <v>4680115882102</v>
      </c>
      <c r="E573" s="777"/>
      <c r="F573" s="768">
        <v>0.6</v>
      </c>
      <c r="G573" s="32">
        <v>8</v>
      </c>
      <c r="H573" s="768">
        <v>4.8</v>
      </c>
      <c r="I573" s="768">
        <v>6.69</v>
      </c>
      <c r="J573" s="32">
        <v>132</v>
      </c>
      <c r="K573" s="32" t="s">
        <v>120</v>
      </c>
      <c r="L573" s="32"/>
      <c r="M573" s="33" t="s">
        <v>67</v>
      </c>
      <c r="N573" s="33"/>
      <c r="O573" s="32">
        <v>70</v>
      </c>
      <c r="P573" s="879" t="s">
        <v>906</v>
      </c>
      <c r="Q573" s="774"/>
      <c r="R573" s="774"/>
      <c r="S573" s="774"/>
      <c r="T573" s="775"/>
      <c r="U573" s="34"/>
      <c r="V573" s="34"/>
      <c r="W573" s="35" t="s">
        <v>68</v>
      </c>
      <c r="X573" s="769">
        <v>0</v>
      </c>
      <c r="Y573" s="770">
        <f t="shared" si="109"/>
        <v>0</v>
      </c>
      <c r="Z573" s="36" t="str">
        <f>IFERROR(IF(Y573=0,"",ROUNDUP(Y573/H573,0)*0.00902),"")</f>
        <v/>
      </c>
      <c r="AA573" s="56"/>
      <c r="AB573" s="57"/>
      <c r="AC573" s="669" t="s">
        <v>886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customHeight="1" x14ac:dyDescent="0.25">
      <c r="A574" s="54" t="s">
        <v>907</v>
      </c>
      <c r="B574" s="54" t="s">
        <v>908</v>
      </c>
      <c r="C574" s="31">
        <v>4301031253</v>
      </c>
      <c r="D574" s="776">
        <v>4680115882096</v>
      </c>
      <c r="E574" s="777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120</v>
      </c>
      <c r="L574" s="32"/>
      <c r="M574" s="33" t="s">
        <v>67</v>
      </c>
      <c r="N574" s="33"/>
      <c r="O574" s="32">
        <v>60</v>
      </c>
      <c r="P574" s="92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74"/>
      <c r="R574" s="774"/>
      <c r="S574" s="774"/>
      <c r="T574" s="775"/>
      <c r="U574" s="34"/>
      <c r="V574" s="34"/>
      <c r="W574" s="35" t="s">
        <v>68</v>
      </c>
      <c r="X574" s="769">
        <v>0</v>
      </c>
      <c r="Y574" s="770">
        <f t="shared" si="109"/>
        <v>0</v>
      </c>
      <c r="Z574" s="36" t="str">
        <f>IFERROR(IF(Y574=0,"",ROUNDUP(Y574/H574,0)*0.00902),"")</f>
        <v/>
      </c>
      <c r="AA574" s="56"/>
      <c r="AB574" s="57"/>
      <c r="AC574" s="671" t="s">
        <v>894</v>
      </c>
      <c r="AG574" s="64"/>
      <c r="AJ574" s="68"/>
      <c r="AK574" s="68">
        <v>0</v>
      </c>
      <c r="BB574" s="672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customHeight="1" x14ac:dyDescent="0.25">
      <c r="A575" s="54" t="s">
        <v>907</v>
      </c>
      <c r="B575" s="54" t="s">
        <v>909</v>
      </c>
      <c r="C575" s="31">
        <v>4301031384</v>
      </c>
      <c r="D575" s="776">
        <v>4680115882096</v>
      </c>
      <c r="E575" s="777"/>
      <c r="F575" s="768">
        <v>0.6</v>
      </c>
      <c r="G575" s="32">
        <v>8</v>
      </c>
      <c r="H575" s="768">
        <v>4.8</v>
      </c>
      <c r="I575" s="768">
        <v>6.69</v>
      </c>
      <c r="J575" s="32">
        <v>120</v>
      </c>
      <c r="K575" s="32" t="s">
        <v>120</v>
      </c>
      <c r="L575" s="32"/>
      <c r="M575" s="33" t="s">
        <v>67</v>
      </c>
      <c r="N575" s="33"/>
      <c r="O575" s="32">
        <v>60</v>
      </c>
      <c r="P575" s="111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5" s="774"/>
      <c r="R575" s="774"/>
      <c r="S575" s="774"/>
      <c r="T575" s="775"/>
      <c r="U575" s="34"/>
      <c r="V575" s="34"/>
      <c r="W575" s="35" t="s">
        <v>68</v>
      </c>
      <c r="X575" s="769">
        <v>0</v>
      </c>
      <c r="Y575" s="770">
        <f t="shared" si="109"/>
        <v>0</v>
      </c>
      <c r="Z575" s="36" t="str">
        <f>IFERROR(IF(Y575=0,"",ROUNDUP(Y575/H575,0)*0.00937),"")</f>
        <v/>
      </c>
      <c r="AA575" s="56"/>
      <c r="AB575" s="57"/>
      <c r="AC575" s="673" t="s">
        <v>892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customHeight="1" x14ac:dyDescent="0.25">
      <c r="A576" s="54" t="s">
        <v>907</v>
      </c>
      <c r="B576" s="54" t="s">
        <v>910</v>
      </c>
      <c r="C576" s="31">
        <v>4301031417</v>
      </c>
      <c r="D576" s="776">
        <v>4680115882096</v>
      </c>
      <c r="E576" s="777"/>
      <c r="F576" s="768">
        <v>0.6</v>
      </c>
      <c r="G576" s="32">
        <v>8</v>
      </c>
      <c r="H576" s="768">
        <v>4.8</v>
      </c>
      <c r="I576" s="768">
        <v>6.69</v>
      </c>
      <c r="J576" s="32">
        <v>132</v>
      </c>
      <c r="K576" s="32" t="s">
        <v>120</v>
      </c>
      <c r="L576" s="32"/>
      <c r="M576" s="33" t="s">
        <v>67</v>
      </c>
      <c r="N576" s="33"/>
      <c r="O576" s="32">
        <v>70</v>
      </c>
      <c r="P576" s="1129" t="s">
        <v>911</v>
      </c>
      <c r="Q576" s="774"/>
      <c r="R576" s="774"/>
      <c r="S576" s="774"/>
      <c r="T576" s="775"/>
      <c r="U576" s="34"/>
      <c r="V576" s="34"/>
      <c r="W576" s="35" t="s">
        <v>68</v>
      </c>
      <c r="X576" s="769">
        <v>0</v>
      </c>
      <c r="Y576" s="770">
        <f t="shared" si="109"/>
        <v>0</v>
      </c>
      <c r="Z576" s="36" t="str">
        <f>IFERROR(IF(Y576=0,"",ROUNDUP(Y576/H576,0)*0.00902),"")</f>
        <v/>
      </c>
      <c r="AA576" s="56"/>
      <c r="AB576" s="57"/>
      <c r="AC576" s="675" t="s">
        <v>892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x14ac:dyDescent="0.2">
      <c r="A577" s="799"/>
      <c r="B577" s="786"/>
      <c r="C577" s="786"/>
      <c r="D577" s="786"/>
      <c r="E577" s="786"/>
      <c r="F577" s="786"/>
      <c r="G577" s="786"/>
      <c r="H577" s="786"/>
      <c r="I577" s="786"/>
      <c r="J577" s="786"/>
      <c r="K577" s="786"/>
      <c r="L577" s="786"/>
      <c r="M577" s="786"/>
      <c r="N577" s="786"/>
      <c r="O577" s="800"/>
      <c r="P577" s="782" t="s">
        <v>70</v>
      </c>
      <c r="Q577" s="783"/>
      <c r="R577" s="783"/>
      <c r="S577" s="783"/>
      <c r="T577" s="783"/>
      <c r="U577" s="783"/>
      <c r="V577" s="784"/>
      <c r="W577" s="37" t="s">
        <v>71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246.21212121212119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247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2.9541200000000001</v>
      </c>
      <c r="AA577" s="772"/>
      <c r="AB577" s="772"/>
      <c r="AC577" s="772"/>
    </row>
    <row r="578" spans="1:68" x14ac:dyDescent="0.2">
      <c r="A578" s="786"/>
      <c r="B578" s="786"/>
      <c r="C578" s="786"/>
      <c r="D578" s="786"/>
      <c r="E578" s="786"/>
      <c r="F578" s="786"/>
      <c r="G578" s="786"/>
      <c r="H578" s="786"/>
      <c r="I578" s="786"/>
      <c r="J578" s="786"/>
      <c r="K578" s="786"/>
      <c r="L578" s="786"/>
      <c r="M578" s="786"/>
      <c r="N578" s="786"/>
      <c r="O578" s="800"/>
      <c r="P578" s="782" t="s">
        <v>70</v>
      </c>
      <c r="Q578" s="783"/>
      <c r="R578" s="783"/>
      <c r="S578" s="783"/>
      <c r="T578" s="783"/>
      <c r="U578" s="783"/>
      <c r="V578" s="784"/>
      <c r="W578" s="37" t="s">
        <v>68</v>
      </c>
      <c r="X578" s="771">
        <f>IFERROR(SUM(X563:X576),"0")</f>
        <v>1300</v>
      </c>
      <c r="Y578" s="771">
        <f>IFERROR(SUM(Y563:Y576),"0")</f>
        <v>1304.1600000000001</v>
      </c>
      <c r="Z578" s="37"/>
      <c r="AA578" s="772"/>
      <c r="AB578" s="772"/>
      <c r="AC578" s="772"/>
    </row>
    <row r="579" spans="1:68" ht="14.25" customHeight="1" x14ac:dyDescent="0.25">
      <c r="A579" s="795" t="s">
        <v>72</v>
      </c>
      <c r="B579" s="786"/>
      <c r="C579" s="786"/>
      <c r="D579" s="786"/>
      <c r="E579" s="786"/>
      <c r="F579" s="786"/>
      <c r="G579" s="786"/>
      <c r="H579" s="786"/>
      <c r="I579" s="786"/>
      <c r="J579" s="786"/>
      <c r="K579" s="786"/>
      <c r="L579" s="786"/>
      <c r="M579" s="786"/>
      <c r="N579" s="786"/>
      <c r="O579" s="786"/>
      <c r="P579" s="786"/>
      <c r="Q579" s="786"/>
      <c r="R579" s="786"/>
      <c r="S579" s="786"/>
      <c r="T579" s="786"/>
      <c r="U579" s="786"/>
      <c r="V579" s="786"/>
      <c r="W579" s="786"/>
      <c r="X579" s="786"/>
      <c r="Y579" s="786"/>
      <c r="Z579" s="786"/>
      <c r="AA579" s="765"/>
      <c r="AB579" s="765"/>
      <c r="AC579" s="765"/>
    </row>
    <row r="580" spans="1:68" ht="27" customHeight="1" x14ac:dyDescent="0.25">
      <c r="A580" s="54" t="s">
        <v>912</v>
      </c>
      <c r="B580" s="54" t="s">
        <v>913</v>
      </c>
      <c r="C580" s="31">
        <v>4301051230</v>
      </c>
      <c r="D580" s="776">
        <v>4607091383409</v>
      </c>
      <c r="E580" s="777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109</v>
      </c>
      <c r="L580" s="32"/>
      <c r="M580" s="33" t="s">
        <v>67</v>
      </c>
      <c r="N580" s="33"/>
      <c r="O580" s="32">
        <v>45</v>
      </c>
      <c r="P580" s="110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74"/>
      <c r="R580" s="774"/>
      <c r="S580" s="774"/>
      <c r="T580" s="775"/>
      <c r="U580" s="34"/>
      <c r="V580" s="34"/>
      <c r="W580" s="35" t="s">
        <v>68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914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915</v>
      </c>
      <c r="B581" s="54" t="s">
        <v>916</v>
      </c>
      <c r="C581" s="31">
        <v>4301051231</v>
      </c>
      <c r="D581" s="776">
        <v>4607091383416</v>
      </c>
      <c r="E581" s="777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109</v>
      </c>
      <c r="L581" s="32"/>
      <c r="M581" s="33" t="s">
        <v>67</v>
      </c>
      <c r="N581" s="33"/>
      <c r="O581" s="32">
        <v>45</v>
      </c>
      <c r="P581" s="96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74"/>
      <c r="R581" s="774"/>
      <c r="S581" s="774"/>
      <c r="T581" s="775"/>
      <c r="U581" s="34"/>
      <c r="V581" s="34"/>
      <c r="W581" s="35" t="s">
        <v>68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917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customHeight="1" x14ac:dyDescent="0.25">
      <c r="A582" s="54" t="s">
        <v>918</v>
      </c>
      <c r="B582" s="54" t="s">
        <v>919</v>
      </c>
      <c r="C582" s="31">
        <v>4301051058</v>
      </c>
      <c r="D582" s="776">
        <v>4680115883536</v>
      </c>
      <c r="E582" s="777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75</v>
      </c>
      <c r="L582" s="32"/>
      <c r="M582" s="33" t="s">
        <v>67</v>
      </c>
      <c r="N582" s="33"/>
      <c r="O582" s="32">
        <v>45</v>
      </c>
      <c r="P582" s="110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74"/>
      <c r="R582" s="774"/>
      <c r="S582" s="774"/>
      <c r="T582" s="775"/>
      <c r="U582" s="34"/>
      <c r="V582" s="34"/>
      <c r="W582" s="35" t="s">
        <v>68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920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799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800"/>
      <c r="P583" s="782" t="s">
        <v>70</v>
      </c>
      <c r="Q583" s="783"/>
      <c r="R583" s="783"/>
      <c r="S583" s="783"/>
      <c r="T583" s="783"/>
      <c r="U583" s="783"/>
      <c r="V583" s="784"/>
      <c r="W583" s="37" t="s">
        <v>71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800"/>
      <c r="P584" s="782" t="s">
        <v>70</v>
      </c>
      <c r="Q584" s="783"/>
      <c r="R584" s="783"/>
      <c r="S584" s="783"/>
      <c r="T584" s="783"/>
      <c r="U584" s="783"/>
      <c r="V584" s="784"/>
      <c r="W584" s="37" t="s">
        <v>68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customHeight="1" x14ac:dyDescent="0.25">
      <c r="A585" s="795" t="s">
        <v>193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5"/>
      <c r="AB585" s="765"/>
      <c r="AC585" s="765"/>
    </row>
    <row r="586" spans="1:68" ht="37.5" customHeight="1" x14ac:dyDescent="0.25">
      <c r="A586" s="54" t="s">
        <v>921</v>
      </c>
      <c r="B586" s="54" t="s">
        <v>922</v>
      </c>
      <c r="C586" s="31">
        <v>4301060363</v>
      </c>
      <c r="D586" s="776">
        <v>4680115885035</v>
      </c>
      <c r="E586" s="777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109</v>
      </c>
      <c r="L586" s="32"/>
      <c r="M586" s="33" t="s">
        <v>67</v>
      </c>
      <c r="N586" s="33"/>
      <c r="O586" s="32">
        <v>35</v>
      </c>
      <c r="P586" s="101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74"/>
      <c r="R586" s="774"/>
      <c r="S586" s="774"/>
      <c r="T586" s="775"/>
      <c r="U586" s="34"/>
      <c r="V586" s="34"/>
      <c r="W586" s="35" t="s">
        <v>68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923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customHeight="1" x14ac:dyDescent="0.25">
      <c r="A587" s="54" t="s">
        <v>924</v>
      </c>
      <c r="B587" s="54" t="s">
        <v>925</v>
      </c>
      <c r="C587" s="31">
        <v>4301060436</v>
      </c>
      <c r="D587" s="776">
        <v>4680115885936</v>
      </c>
      <c r="E587" s="777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109</v>
      </c>
      <c r="L587" s="32"/>
      <c r="M587" s="33" t="s">
        <v>67</v>
      </c>
      <c r="N587" s="33"/>
      <c r="O587" s="32">
        <v>35</v>
      </c>
      <c r="P587" s="952" t="s">
        <v>926</v>
      </c>
      <c r="Q587" s="774"/>
      <c r="R587" s="774"/>
      <c r="S587" s="774"/>
      <c r="T587" s="775"/>
      <c r="U587" s="34"/>
      <c r="V587" s="34"/>
      <c r="W587" s="35" t="s">
        <v>68</v>
      </c>
      <c r="X587" s="769">
        <v>0</v>
      </c>
      <c r="Y587" s="770">
        <f>IFERROR(IF(X587="",0,CEILING((X587/$H587),1)*$H587),"")</f>
        <v>0</v>
      </c>
      <c r="Z587" s="36" t="str">
        <f>IFERROR(IF(Y587=0,"",ROUNDUP(Y587/H587,0)*0.01898),"")</f>
        <v/>
      </c>
      <c r="AA587" s="56"/>
      <c r="AB587" s="57"/>
      <c r="AC587" s="685" t="s">
        <v>923</v>
      </c>
      <c r="AG587" s="64"/>
      <c r="AJ587" s="68"/>
      <c r="AK587" s="68">
        <v>0</v>
      </c>
      <c r="BB587" s="686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799"/>
      <c r="B588" s="786"/>
      <c r="C588" s="786"/>
      <c r="D588" s="786"/>
      <c r="E588" s="786"/>
      <c r="F588" s="786"/>
      <c r="G588" s="786"/>
      <c r="H588" s="786"/>
      <c r="I588" s="786"/>
      <c r="J588" s="786"/>
      <c r="K588" s="786"/>
      <c r="L588" s="786"/>
      <c r="M588" s="786"/>
      <c r="N588" s="786"/>
      <c r="O588" s="800"/>
      <c r="P588" s="782" t="s">
        <v>70</v>
      </c>
      <c r="Q588" s="783"/>
      <c r="R588" s="783"/>
      <c r="S588" s="783"/>
      <c r="T588" s="783"/>
      <c r="U588" s="783"/>
      <c r="V588" s="784"/>
      <c r="W588" s="37" t="s">
        <v>71</v>
      </c>
      <c r="X588" s="771">
        <f>IFERROR(X586/H586,"0")+IFERROR(X587/H587,"0")</f>
        <v>0</v>
      </c>
      <c r="Y588" s="771">
        <f>IFERROR(Y586/H586,"0")+IFERROR(Y587/H587,"0")</f>
        <v>0</v>
      </c>
      <c r="Z588" s="771">
        <f>IFERROR(IF(Z586="",0,Z586),"0")+IFERROR(IF(Z587="",0,Z587),"0")</f>
        <v>0</v>
      </c>
      <c r="AA588" s="772"/>
      <c r="AB588" s="772"/>
      <c r="AC588" s="772"/>
    </row>
    <row r="589" spans="1:68" x14ac:dyDescent="0.2">
      <c r="A589" s="786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800"/>
      <c r="P589" s="782" t="s">
        <v>70</v>
      </c>
      <c r="Q589" s="783"/>
      <c r="R589" s="783"/>
      <c r="S589" s="783"/>
      <c r="T589" s="783"/>
      <c r="U589" s="783"/>
      <c r="V589" s="784"/>
      <c r="W589" s="37" t="s">
        <v>68</v>
      </c>
      <c r="X589" s="771">
        <f>IFERROR(SUM(X586:X587),"0")</f>
        <v>0</v>
      </c>
      <c r="Y589" s="771">
        <f>IFERROR(SUM(Y586:Y587),"0")</f>
        <v>0</v>
      </c>
      <c r="Z589" s="37"/>
      <c r="AA589" s="772"/>
      <c r="AB589" s="772"/>
      <c r="AC589" s="772"/>
    </row>
    <row r="590" spans="1:68" ht="27.75" customHeight="1" x14ac:dyDescent="0.2">
      <c r="A590" s="887" t="s">
        <v>927</v>
      </c>
      <c r="B590" s="888"/>
      <c r="C590" s="888"/>
      <c r="D590" s="888"/>
      <c r="E590" s="888"/>
      <c r="F590" s="888"/>
      <c r="G590" s="888"/>
      <c r="H590" s="888"/>
      <c r="I590" s="888"/>
      <c r="J590" s="888"/>
      <c r="K590" s="888"/>
      <c r="L590" s="888"/>
      <c r="M590" s="888"/>
      <c r="N590" s="888"/>
      <c r="O590" s="888"/>
      <c r="P590" s="888"/>
      <c r="Q590" s="888"/>
      <c r="R590" s="888"/>
      <c r="S590" s="888"/>
      <c r="T590" s="888"/>
      <c r="U590" s="888"/>
      <c r="V590" s="888"/>
      <c r="W590" s="888"/>
      <c r="X590" s="888"/>
      <c r="Y590" s="888"/>
      <c r="Z590" s="888"/>
      <c r="AA590" s="48"/>
      <c r="AB590" s="48"/>
      <c r="AC590" s="48"/>
    </row>
    <row r="591" spans="1:68" ht="16.5" customHeight="1" x14ac:dyDescent="0.25">
      <c r="A591" s="785" t="s">
        <v>927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4"/>
      <c r="AB591" s="764"/>
      <c r="AC591" s="764"/>
    </row>
    <row r="592" spans="1:68" ht="14.25" customHeight="1" x14ac:dyDescent="0.25">
      <c r="A592" s="795" t="s">
        <v>106</v>
      </c>
      <c r="B592" s="786"/>
      <c r="C592" s="786"/>
      <c r="D592" s="786"/>
      <c r="E592" s="786"/>
      <c r="F592" s="786"/>
      <c r="G592" s="786"/>
      <c r="H592" s="786"/>
      <c r="I592" s="786"/>
      <c r="J592" s="786"/>
      <c r="K592" s="786"/>
      <c r="L592" s="786"/>
      <c r="M592" s="786"/>
      <c r="N592" s="786"/>
      <c r="O592" s="786"/>
      <c r="P592" s="786"/>
      <c r="Q592" s="786"/>
      <c r="R592" s="786"/>
      <c r="S592" s="786"/>
      <c r="T592" s="786"/>
      <c r="U592" s="786"/>
      <c r="V592" s="786"/>
      <c r="W592" s="786"/>
      <c r="X592" s="786"/>
      <c r="Y592" s="786"/>
      <c r="Z592" s="786"/>
      <c r="AA592" s="765"/>
      <c r="AB592" s="765"/>
      <c r="AC592" s="765"/>
    </row>
    <row r="593" spans="1:68" ht="27" customHeight="1" x14ac:dyDescent="0.25">
      <c r="A593" s="54" t="s">
        <v>928</v>
      </c>
      <c r="B593" s="54" t="s">
        <v>929</v>
      </c>
      <c r="C593" s="31">
        <v>4301011862</v>
      </c>
      <c r="D593" s="776">
        <v>4680115885523</v>
      </c>
      <c r="E593" s="777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109</v>
      </c>
      <c r="L593" s="32"/>
      <c r="M593" s="33" t="s">
        <v>267</v>
      </c>
      <c r="N593" s="33"/>
      <c r="O593" s="32">
        <v>90</v>
      </c>
      <c r="P593" s="950" t="s">
        <v>930</v>
      </c>
      <c r="Q593" s="774"/>
      <c r="R593" s="774"/>
      <c r="S593" s="774"/>
      <c r="T593" s="775"/>
      <c r="U593" s="34"/>
      <c r="V593" s="34"/>
      <c r="W593" s="35" t="s">
        <v>68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268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99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800"/>
      <c r="P594" s="782" t="s">
        <v>70</v>
      </c>
      <c r="Q594" s="783"/>
      <c r="R594" s="783"/>
      <c r="S594" s="783"/>
      <c r="T594" s="783"/>
      <c r="U594" s="783"/>
      <c r="V594" s="784"/>
      <c r="W594" s="37" t="s">
        <v>71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800"/>
      <c r="P595" s="782" t="s">
        <v>70</v>
      </c>
      <c r="Q595" s="783"/>
      <c r="R595" s="783"/>
      <c r="S595" s="783"/>
      <c r="T595" s="783"/>
      <c r="U595" s="783"/>
      <c r="V595" s="784"/>
      <c r="W595" s="37" t="s">
        <v>68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customHeight="1" x14ac:dyDescent="0.25">
      <c r="A596" s="795" t="s">
        <v>63</v>
      </c>
      <c r="B596" s="786"/>
      <c r="C596" s="786"/>
      <c r="D596" s="786"/>
      <c r="E596" s="786"/>
      <c r="F596" s="786"/>
      <c r="G596" s="786"/>
      <c r="H596" s="786"/>
      <c r="I596" s="786"/>
      <c r="J596" s="786"/>
      <c r="K596" s="786"/>
      <c r="L596" s="786"/>
      <c r="M596" s="786"/>
      <c r="N596" s="786"/>
      <c r="O596" s="786"/>
      <c r="P596" s="786"/>
      <c r="Q596" s="786"/>
      <c r="R596" s="786"/>
      <c r="S596" s="786"/>
      <c r="T596" s="786"/>
      <c r="U596" s="786"/>
      <c r="V596" s="786"/>
      <c r="W596" s="786"/>
      <c r="X596" s="786"/>
      <c r="Y596" s="786"/>
      <c r="Z596" s="786"/>
      <c r="AA596" s="765"/>
      <c r="AB596" s="765"/>
      <c r="AC596" s="765"/>
    </row>
    <row r="597" spans="1:68" ht="16.5" customHeight="1" x14ac:dyDescent="0.25">
      <c r="A597" s="54" t="s">
        <v>931</v>
      </c>
      <c r="B597" s="54" t="s">
        <v>932</v>
      </c>
      <c r="C597" s="31">
        <v>4301031309</v>
      </c>
      <c r="D597" s="776">
        <v>4680115885530</v>
      </c>
      <c r="E597" s="777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120</v>
      </c>
      <c r="L597" s="32"/>
      <c r="M597" s="33" t="s">
        <v>267</v>
      </c>
      <c r="N597" s="33"/>
      <c r="O597" s="32">
        <v>90</v>
      </c>
      <c r="P597" s="1185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74"/>
      <c r="R597" s="774"/>
      <c r="S597" s="774"/>
      <c r="T597" s="775"/>
      <c r="U597" s="34"/>
      <c r="V597" s="34"/>
      <c r="W597" s="35" t="s">
        <v>68</v>
      </c>
      <c r="X597" s="769">
        <v>0</v>
      </c>
      <c r="Y597" s="770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89" t="s">
        <v>933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99"/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800"/>
      <c r="P598" s="782" t="s">
        <v>70</v>
      </c>
      <c r="Q598" s="783"/>
      <c r="R598" s="783"/>
      <c r="S598" s="783"/>
      <c r="T598" s="783"/>
      <c r="U598" s="783"/>
      <c r="V598" s="784"/>
      <c r="W598" s="37" t="s">
        <v>71</v>
      </c>
      <c r="X598" s="771">
        <f>IFERROR(X597/H597,"0")</f>
        <v>0</v>
      </c>
      <c r="Y598" s="771">
        <f>IFERROR(Y597/H597,"0")</f>
        <v>0</v>
      </c>
      <c r="Z598" s="771">
        <f>IFERROR(IF(Z597="",0,Z597),"0")</f>
        <v>0</v>
      </c>
      <c r="AA598" s="772"/>
      <c r="AB598" s="772"/>
      <c r="AC598" s="772"/>
    </row>
    <row r="599" spans="1:68" x14ac:dyDescent="0.2">
      <c r="A599" s="786"/>
      <c r="B599" s="786"/>
      <c r="C599" s="786"/>
      <c r="D599" s="786"/>
      <c r="E599" s="786"/>
      <c r="F599" s="786"/>
      <c r="G599" s="786"/>
      <c r="H599" s="786"/>
      <c r="I599" s="786"/>
      <c r="J599" s="786"/>
      <c r="K599" s="786"/>
      <c r="L599" s="786"/>
      <c r="M599" s="786"/>
      <c r="N599" s="786"/>
      <c r="O599" s="800"/>
      <c r="P599" s="782" t="s">
        <v>70</v>
      </c>
      <c r="Q599" s="783"/>
      <c r="R599" s="783"/>
      <c r="S599" s="783"/>
      <c r="T599" s="783"/>
      <c r="U599" s="783"/>
      <c r="V599" s="784"/>
      <c r="W599" s="37" t="s">
        <v>68</v>
      </c>
      <c r="X599" s="771">
        <f>IFERROR(SUM(X597:X597),"0")</f>
        <v>0</v>
      </c>
      <c r="Y599" s="771">
        <f>IFERROR(SUM(Y597:Y597),"0")</f>
        <v>0</v>
      </c>
      <c r="Z599" s="37"/>
      <c r="AA599" s="772"/>
      <c r="AB599" s="772"/>
      <c r="AC599" s="772"/>
    </row>
    <row r="600" spans="1:68" ht="27.75" customHeight="1" x14ac:dyDescent="0.2">
      <c r="A600" s="887" t="s">
        <v>934</v>
      </c>
      <c r="B600" s="888"/>
      <c r="C600" s="888"/>
      <c r="D600" s="888"/>
      <c r="E600" s="888"/>
      <c r="F600" s="888"/>
      <c r="G600" s="888"/>
      <c r="H600" s="888"/>
      <c r="I600" s="888"/>
      <c r="J600" s="888"/>
      <c r="K600" s="888"/>
      <c r="L600" s="888"/>
      <c r="M600" s="888"/>
      <c r="N600" s="888"/>
      <c r="O600" s="888"/>
      <c r="P600" s="888"/>
      <c r="Q600" s="888"/>
      <c r="R600" s="888"/>
      <c r="S600" s="888"/>
      <c r="T600" s="888"/>
      <c r="U600" s="888"/>
      <c r="V600" s="888"/>
      <c r="W600" s="888"/>
      <c r="X600" s="888"/>
      <c r="Y600" s="888"/>
      <c r="Z600" s="888"/>
      <c r="AA600" s="48"/>
      <c r="AB600" s="48"/>
      <c r="AC600" s="48"/>
    </row>
    <row r="601" spans="1:68" ht="16.5" customHeight="1" x14ac:dyDescent="0.25">
      <c r="A601" s="785" t="s">
        <v>934</v>
      </c>
      <c r="B601" s="786"/>
      <c r="C601" s="786"/>
      <c r="D601" s="786"/>
      <c r="E601" s="786"/>
      <c r="F601" s="786"/>
      <c r="G601" s="786"/>
      <c r="H601" s="786"/>
      <c r="I601" s="786"/>
      <c r="J601" s="786"/>
      <c r="K601" s="786"/>
      <c r="L601" s="786"/>
      <c r="M601" s="786"/>
      <c r="N601" s="786"/>
      <c r="O601" s="786"/>
      <c r="P601" s="786"/>
      <c r="Q601" s="786"/>
      <c r="R601" s="786"/>
      <c r="S601" s="786"/>
      <c r="T601" s="786"/>
      <c r="U601" s="786"/>
      <c r="V601" s="786"/>
      <c r="W601" s="786"/>
      <c r="X601" s="786"/>
      <c r="Y601" s="786"/>
      <c r="Z601" s="786"/>
      <c r="AA601" s="764"/>
      <c r="AB601" s="764"/>
      <c r="AC601" s="764"/>
    </row>
    <row r="602" spans="1:68" ht="14.25" customHeight="1" x14ac:dyDescent="0.25">
      <c r="A602" s="795" t="s">
        <v>106</v>
      </c>
      <c r="B602" s="786"/>
      <c r="C602" s="786"/>
      <c r="D602" s="786"/>
      <c r="E602" s="786"/>
      <c r="F602" s="786"/>
      <c r="G602" s="786"/>
      <c r="H602" s="786"/>
      <c r="I602" s="786"/>
      <c r="J602" s="786"/>
      <c r="K602" s="786"/>
      <c r="L602" s="786"/>
      <c r="M602" s="786"/>
      <c r="N602" s="786"/>
      <c r="O602" s="786"/>
      <c r="P602" s="786"/>
      <c r="Q602" s="786"/>
      <c r="R602" s="786"/>
      <c r="S602" s="786"/>
      <c r="T602" s="786"/>
      <c r="U602" s="786"/>
      <c r="V602" s="786"/>
      <c r="W602" s="786"/>
      <c r="X602" s="786"/>
      <c r="Y602" s="786"/>
      <c r="Z602" s="786"/>
      <c r="AA602" s="765"/>
      <c r="AB602" s="765"/>
      <c r="AC602" s="765"/>
    </row>
    <row r="603" spans="1:68" ht="27" customHeight="1" x14ac:dyDescent="0.25">
      <c r="A603" s="54" t="s">
        <v>935</v>
      </c>
      <c r="B603" s="54" t="s">
        <v>936</v>
      </c>
      <c r="C603" s="31">
        <v>4301011763</v>
      </c>
      <c r="D603" s="776">
        <v>4640242181011</v>
      </c>
      <c r="E603" s="777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109</v>
      </c>
      <c r="L603" s="32"/>
      <c r="M603" s="33" t="s">
        <v>110</v>
      </c>
      <c r="N603" s="33"/>
      <c r="O603" s="32">
        <v>55</v>
      </c>
      <c r="P603" s="1158" t="s">
        <v>937</v>
      </c>
      <c r="Q603" s="774"/>
      <c r="R603" s="774"/>
      <c r="S603" s="774"/>
      <c r="T603" s="775"/>
      <c r="U603" s="34"/>
      <c r="V603" s="34"/>
      <c r="W603" s="35" t="s">
        <v>68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938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customHeight="1" x14ac:dyDescent="0.25">
      <c r="A604" s="54" t="s">
        <v>939</v>
      </c>
      <c r="B604" s="54" t="s">
        <v>940</v>
      </c>
      <c r="C604" s="31">
        <v>4301011585</v>
      </c>
      <c r="D604" s="776">
        <v>4640242180441</v>
      </c>
      <c r="E604" s="777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109</v>
      </c>
      <c r="L604" s="32"/>
      <c r="M604" s="33" t="s">
        <v>113</v>
      </c>
      <c r="N604" s="33"/>
      <c r="O604" s="32">
        <v>50</v>
      </c>
      <c r="P604" s="1031" t="s">
        <v>941</v>
      </c>
      <c r="Q604" s="774"/>
      <c r="R604" s="774"/>
      <c r="S604" s="774"/>
      <c r="T604" s="775"/>
      <c r="U604" s="34"/>
      <c r="V604" s="34"/>
      <c r="W604" s="35" t="s">
        <v>68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942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customHeight="1" x14ac:dyDescent="0.25">
      <c r="A605" s="54" t="s">
        <v>943</v>
      </c>
      <c r="B605" s="54" t="s">
        <v>944</v>
      </c>
      <c r="C605" s="31">
        <v>4301011584</v>
      </c>
      <c r="D605" s="776">
        <v>4640242180564</v>
      </c>
      <c r="E605" s="777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109</v>
      </c>
      <c r="L605" s="32"/>
      <c r="M605" s="33" t="s">
        <v>113</v>
      </c>
      <c r="N605" s="33"/>
      <c r="O605" s="32">
        <v>50</v>
      </c>
      <c r="P605" s="1070" t="s">
        <v>945</v>
      </c>
      <c r="Q605" s="774"/>
      <c r="R605" s="774"/>
      <c r="S605" s="774"/>
      <c r="T605" s="775"/>
      <c r="U605" s="34"/>
      <c r="V605" s="34"/>
      <c r="W605" s="35" t="s">
        <v>68</v>
      </c>
      <c r="X605" s="769">
        <v>300</v>
      </c>
      <c r="Y605" s="770">
        <f t="shared" si="114"/>
        <v>300</v>
      </c>
      <c r="Z605" s="36">
        <f>IFERROR(IF(Y605=0,"",ROUNDUP(Y605/H605,0)*0.01898),"")</f>
        <v>0.47450000000000003</v>
      </c>
      <c r="AA605" s="56"/>
      <c r="AB605" s="57"/>
      <c r="AC605" s="695" t="s">
        <v>946</v>
      </c>
      <c r="AG605" s="64"/>
      <c r="AJ605" s="68"/>
      <c r="AK605" s="68">
        <v>0</v>
      </c>
      <c r="BB605" s="696" t="s">
        <v>1</v>
      </c>
      <c r="BM605" s="64">
        <f t="shared" si="115"/>
        <v>310.875</v>
      </c>
      <c r="BN605" s="64">
        <f t="shared" si="116"/>
        <v>310.875</v>
      </c>
      <c r="BO605" s="64">
        <f t="shared" si="117"/>
        <v>0.390625</v>
      </c>
      <c r="BP605" s="64">
        <f t="shared" si="118"/>
        <v>0.390625</v>
      </c>
    </row>
    <row r="606" spans="1:68" ht="27" customHeight="1" x14ac:dyDescent="0.25">
      <c r="A606" s="54" t="s">
        <v>947</v>
      </c>
      <c r="B606" s="54" t="s">
        <v>948</v>
      </c>
      <c r="C606" s="31">
        <v>4301011762</v>
      </c>
      <c r="D606" s="776">
        <v>4640242180922</v>
      </c>
      <c r="E606" s="777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109</v>
      </c>
      <c r="L606" s="32"/>
      <c r="M606" s="33" t="s">
        <v>113</v>
      </c>
      <c r="N606" s="33"/>
      <c r="O606" s="32">
        <v>55</v>
      </c>
      <c r="P606" s="966" t="s">
        <v>949</v>
      </c>
      <c r="Q606" s="774"/>
      <c r="R606" s="774"/>
      <c r="S606" s="774"/>
      <c r="T606" s="775"/>
      <c r="U606" s="34"/>
      <c r="V606" s="34"/>
      <c r="W606" s="35" t="s">
        <v>68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950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customHeight="1" x14ac:dyDescent="0.25">
      <c r="A607" s="54" t="s">
        <v>951</v>
      </c>
      <c r="B607" s="54" t="s">
        <v>952</v>
      </c>
      <c r="C607" s="31">
        <v>4301011764</v>
      </c>
      <c r="D607" s="776">
        <v>4640242181189</v>
      </c>
      <c r="E607" s="777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120</v>
      </c>
      <c r="L607" s="32"/>
      <c r="M607" s="33" t="s">
        <v>110</v>
      </c>
      <c r="N607" s="33"/>
      <c r="O607" s="32">
        <v>55</v>
      </c>
      <c r="P607" s="1075" t="s">
        <v>953</v>
      </c>
      <c r="Q607" s="774"/>
      <c r="R607" s="774"/>
      <c r="S607" s="774"/>
      <c r="T607" s="775"/>
      <c r="U607" s="34"/>
      <c r="V607" s="34"/>
      <c r="W607" s="35" t="s">
        <v>68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938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customHeight="1" x14ac:dyDescent="0.25">
      <c r="A608" s="54" t="s">
        <v>954</v>
      </c>
      <c r="B608" s="54" t="s">
        <v>955</v>
      </c>
      <c r="C608" s="31">
        <v>4301011551</v>
      </c>
      <c r="D608" s="776">
        <v>4640242180038</v>
      </c>
      <c r="E608" s="777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120</v>
      </c>
      <c r="L608" s="32"/>
      <c r="M608" s="33" t="s">
        <v>113</v>
      </c>
      <c r="N608" s="33"/>
      <c r="O608" s="32">
        <v>50</v>
      </c>
      <c r="P608" s="975" t="s">
        <v>956</v>
      </c>
      <c r="Q608" s="774"/>
      <c r="R608" s="774"/>
      <c r="S608" s="774"/>
      <c r="T608" s="775"/>
      <c r="U608" s="34"/>
      <c r="V608" s="34"/>
      <c r="W608" s="35" t="s">
        <v>68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946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customHeight="1" x14ac:dyDescent="0.25">
      <c r="A609" s="54" t="s">
        <v>957</v>
      </c>
      <c r="B609" s="54" t="s">
        <v>958</v>
      </c>
      <c r="C609" s="31">
        <v>4301011765</v>
      </c>
      <c r="D609" s="776">
        <v>4640242181172</v>
      </c>
      <c r="E609" s="777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120</v>
      </c>
      <c r="L609" s="32"/>
      <c r="M609" s="33" t="s">
        <v>113</v>
      </c>
      <c r="N609" s="33"/>
      <c r="O609" s="32">
        <v>55</v>
      </c>
      <c r="P609" s="1011" t="s">
        <v>959</v>
      </c>
      <c r="Q609" s="774"/>
      <c r="R609" s="774"/>
      <c r="S609" s="774"/>
      <c r="T609" s="775"/>
      <c r="U609" s="34"/>
      <c r="V609" s="34"/>
      <c r="W609" s="35" t="s">
        <v>68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950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x14ac:dyDescent="0.2">
      <c r="A610" s="799"/>
      <c r="B610" s="786"/>
      <c r="C610" s="786"/>
      <c r="D610" s="786"/>
      <c r="E610" s="786"/>
      <c r="F610" s="786"/>
      <c r="G610" s="786"/>
      <c r="H610" s="786"/>
      <c r="I610" s="786"/>
      <c r="J610" s="786"/>
      <c r="K610" s="786"/>
      <c r="L610" s="786"/>
      <c r="M610" s="786"/>
      <c r="N610" s="786"/>
      <c r="O610" s="800"/>
      <c r="P610" s="782" t="s">
        <v>70</v>
      </c>
      <c r="Q610" s="783"/>
      <c r="R610" s="783"/>
      <c r="S610" s="783"/>
      <c r="T610" s="783"/>
      <c r="U610" s="783"/>
      <c r="V610" s="784"/>
      <c r="W610" s="37" t="s">
        <v>71</v>
      </c>
      <c r="X610" s="771">
        <f>IFERROR(X603/H603,"0")+IFERROR(X604/H604,"0")+IFERROR(X605/H605,"0")+IFERROR(X606/H606,"0")+IFERROR(X607/H607,"0")+IFERROR(X608/H608,"0")+IFERROR(X609/H609,"0")</f>
        <v>25</v>
      </c>
      <c r="Y610" s="771">
        <f>IFERROR(Y603/H603,"0")+IFERROR(Y604/H604,"0")+IFERROR(Y605/H605,"0")+IFERROR(Y606/H606,"0")+IFERROR(Y607/H607,"0")+IFERROR(Y608/H608,"0")+IFERROR(Y609/H609,"0")</f>
        <v>25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0.47450000000000003</v>
      </c>
      <c r="AA610" s="772"/>
      <c r="AB610" s="772"/>
      <c r="AC610" s="772"/>
    </row>
    <row r="611" spans="1:68" x14ac:dyDescent="0.2">
      <c r="A611" s="786"/>
      <c r="B611" s="786"/>
      <c r="C611" s="786"/>
      <c r="D611" s="786"/>
      <c r="E611" s="786"/>
      <c r="F611" s="786"/>
      <c r="G611" s="786"/>
      <c r="H611" s="786"/>
      <c r="I611" s="786"/>
      <c r="J611" s="786"/>
      <c r="K611" s="786"/>
      <c r="L611" s="786"/>
      <c r="M611" s="786"/>
      <c r="N611" s="786"/>
      <c r="O611" s="800"/>
      <c r="P611" s="782" t="s">
        <v>70</v>
      </c>
      <c r="Q611" s="783"/>
      <c r="R611" s="783"/>
      <c r="S611" s="783"/>
      <c r="T611" s="783"/>
      <c r="U611" s="783"/>
      <c r="V611" s="784"/>
      <c r="W611" s="37" t="s">
        <v>68</v>
      </c>
      <c r="X611" s="771">
        <f>IFERROR(SUM(X603:X609),"0")</f>
        <v>300</v>
      </c>
      <c r="Y611" s="771">
        <f>IFERROR(SUM(Y603:Y609),"0")</f>
        <v>300</v>
      </c>
      <c r="Z611" s="37"/>
      <c r="AA611" s="772"/>
      <c r="AB611" s="772"/>
      <c r="AC611" s="772"/>
    </row>
    <row r="612" spans="1:68" ht="14.25" customHeight="1" x14ac:dyDescent="0.25">
      <c r="A612" s="795" t="s">
        <v>152</v>
      </c>
      <c r="B612" s="786"/>
      <c r="C612" s="786"/>
      <c r="D612" s="786"/>
      <c r="E612" s="786"/>
      <c r="F612" s="786"/>
      <c r="G612" s="786"/>
      <c r="H612" s="786"/>
      <c r="I612" s="786"/>
      <c r="J612" s="786"/>
      <c r="K612" s="786"/>
      <c r="L612" s="786"/>
      <c r="M612" s="786"/>
      <c r="N612" s="786"/>
      <c r="O612" s="786"/>
      <c r="P612" s="786"/>
      <c r="Q612" s="786"/>
      <c r="R612" s="786"/>
      <c r="S612" s="786"/>
      <c r="T612" s="786"/>
      <c r="U612" s="786"/>
      <c r="V612" s="786"/>
      <c r="W612" s="786"/>
      <c r="X612" s="786"/>
      <c r="Y612" s="786"/>
      <c r="Z612" s="786"/>
      <c r="AA612" s="765"/>
      <c r="AB612" s="765"/>
      <c r="AC612" s="765"/>
    </row>
    <row r="613" spans="1:68" ht="16.5" customHeight="1" x14ac:dyDescent="0.25">
      <c r="A613" s="54" t="s">
        <v>960</v>
      </c>
      <c r="B613" s="54" t="s">
        <v>961</v>
      </c>
      <c r="C613" s="31">
        <v>4301020269</v>
      </c>
      <c r="D613" s="776">
        <v>4640242180519</v>
      </c>
      <c r="E613" s="777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109</v>
      </c>
      <c r="L613" s="32"/>
      <c r="M613" s="33" t="s">
        <v>110</v>
      </c>
      <c r="N613" s="33"/>
      <c r="O613" s="32">
        <v>50</v>
      </c>
      <c r="P613" s="780" t="s">
        <v>962</v>
      </c>
      <c r="Q613" s="774"/>
      <c r="R613" s="774"/>
      <c r="S613" s="774"/>
      <c r="T613" s="775"/>
      <c r="U613" s="34"/>
      <c r="V613" s="34"/>
      <c r="W613" s="35" t="s">
        <v>68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963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964</v>
      </c>
      <c r="B614" s="54" t="s">
        <v>965</v>
      </c>
      <c r="C614" s="31">
        <v>4301020260</v>
      </c>
      <c r="D614" s="776">
        <v>4640242180526</v>
      </c>
      <c r="E614" s="777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109</v>
      </c>
      <c r="L614" s="32"/>
      <c r="M614" s="33" t="s">
        <v>113</v>
      </c>
      <c r="N614" s="33"/>
      <c r="O614" s="32">
        <v>50</v>
      </c>
      <c r="P614" s="1000" t="s">
        <v>966</v>
      </c>
      <c r="Q614" s="774"/>
      <c r="R614" s="774"/>
      <c r="S614" s="774"/>
      <c r="T614" s="775"/>
      <c r="U614" s="34"/>
      <c r="V614" s="34"/>
      <c r="W614" s="35" t="s">
        <v>68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963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customHeight="1" x14ac:dyDescent="0.25">
      <c r="A615" s="54" t="s">
        <v>967</v>
      </c>
      <c r="B615" s="54" t="s">
        <v>968</v>
      </c>
      <c r="C615" s="31">
        <v>4301020309</v>
      </c>
      <c r="D615" s="776">
        <v>4640242180090</v>
      </c>
      <c r="E615" s="777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109</v>
      </c>
      <c r="L615" s="32"/>
      <c r="M615" s="33" t="s">
        <v>113</v>
      </c>
      <c r="N615" s="33"/>
      <c r="O615" s="32">
        <v>50</v>
      </c>
      <c r="P615" s="824" t="s">
        <v>969</v>
      </c>
      <c r="Q615" s="774"/>
      <c r="R615" s="774"/>
      <c r="S615" s="774"/>
      <c r="T615" s="775"/>
      <c r="U615" s="34"/>
      <c r="V615" s="34"/>
      <c r="W615" s="35" t="s">
        <v>68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970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971</v>
      </c>
      <c r="B616" s="54" t="s">
        <v>972</v>
      </c>
      <c r="C616" s="31">
        <v>4301020295</v>
      </c>
      <c r="D616" s="776">
        <v>4640242181363</v>
      </c>
      <c r="E616" s="777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120</v>
      </c>
      <c r="L616" s="32"/>
      <c r="M616" s="33" t="s">
        <v>113</v>
      </c>
      <c r="N616" s="33"/>
      <c r="O616" s="32">
        <v>50</v>
      </c>
      <c r="P616" s="834" t="s">
        <v>973</v>
      </c>
      <c r="Q616" s="774"/>
      <c r="R616" s="774"/>
      <c r="S616" s="774"/>
      <c r="T616" s="775"/>
      <c r="U616" s="34"/>
      <c r="V616" s="34"/>
      <c r="W616" s="35" t="s">
        <v>68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970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799"/>
      <c r="B617" s="786"/>
      <c r="C617" s="786"/>
      <c r="D617" s="786"/>
      <c r="E617" s="786"/>
      <c r="F617" s="786"/>
      <c r="G617" s="786"/>
      <c r="H617" s="786"/>
      <c r="I617" s="786"/>
      <c r="J617" s="786"/>
      <c r="K617" s="786"/>
      <c r="L617" s="786"/>
      <c r="M617" s="786"/>
      <c r="N617" s="786"/>
      <c r="O617" s="800"/>
      <c r="P617" s="782" t="s">
        <v>70</v>
      </c>
      <c r="Q617" s="783"/>
      <c r="R617" s="783"/>
      <c r="S617" s="783"/>
      <c r="T617" s="783"/>
      <c r="U617" s="783"/>
      <c r="V617" s="784"/>
      <c r="W617" s="37" t="s">
        <v>71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x14ac:dyDescent="0.2">
      <c r="A618" s="786"/>
      <c r="B618" s="786"/>
      <c r="C618" s="786"/>
      <c r="D618" s="786"/>
      <c r="E618" s="786"/>
      <c r="F618" s="786"/>
      <c r="G618" s="786"/>
      <c r="H618" s="786"/>
      <c r="I618" s="786"/>
      <c r="J618" s="786"/>
      <c r="K618" s="786"/>
      <c r="L618" s="786"/>
      <c r="M618" s="786"/>
      <c r="N618" s="786"/>
      <c r="O618" s="800"/>
      <c r="P618" s="782" t="s">
        <v>70</v>
      </c>
      <c r="Q618" s="783"/>
      <c r="R618" s="783"/>
      <c r="S618" s="783"/>
      <c r="T618" s="783"/>
      <c r="U618" s="783"/>
      <c r="V618" s="784"/>
      <c r="W618" s="37" t="s">
        <v>68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customHeight="1" x14ac:dyDescent="0.25">
      <c r="A619" s="795" t="s">
        <v>63</v>
      </c>
      <c r="B619" s="786"/>
      <c r="C619" s="786"/>
      <c r="D619" s="786"/>
      <c r="E619" s="786"/>
      <c r="F619" s="786"/>
      <c r="G619" s="786"/>
      <c r="H619" s="786"/>
      <c r="I619" s="786"/>
      <c r="J619" s="786"/>
      <c r="K619" s="786"/>
      <c r="L619" s="786"/>
      <c r="M619" s="786"/>
      <c r="N619" s="786"/>
      <c r="O619" s="786"/>
      <c r="P619" s="786"/>
      <c r="Q619" s="786"/>
      <c r="R619" s="786"/>
      <c r="S619" s="786"/>
      <c r="T619" s="786"/>
      <c r="U619" s="786"/>
      <c r="V619" s="786"/>
      <c r="W619" s="786"/>
      <c r="X619" s="786"/>
      <c r="Y619" s="786"/>
      <c r="Z619" s="786"/>
      <c r="AA619" s="765"/>
      <c r="AB619" s="765"/>
      <c r="AC619" s="765"/>
    </row>
    <row r="620" spans="1:68" ht="27" customHeight="1" x14ac:dyDescent="0.25">
      <c r="A620" s="54" t="s">
        <v>974</v>
      </c>
      <c r="B620" s="54" t="s">
        <v>975</v>
      </c>
      <c r="C620" s="31">
        <v>4301031280</v>
      </c>
      <c r="D620" s="776">
        <v>4640242180816</v>
      </c>
      <c r="E620" s="777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120</v>
      </c>
      <c r="L620" s="32"/>
      <c r="M620" s="33" t="s">
        <v>67</v>
      </c>
      <c r="N620" s="33"/>
      <c r="O620" s="32">
        <v>40</v>
      </c>
      <c r="P620" s="1074" t="s">
        <v>976</v>
      </c>
      <c r="Q620" s="774"/>
      <c r="R620" s="774"/>
      <c r="S620" s="774"/>
      <c r="T620" s="775"/>
      <c r="U620" s="34"/>
      <c r="V620" s="34"/>
      <c r="W620" s="35" t="s">
        <v>68</v>
      </c>
      <c r="X620" s="769">
        <v>0</v>
      </c>
      <c r="Y620" s="770">
        <f t="shared" ref="Y620:Y626" si="119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13" t="s">
        <v>977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0</v>
      </c>
      <c r="BN620" s="64">
        <f t="shared" ref="BN620:BN626" si="121">IFERROR(Y620*I620/H620,"0")</f>
        <v>0</v>
      </c>
      <c r="BO620" s="64">
        <f t="shared" ref="BO620:BO626" si="122">IFERROR(1/J620*(X620/H620),"0")</f>
        <v>0</v>
      </c>
      <c r="BP620" s="64">
        <f t="shared" ref="BP620:BP626" si="123">IFERROR(1/J620*(Y620/H620),"0")</f>
        <v>0</v>
      </c>
    </row>
    <row r="621" spans="1:68" ht="27" customHeight="1" x14ac:dyDescent="0.25">
      <c r="A621" s="54" t="s">
        <v>978</v>
      </c>
      <c r="B621" s="54" t="s">
        <v>979</v>
      </c>
      <c r="C621" s="31">
        <v>4301031244</v>
      </c>
      <c r="D621" s="776">
        <v>4640242180595</v>
      </c>
      <c r="E621" s="777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120</v>
      </c>
      <c r="L621" s="32"/>
      <c r="M621" s="33" t="s">
        <v>67</v>
      </c>
      <c r="N621" s="33"/>
      <c r="O621" s="32">
        <v>40</v>
      </c>
      <c r="P621" s="823" t="s">
        <v>980</v>
      </c>
      <c r="Q621" s="774"/>
      <c r="R621" s="774"/>
      <c r="S621" s="774"/>
      <c r="T621" s="775"/>
      <c r="U621" s="34"/>
      <c r="V621" s="34"/>
      <c r="W621" s="35" t="s">
        <v>68</v>
      </c>
      <c r="X621" s="769">
        <v>0</v>
      </c>
      <c r="Y621" s="770">
        <f t="shared" si="119"/>
        <v>0</v>
      </c>
      <c r="Z621" s="36" t="str">
        <f>IFERROR(IF(Y621=0,"",ROUNDUP(Y621/H621,0)*0.00902),"")</f>
        <v/>
      </c>
      <c r="AA621" s="56"/>
      <c r="AB621" s="57"/>
      <c r="AC621" s="715" t="s">
        <v>981</v>
      </c>
      <c r="AG621" s="64"/>
      <c r="AJ621" s="68"/>
      <c r="AK621" s="68">
        <v>0</v>
      </c>
      <c r="BB621" s="716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customHeight="1" x14ac:dyDescent="0.25">
      <c r="A622" s="54" t="s">
        <v>982</v>
      </c>
      <c r="B622" s="54" t="s">
        <v>983</v>
      </c>
      <c r="C622" s="31">
        <v>4301031289</v>
      </c>
      <c r="D622" s="776">
        <v>4640242181615</v>
      </c>
      <c r="E622" s="777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120</v>
      </c>
      <c r="L622" s="32"/>
      <c r="M622" s="33" t="s">
        <v>67</v>
      </c>
      <c r="N622" s="33"/>
      <c r="O622" s="32">
        <v>45</v>
      </c>
      <c r="P622" s="1010" t="s">
        <v>984</v>
      </c>
      <c r="Q622" s="774"/>
      <c r="R622" s="774"/>
      <c r="S622" s="774"/>
      <c r="T622" s="775"/>
      <c r="U622" s="34"/>
      <c r="V622" s="34"/>
      <c r="W622" s="35" t="s">
        <v>68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985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customHeight="1" x14ac:dyDescent="0.25">
      <c r="A623" s="54" t="s">
        <v>986</v>
      </c>
      <c r="B623" s="54" t="s">
        <v>987</v>
      </c>
      <c r="C623" s="31">
        <v>4301031285</v>
      </c>
      <c r="D623" s="776">
        <v>4640242181639</v>
      </c>
      <c r="E623" s="777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120</v>
      </c>
      <c r="L623" s="32"/>
      <c r="M623" s="33" t="s">
        <v>67</v>
      </c>
      <c r="N623" s="33"/>
      <c r="O623" s="32">
        <v>45</v>
      </c>
      <c r="P623" s="994" t="s">
        <v>988</v>
      </c>
      <c r="Q623" s="774"/>
      <c r="R623" s="774"/>
      <c r="S623" s="774"/>
      <c r="T623" s="775"/>
      <c r="U623" s="34"/>
      <c r="V623" s="34"/>
      <c r="W623" s="35" t="s">
        <v>68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989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customHeight="1" x14ac:dyDescent="0.25">
      <c r="A624" s="54" t="s">
        <v>990</v>
      </c>
      <c r="B624" s="54" t="s">
        <v>991</v>
      </c>
      <c r="C624" s="31">
        <v>4301031287</v>
      </c>
      <c r="D624" s="776">
        <v>4640242181622</v>
      </c>
      <c r="E624" s="777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120</v>
      </c>
      <c r="L624" s="32"/>
      <c r="M624" s="33" t="s">
        <v>67</v>
      </c>
      <c r="N624" s="33"/>
      <c r="O624" s="32">
        <v>45</v>
      </c>
      <c r="P624" s="868" t="s">
        <v>992</v>
      </c>
      <c r="Q624" s="774"/>
      <c r="R624" s="774"/>
      <c r="S624" s="774"/>
      <c r="T624" s="775"/>
      <c r="U624" s="34"/>
      <c r="V624" s="34"/>
      <c r="W624" s="35" t="s">
        <v>68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993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customHeight="1" x14ac:dyDescent="0.25">
      <c r="A625" s="54" t="s">
        <v>994</v>
      </c>
      <c r="B625" s="54" t="s">
        <v>995</v>
      </c>
      <c r="C625" s="31">
        <v>4301031203</v>
      </c>
      <c r="D625" s="776">
        <v>4640242180908</v>
      </c>
      <c r="E625" s="777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66</v>
      </c>
      <c r="L625" s="32"/>
      <c r="M625" s="33" t="s">
        <v>67</v>
      </c>
      <c r="N625" s="33"/>
      <c r="O625" s="32">
        <v>40</v>
      </c>
      <c r="P625" s="1195" t="s">
        <v>996</v>
      </c>
      <c r="Q625" s="774"/>
      <c r="R625" s="774"/>
      <c r="S625" s="774"/>
      <c r="T625" s="775"/>
      <c r="U625" s="34"/>
      <c r="V625" s="34"/>
      <c r="W625" s="35" t="s">
        <v>68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977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customHeight="1" x14ac:dyDescent="0.25">
      <c r="A626" s="54" t="s">
        <v>997</v>
      </c>
      <c r="B626" s="54" t="s">
        <v>998</v>
      </c>
      <c r="C626" s="31">
        <v>4301031200</v>
      </c>
      <c r="D626" s="776">
        <v>4640242180489</v>
      </c>
      <c r="E626" s="777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66</v>
      </c>
      <c r="L626" s="32"/>
      <c r="M626" s="33" t="s">
        <v>67</v>
      </c>
      <c r="N626" s="33"/>
      <c r="O626" s="32">
        <v>40</v>
      </c>
      <c r="P626" s="804" t="s">
        <v>999</v>
      </c>
      <c r="Q626" s="774"/>
      <c r="R626" s="774"/>
      <c r="S626" s="774"/>
      <c r="T626" s="775"/>
      <c r="U626" s="34"/>
      <c r="V626" s="34"/>
      <c r="W626" s="35" t="s">
        <v>68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981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x14ac:dyDescent="0.2">
      <c r="A627" s="799"/>
      <c r="B627" s="786"/>
      <c r="C627" s="786"/>
      <c r="D627" s="786"/>
      <c r="E627" s="786"/>
      <c r="F627" s="786"/>
      <c r="G627" s="786"/>
      <c r="H627" s="786"/>
      <c r="I627" s="786"/>
      <c r="J627" s="786"/>
      <c r="K627" s="786"/>
      <c r="L627" s="786"/>
      <c r="M627" s="786"/>
      <c r="N627" s="786"/>
      <c r="O627" s="800"/>
      <c r="P627" s="782" t="s">
        <v>70</v>
      </c>
      <c r="Q627" s="783"/>
      <c r="R627" s="783"/>
      <c r="S627" s="783"/>
      <c r="T627" s="783"/>
      <c r="U627" s="783"/>
      <c r="V627" s="784"/>
      <c r="W627" s="37" t="s">
        <v>71</v>
      </c>
      <c r="X627" s="771">
        <f>IFERROR(X620/H620,"0")+IFERROR(X621/H621,"0")+IFERROR(X622/H622,"0")+IFERROR(X623/H623,"0")+IFERROR(X624/H624,"0")+IFERROR(X625/H625,"0")+IFERROR(X626/H626,"0")</f>
        <v>0</v>
      </c>
      <c r="Y627" s="771">
        <f>IFERROR(Y620/H620,"0")+IFERROR(Y621/H621,"0")+IFERROR(Y622/H622,"0")+IFERROR(Y623/H623,"0")+IFERROR(Y624/H624,"0")+IFERROR(Y625/H625,"0")+IFERROR(Y626/H626,"0")</f>
        <v>0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72"/>
      <c r="AB627" s="772"/>
      <c r="AC627" s="772"/>
    </row>
    <row r="628" spans="1:68" x14ac:dyDescent="0.2">
      <c r="A628" s="786"/>
      <c r="B628" s="786"/>
      <c r="C628" s="786"/>
      <c r="D628" s="786"/>
      <c r="E628" s="786"/>
      <c r="F628" s="786"/>
      <c r="G628" s="786"/>
      <c r="H628" s="786"/>
      <c r="I628" s="786"/>
      <c r="J628" s="786"/>
      <c r="K628" s="786"/>
      <c r="L628" s="786"/>
      <c r="M628" s="786"/>
      <c r="N628" s="786"/>
      <c r="O628" s="800"/>
      <c r="P628" s="782" t="s">
        <v>70</v>
      </c>
      <c r="Q628" s="783"/>
      <c r="R628" s="783"/>
      <c r="S628" s="783"/>
      <c r="T628" s="783"/>
      <c r="U628" s="783"/>
      <c r="V628" s="784"/>
      <c r="W628" s="37" t="s">
        <v>68</v>
      </c>
      <c r="X628" s="771">
        <f>IFERROR(SUM(X620:X626),"0")</f>
        <v>0</v>
      </c>
      <c r="Y628" s="771">
        <f>IFERROR(SUM(Y620:Y626),"0")</f>
        <v>0</v>
      </c>
      <c r="Z628" s="37"/>
      <c r="AA628" s="772"/>
      <c r="AB628" s="772"/>
      <c r="AC628" s="772"/>
    </row>
    <row r="629" spans="1:68" ht="14.25" customHeight="1" x14ac:dyDescent="0.25">
      <c r="A629" s="795" t="s">
        <v>72</v>
      </c>
      <c r="B629" s="786"/>
      <c r="C629" s="786"/>
      <c r="D629" s="786"/>
      <c r="E629" s="786"/>
      <c r="F629" s="786"/>
      <c r="G629" s="786"/>
      <c r="H629" s="786"/>
      <c r="I629" s="786"/>
      <c r="J629" s="786"/>
      <c r="K629" s="786"/>
      <c r="L629" s="786"/>
      <c r="M629" s="786"/>
      <c r="N629" s="786"/>
      <c r="O629" s="786"/>
      <c r="P629" s="786"/>
      <c r="Q629" s="786"/>
      <c r="R629" s="786"/>
      <c r="S629" s="786"/>
      <c r="T629" s="786"/>
      <c r="U629" s="786"/>
      <c r="V629" s="786"/>
      <c r="W629" s="786"/>
      <c r="X629" s="786"/>
      <c r="Y629" s="786"/>
      <c r="Z629" s="786"/>
      <c r="AA629" s="765"/>
      <c r="AB629" s="765"/>
      <c r="AC629" s="765"/>
    </row>
    <row r="630" spans="1:68" ht="27" customHeight="1" x14ac:dyDescent="0.25">
      <c r="A630" s="54" t="s">
        <v>1000</v>
      </c>
      <c r="B630" s="54" t="s">
        <v>1001</v>
      </c>
      <c r="C630" s="31">
        <v>4301051746</v>
      </c>
      <c r="D630" s="776">
        <v>4640242180533</v>
      </c>
      <c r="E630" s="777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109</v>
      </c>
      <c r="L630" s="32"/>
      <c r="M630" s="33" t="s">
        <v>110</v>
      </c>
      <c r="N630" s="33"/>
      <c r="O630" s="32">
        <v>40</v>
      </c>
      <c r="P630" s="1039" t="s">
        <v>1002</v>
      </c>
      <c r="Q630" s="774"/>
      <c r="R630" s="774"/>
      <c r="S630" s="774"/>
      <c r="T630" s="775"/>
      <c r="U630" s="34"/>
      <c r="V630" s="34"/>
      <c r="W630" s="35" t="s">
        <v>68</v>
      </c>
      <c r="X630" s="769">
        <v>500</v>
      </c>
      <c r="Y630" s="770">
        <f t="shared" ref="Y630:Y637" si="124">IFERROR(IF(X630="",0,CEILING((X630/$H630),1)*$H630),"")</f>
        <v>507</v>
      </c>
      <c r="Z630" s="36">
        <f>IFERROR(IF(Y630=0,"",ROUNDUP(Y630/H630,0)*0.01898),"")</f>
        <v>1.2337</v>
      </c>
      <c r="AA630" s="56"/>
      <c r="AB630" s="57"/>
      <c r="AC630" s="727" t="s">
        <v>1003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533.26923076923083</v>
      </c>
      <c r="BN630" s="64">
        <f t="shared" ref="BN630:BN637" si="126">IFERROR(Y630*I630/H630,"0")</f>
        <v>540.73500000000001</v>
      </c>
      <c r="BO630" s="64">
        <f t="shared" ref="BO630:BO637" si="127">IFERROR(1/J630*(X630/H630),"0")</f>
        <v>1.0016025641025641</v>
      </c>
      <c r="BP630" s="64">
        <f t="shared" ref="BP630:BP637" si="128">IFERROR(1/J630*(Y630/H630),"0")</f>
        <v>1.015625</v>
      </c>
    </row>
    <row r="631" spans="1:68" ht="27" customHeight="1" x14ac:dyDescent="0.25">
      <c r="A631" s="54" t="s">
        <v>1000</v>
      </c>
      <c r="B631" s="54" t="s">
        <v>1004</v>
      </c>
      <c r="C631" s="31">
        <v>4301051887</v>
      </c>
      <c r="D631" s="776">
        <v>4640242180533</v>
      </c>
      <c r="E631" s="777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109</v>
      </c>
      <c r="L631" s="32"/>
      <c r="M631" s="33" t="s">
        <v>110</v>
      </c>
      <c r="N631" s="33"/>
      <c r="O631" s="32">
        <v>45</v>
      </c>
      <c r="P631" s="1084" t="s">
        <v>1005</v>
      </c>
      <c r="Q631" s="774"/>
      <c r="R631" s="774"/>
      <c r="S631" s="774"/>
      <c r="T631" s="775"/>
      <c r="U631" s="34"/>
      <c r="V631" s="34"/>
      <c r="W631" s="35" t="s">
        <v>68</v>
      </c>
      <c r="X631" s="769">
        <v>0</v>
      </c>
      <c r="Y631" s="770">
        <f t="shared" si="124"/>
        <v>0</v>
      </c>
      <c r="Z631" s="36" t="str">
        <f>IFERROR(IF(Y631=0,"",ROUNDUP(Y631/H631,0)*0.01898),"")</f>
        <v/>
      </c>
      <c r="AA631" s="56"/>
      <c r="AB631" s="57"/>
      <c r="AC631" s="729" t="s">
        <v>1003</v>
      </c>
      <c r="AG631" s="64"/>
      <c r="AJ631" s="68"/>
      <c r="AK631" s="68">
        <v>0</v>
      </c>
      <c r="BB631" s="730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customHeight="1" x14ac:dyDescent="0.25">
      <c r="A632" s="54" t="s">
        <v>1006</v>
      </c>
      <c r="B632" s="54" t="s">
        <v>1007</v>
      </c>
      <c r="C632" s="31">
        <v>4301051510</v>
      </c>
      <c r="D632" s="776">
        <v>4640242180540</v>
      </c>
      <c r="E632" s="777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109</v>
      </c>
      <c r="L632" s="32"/>
      <c r="M632" s="33" t="s">
        <v>67</v>
      </c>
      <c r="N632" s="33"/>
      <c r="O632" s="32">
        <v>30</v>
      </c>
      <c r="P632" s="1044" t="s">
        <v>1008</v>
      </c>
      <c r="Q632" s="774"/>
      <c r="R632" s="774"/>
      <c r="S632" s="774"/>
      <c r="T632" s="775"/>
      <c r="U632" s="34"/>
      <c r="V632" s="34"/>
      <c r="W632" s="35" t="s">
        <v>68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1009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customHeight="1" x14ac:dyDescent="0.25">
      <c r="A633" s="54" t="s">
        <v>1006</v>
      </c>
      <c r="B633" s="54" t="s">
        <v>1010</v>
      </c>
      <c r="C633" s="31">
        <v>4301051933</v>
      </c>
      <c r="D633" s="776">
        <v>4640242180540</v>
      </c>
      <c r="E633" s="777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109</v>
      </c>
      <c r="L633" s="32"/>
      <c r="M633" s="33" t="s">
        <v>110</v>
      </c>
      <c r="N633" s="33"/>
      <c r="O633" s="32">
        <v>45</v>
      </c>
      <c r="P633" s="1094" t="s">
        <v>1011</v>
      </c>
      <c r="Q633" s="774"/>
      <c r="R633" s="774"/>
      <c r="S633" s="774"/>
      <c r="T633" s="775"/>
      <c r="U633" s="34"/>
      <c r="V633" s="34"/>
      <c r="W633" s="35" t="s">
        <v>68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1009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customHeight="1" x14ac:dyDescent="0.25">
      <c r="A634" s="54" t="s">
        <v>1012</v>
      </c>
      <c r="B634" s="54" t="s">
        <v>1013</v>
      </c>
      <c r="C634" s="31">
        <v>4301051390</v>
      </c>
      <c r="D634" s="776">
        <v>4640242181233</v>
      </c>
      <c r="E634" s="777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66</v>
      </c>
      <c r="L634" s="32"/>
      <c r="M634" s="33" t="s">
        <v>67</v>
      </c>
      <c r="N634" s="33"/>
      <c r="O634" s="32">
        <v>40</v>
      </c>
      <c r="P634" s="851" t="s">
        <v>1014</v>
      </c>
      <c r="Q634" s="774"/>
      <c r="R634" s="774"/>
      <c r="S634" s="774"/>
      <c r="T634" s="775"/>
      <c r="U634" s="34"/>
      <c r="V634" s="34"/>
      <c r="W634" s="35" t="s">
        <v>68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1003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customHeight="1" x14ac:dyDescent="0.25">
      <c r="A635" s="54" t="s">
        <v>1012</v>
      </c>
      <c r="B635" s="54" t="s">
        <v>1015</v>
      </c>
      <c r="C635" s="31">
        <v>4301051920</v>
      </c>
      <c r="D635" s="776">
        <v>4640242181233</v>
      </c>
      <c r="E635" s="777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75</v>
      </c>
      <c r="L635" s="32"/>
      <c r="M635" s="33" t="s">
        <v>148</v>
      </c>
      <c r="N635" s="33"/>
      <c r="O635" s="32">
        <v>45</v>
      </c>
      <c r="P635" s="878" t="s">
        <v>1016</v>
      </c>
      <c r="Q635" s="774"/>
      <c r="R635" s="774"/>
      <c r="S635" s="774"/>
      <c r="T635" s="775"/>
      <c r="U635" s="34"/>
      <c r="V635" s="34"/>
      <c r="W635" s="35" t="s">
        <v>68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1003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customHeight="1" x14ac:dyDescent="0.25">
      <c r="A636" s="54" t="s">
        <v>1017</v>
      </c>
      <c r="B636" s="54" t="s">
        <v>1018</v>
      </c>
      <c r="C636" s="31">
        <v>4301051448</v>
      </c>
      <c r="D636" s="776">
        <v>4640242181226</v>
      </c>
      <c r="E636" s="777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66</v>
      </c>
      <c r="L636" s="32"/>
      <c r="M636" s="33" t="s">
        <v>67</v>
      </c>
      <c r="N636" s="33"/>
      <c r="O636" s="32">
        <v>30</v>
      </c>
      <c r="P636" s="1131" t="s">
        <v>1019</v>
      </c>
      <c r="Q636" s="774"/>
      <c r="R636" s="774"/>
      <c r="S636" s="774"/>
      <c r="T636" s="775"/>
      <c r="U636" s="34"/>
      <c r="V636" s="34"/>
      <c r="W636" s="35" t="s">
        <v>68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1009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customHeight="1" x14ac:dyDescent="0.25">
      <c r="A637" s="54" t="s">
        <v>1017</v>
      </c>
      <c r="B637" s="54" t="s">
        <v>1020</v>
      </c>
      <c r="C637" s="31">
        <v>4301051921</v>
      </c>
      <c r="D637" s="776">
        <v>4640242181226</v>
      </c>
      <c r="E637" s="777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75</v>
      </c>
      <c r="L637" s="32"/>
      <c r="M637" s="33" t="s">
        <v>148</v>
      </c>
      <c r="N637" s="33"/>
      <c r="O637" s="32">
        <v>45</v>
      </c>
      <c r="P637" s="883" t="s">
        <v>1021</v>
      </c>
      <c r="Q637" s="774"/>
      <c r="R637" s="774"/>
      <c r="S637" s="774"/>
      <c r="T637" s="775"/>
      <c r="U637" s="34"/>
      <c r="V637" s="34"/>
      <c r="W637" s="35" t="s">
        <v>68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1009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x14ac:dyDescent="0.2">
      <c r="A638" s="799"/>
      <c r="B638" s="786"/>
      <c r="C638" s="786"/>
      <c r="D638" s="786"/>
      <c r="E638" s="786"/>
      <c r="F638" s="786"/>
      <c r="G638" s="786"/>
      <c r="H638" s="786"/>
      <c r="I638" s="786"/>
      <c r="J638" s="786"/>
      <c r="K638" s="786"/>
      <c r="L638" s="786"/>
      <c r="M638" s="786"/>
      <c r="N638" s="786"/>
      <c r="O638" s="800"/>
      <c r="P638" s="782" t="s">
        <v>70</v>
      </c>
      <c r="Q638" s="783"/>
      <c r="R638" s="783"/>
      <c r="S638" s="783"/>
      <c r="T638" s="783"/>
      <c r="U638" s="783"/>
      <c r="V638" s="784"/>
      <c r="W638" s="37" t="s">
        <v>71</v>
      </c>
      <c r="X638" s="771">
        <f>IFERROR(X630/H630,"0")+IFERROR(X631/H631,"0")+IFERROR(X632/H632,"0")+IFERROR(X633/H633,"0")+IFERROR(X634/H634,"0")+IFERROR(X635/H635,"0")+IFERROR(X636/H636,"0")+IFERROR(X637/H637,"0")</f>
        <v>64.102564102564102</v>
      </c>
      <c r="Y638" s="771">
        <f>IFERROR(Y630/H630,"0")+IFERROR(Y631/H631,"0")+IFERROR(Y632/H632,"0")+IFERROR(Y633/H633,"0")+IFERROR(Y634/H634,"0")+IFERROR(Y635/H635,"0")+IFERROR(Y636/H636,"0")+IFERROR(Y637/H637,"0")</f>
        <v>65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1.2337</v>
      </c>
      <c r="AA638" s="772"/>
      <c r="AB638" s="772"/>
      <c r="AC638" s="772"/>
    </row>
    <row r="639" spans="1:68" x14ac:dyDescent="0.2">
      <c r="A639" s="786"/>
      <c r="B639" s="786"/>
      <c r="C639" s="786"/>
      <c r="D639" s="786"/>
      <c r="E639" s="786"/>
      <c r="F639" s="786"/>
      <c r="G639" s="786"/>
      <c r="H639" s="786"/>
      <c r="I639" s="786"/>
      <c r="J639" s="786"/>
      <c r="K639" s="786"/>
      <c r="L639" s="786"/>
      <c r="M639" s="786"/>
      <c r="N639" s="786"/>
      <c r="O639" s="800"/>
      <c r="P639" s="782" t="s">
        <v>70</v>
      </c>
      <c r="Q639" s="783"/>
      <c r="R639" s="783"/>
      <c r="S639" s="783"/>
      <c r="T639" s="783"/>
      <c r="U639" s="783"/>
      <c r="V639" s="784"/>
      <c r="W639" s="37" t="s">
        <v>68</v>
      </c>
      <c r="X639" s="771">
        <f>IFERROR(SUM(X630:X637),"0")</f>
        <v>500</v>
      </c>
      <c r="Y639" s="771">
        <f>IFERROR(SUM(Y630:Y637),"0")</f>
        <v>507</v>
      </c>
      <c r="Z639" s="37"/>
      <c r="AA639" s="772"/>
      <c r="AB639" s="772"/>
      <c r="AC639" s="772"/>
    </row>
    <row r="640" spans="1:68" ht="14.25" customHeight="1" x14ac:dyDescent="0.25">
      <c r="A640" s="795" t="s">
        <v>193</v>
      </c>
      <c r="B640" s="786"/>
      <c r="C640" s="786"/>
      <c r="D640" s="786"/>
      <c r="E640" s="786"/>
      <c r="F640" s="786"/>
      <c r="G640" s="786"/>
      <c r="H640" s="786"/>
      <c r="I640" s="786"/>
      <c r="J640" s="786"/>
      <c r="K640" s="786"/>
      <c r="L640" s="786"/>
      <c r="M640" s="786"/>
      <c r="N640" s="786"/>
      <c r="O640" s="786"/>
      <c r="P640" s="786"/>
      <c r="Q640" s="786"/>
      <c r="R640" s="786"/>
      <c r="S640" s="786"/>
      <c r="T640" s="786"/>
      <c r="U640" s="786"/>
      <c r="V640" s="786"/>
      <c r="W640" s="786"/>
      <c r="X640" s="786"/>
      <c r="Y640" s="786"/>
      <c r="Z640" s="786"/>
      <c r="AA640" s="765"/>
      <c r="AB640" s="765"/>
      <c r="AC640" s="765"/>
    </row>
    <row r="641" spans="1:68" ht="27" customHeight="1" x14ac:dyDescent="0.25">
      <c r="A641" s="54" t="s">
        <v>1022</v>
      </c>
      <c r="B641" s="54" t="s">
        <v>1023</v>
      </c>
      <c r="C641" s="31">
        <v>4301060408</v>
      </c>
      <c r="D641" s="776">
        <v>4640242180120</v>
      </c>
      <c r="E641" s="777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109</v>
      </c>
      <c r="L641" s="32"/>
      <c r="M641" s="33" t="s">
        <v>67</v>
      </c>
      <c r="N641" s="33"/>
      <c r="O641" s="32">
        <v>40</v>
      </c>
      <c r="P641" s="1132" t="s">
        <v>1024</v>
      </c>
      <c r="Q641" s="774"/>
      <c r="R641" s="774"/>
      <c r="S641" s="774"/>
      <c r="T641" s="775"/>
      <c r="U641" s="34"/>
      <c r="V641" s="34"/>
      <c r="W641" s="35" t="s">
        <v>68</v>
      </c>
      <c r="X641" s="769">
        <v>0</v>
      </c>
      <c r="Y641" s="770">
        <f>IFERROR(IF(X641="",0,CEILING((X641/$H641),1)*$H641),"")</f>
        <v>0</v>
      </c>
      <c r="Z641" s="36" t="str">
        <f>IFERROR(IF(Y641=0,"",ROUNDUP(Y641/H641,0)*0.01898),"")</f>
        <v/>
      </c>
      <c r="AA641" s="56"/>
      <c r="AB641" s="57"/>
      <c r="AC641" s="743" t="s">
        <v>1025</v>
      </c>
      <c r="AG641" s="64"/>
      <c r="AJ641" s="68"/>
      <c r="AK641" s="68">
        <v>0</v>
      </c>
      <c r="BB641" s="744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1022</v>
      </c>
      <c r="B642" s="54" t="s">
        <v>1026</v>
      </c>
      <c r="C642" s="31">
        <v>4301060354</v>
      </c>
      <c r="D642" s="776">
        <v>4640242180120</v>
      </c>
      <c r="E642" s="777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109</v>
      </c>
      <c r="L642" s="32"/>
      <c r="M642" s="33" t="s">
        <v>67</v>
      </c>
      <c r="N642" s="33"/>
      <c r="O642" s="32">
        <v>40</v>
      </c>
      <c r="P642" s="1164" t="s">
        <v>1027</v>
      </c>
      <c r="Q642" s="774"/>
      <c r="R642" s="774"/>
      <c r="S642" s="774"/>
      <c r="T642" s="775"/>
      <c r="U642" s="34"/>
      <c r="V642" s="34"/>
      <c r="W642" s="35" t="s">
        <v>68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1025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customHeight="1" x14ac:dyDescent="0.25">
      <c r="A643" s="54" t="s">
        <v>1028</v>
      </c>
      <c r="B643" s="54" t="s">
        <v>1029</v>
      </c>
      <c r="C643" s="31">
        <v>4301060407</v>
      </c>
      <c r="D643" s="776">
        <v>4640242180137</v>
      </c>
      <c r="E643" s="777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109</v>
      </c>
      <c r="L643" s="32"/>
      <c r="M643" s="33" t="s">
        <v>67</v>
      </c>
      <c r="N643" s="33"/>
      <c r="O643" s="32">
        <v>40</v>
      </c>
      <c r="P643" s="919" t="s">
        <v>1030</v>
      </c>
      <c r="Q643" s="774"/>
      <c r="R643" s="774"/>
      <c r="S643" s="774"/>
      <c r="T643" s="775"/>
      <c r="U643" s="34"/>
      <c r="V643" s="34"/>
      <c r="W643" s="35" t="s">
        <v>68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1031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1028</v>
      </c>
      <c r="B644" s="54" t="s">
        <v>1032</v>
      </c>
      <c r="C644" s="31">
        <v>4301060355</v>
      </c>
      <c r="D644" s="776">
        <v>4640242180137</v>
      </c>
      <c r="E644" s="777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109</v>
      </c>
      <c r="L644" s="32"/>
      <c r="M644" s="33" t="s">
        <v>67</v>
      </c>
      <c r="N644" s="33"/>
      <c r="O644" s="32">
        <v>40</v>
      </c>
      <c r="P644" s="1169" t="s">
        <v>1033</v>
      </c>
      <c r="Q644" s="774"/>
      <c r="R644" s="774"/>
      <c r="S644" s="774"/>
      <c r="T644" s="775"/>
      <c r="U644" s="34"/>
      <c r="V644" s="34"/>
      <c r="W644" s="35" t="s">
        <v>68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1031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x14ac:dyDescent="0.2">
      <c r="A645" s="799"/>
      <c r="B645" s="786"/>
      <c r="C645" s="786"/>
      <c r="D645" s="786"/>
      <c r="E645" s="786"/>
      <c r="F645" s="786"/>
      <c r="G645" s="786"/>
      <c r="H645" s="786"/>
      <c r="I645" s="786"/>
      <c r="J645" s="786"/>
      <c r="K645" s="786"/>
      <c r="L645" s="786"/>
      <c r="M645" s="786"/>
      <c r="N645" s="786"/>
      <c r="O645" s="800"/>
      <c r="P645" s="782" t="s">
        <v>70</v>
      </c>
      <c r="Q645" s="783"/>
      <c r="R645" s="783"/>
      <c r="S645" s="783"/>
      <c r="T645" s="783"/>
      <c r="U645" s="783"/>
      <c r="V645" s="784"/>
      <c r="W645" s="37" t="s">
        <v>71</v>
      </c>
      <c r="X645" s="771">
        <f>IFERROR(X641/H641,"0")+IFERROR(X642/H642,"0")+IFERROR(X643/H643,"0")+IFERROR(X644/H644,"0")</f>
        <v>0</v>
      </c>
      <c r="Y645" s="771">
        <f>IFERROR(Y641/H641,"0")+IFERROR(Y642/H642,"0")+IFERROR(Y643/H643,"0")+IFERROR(Y644/H644,"0")</f>
        <v>0</v>
      </c>
      <c r="Z645" s="771">
        <f>IFERROR(IF(Z641="",0,Z641),"0")+IFERROR(IF(Z642="",0,Z642),"0")+IFERROR(IF(Z643="",0,Z643),"0")+IFERROR(IF(Z644="",0,Z644),"0")</f>
        <v>0</v>
      </c>
      <c r="AA645" s="772"/>
      <c r="AB645" s="772"/>
      <c r="AC645" s="772"/>
    </row>
    <row r="646" spans="1:68" x14ac:dyDescent="0.2">
      <c r="A646" s="786"/>
      <c r="B646" s="786"/>
      <c r="C646" s="786"/>
      <c r="D646" s="786"/>
      <c r="E646" s="786"/>
      <c r="F646" s="786"/>
      <c r="G646" s="786"/>
      <c r="H646" s="786"/>
      <c r="I646" s="786"/>
      <c r="J646" s="786"/>
      <c r="K646" s="786"/>
      <c r="L646" s="786"/>
      <c r="M646" s="786"/>
      <c r="N646" s="786"/>
      <c r="O646" s="800"/>
      <c r="P646" s="782" t="s">
        <v>70</v>
      </c>
      <c r="Q646" s="783"/>
      <c r="R646" s="783"/>
      <c r="S646" s="783"/>
      <c r="T646" s="783"/>
      <c r="U646" s="783"/>
      <c r="V646" s="784"/>
      <c r="W646" s="37" t="s">
        <v>68</v>
      </c>
      <c r="X646" s="771">
        <f>IFERROR(SUM(X641:X644),"0")</f>
        <v>0</v>
      </c>
      <c r="Y646" s="771">
        <f>IFERROR(SUM(Y641:Y644),"0")</f>
        <v>0</v>
      </c>
      <c r="Z646" s="37"/>
      <c r="AA646" s="772"/>
      <c r="AB646" s="772"/>
      <c r="AC646" s="772"/>
    </row>
    <row r="647" spans="1:68" ht="16.5" customHeight="1" x14ac:dyDescent="0.25">
      <c r="A647" s="785" t="s">
        <v>1034</v>
      </c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6"/>
      <c r="P647" s="786"/>
      <c r="Q647" s="786"/>
      <c r="R647" s="786"/>
      <c r="S647" s="786"/>
      <c r="T647" s="786"/>
      <c r="U647" s="786"/>
      <c r="V647" s="786"/>
      <c r="W647" s="786"/>
      <c r="X647" s="786"/>
      <c r="Y647" s="786"/>
      <c r="Z647" s="786"/>
      <c r="AA647" s="764"/>
      <c r="AB647" s="764"/>
      <c r="AC647" s="764"/>
    </row>
    <row r="648" spans="1:68" ht="14.25" customHeight="1" x14ac:dyDescent="0.25">
      <c r="A648" s="795" t="s">
        <v>106</v>
      </c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6"/>
      <c r="P648" s="786"/>
      <c r="Q648" s="786"/>
      <c r="R648" s="786"/>
      <c r="S648" s="786"/>
      <c r="T648" s="786"/>
      <c r="U648" s="786"/>
      <c r="V648" s="786"/>
      <c r="W648" s="786"/>
      <c r="X648" s="786"/>
      <c r="Y648" s="786"/>
      <c r="Z648" s="786"/>
      <c r="AA648" s="765"/>
      <c r="AB648" s="765"/>
      <c r="AC648" s="765"/>
    </row>
    <row r="649" spans="1:68" ht="27" customHeight="1" x14ac:dyDescent="0.25">
      <c r="A649" s="54" t="s">
        <v>1035</v>
      </c>
      <c r="B649" s="54" t="s">
        <v>1036</v>
      </c>
      <c r="C649" s="31">
        <v>4301011951</v>
      </c>
      <c r="D649" s="776">
        <v>4640242180045</v>
      </c>
      <c r="E649" s="777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109</v>
      </c>
      <c r="L649" s="32"/>
      <c r="M649" s="33" t="s">
        <v>113</v>
      </c>
      <c r="N649" s="33"/>
      <c r="O649" s="32">
        <v>55</v>
      </c>
      <c r="P649" s="1012" t="s">
        <v>1037</v>
      </c>
      <c r="Q649" s="774"/>
      <c r="R649" s="774"/>
      <c r="S649" s="774"/>
      <c r="T649" s="775"/>
      <c r="U649" s="34"/>
      <c r="V649" s="34"/>
      <c r="W649" s="35" t="s">
        <v>68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1038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customHeight="1" x14ac:dyDescent="0.25">
      <c r="A650" s="54" t="s">
        <v>1039</v>
      </c>
      <c r="B650" s="54" t="s">
        <v>1040</v>
      </c>
      <c r="C650" s="31">
        <v>4301011950</v>
      </c>
      <c r="D650" s="776">
        <v>4640242180601</v>
      </c>
      <c r="E650" s="777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109</v>
      </c>
      <c r="L650" s="32"/>
      <c r="M650" s="33" t="s">
        <v>113</v>
      </c>
      <c r="N650" s="33"/>
      <c r="O650" s="32">
        <v>55</v>
      </c>
      <c r="P650" s="1194" t="s">
        <v>1041</v>
      </c>
      <c r="Q650" s="774"/>
      <c r="R650" s="774"/>
      <c r="S650" s="774"/>
      <c r="T650" s="775"/>
      <c r="U650" s="34"/>
      <c r="V650" s="34"/>
      <c r="W650" s="35" t="s">
        <v>68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1042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x14ac:dyDescent="0.2">
      <c r="A651" s="799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800"/>
      <c r="P651" s="782" t="s">
        <v>70</v>
      </c>
      <c r="Q651" s="783"/>
      <c r="R651" s="783"/>
      <c r="S651" s="783"/>
      <c r="T651" s="783"/>
      <c r="U651" s="783"/>
      <c r="V651" s="784"/>
      <c r="W651" s="37" t="s">
        <v>71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800"/>
      <c r="P652" s="782" t="s">
        <v>70</v>
      </c>
      <c r="Q652" s="783"/>
      <c r="R652" s="783"/>
      <c r="S652" s="783"/>
      <c r="T652" s="783"/>
      <c r="U652" s="783"/>
      <c r="V652" s="784"/>
      <c r="W652" s="37" t="s">
        <v>68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customHeight="1" x14ac:dyDescent="0.25">
      <c r="A653" s="795" t="s">
        <v>152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5"/>
      <c r="AB653" s="765"/>
      <c r="AC653" s="765"/>
    </row>
    <row r="654" spans="1:68" ht="27" customHeight="1" x14ac:dyDescent="0.25">
      <c r="A654" s="54" t="s">
        <v>1043</v>
      </c>
      <c r="B654" s="54" t="s">
        <v>1044</v>
      </c>
      <c r="C654" s="31">
        <v>4301020314</v>
      </c>
      <c r="D654" s="776">
        <v>4640242180090</v>
      </c>
      <c r="E654" s="777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109</v>
      </c>
      <c r="L654" s="32"/>
      <c r="M654" s="33" t="s">
        <v>113</v>
      </c>
      <c r="N654" s="33"/>
      <c r="O654" s="32">
        <v>50</v>
      </c>
      <c r="P654" s="1143" t="s">
        <v>1045</v>
      </c>
      <c r="Q654" s="774"/>
      <c r="R654" s="774"/>
      <c r="S654" s="774"/>
      <c r="T654" s="775"/>
      <c r="U654" s="34"/>
      <c r="V654" s="34"/>
      <c r="W654" s="35" t="s">
        <v>68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1046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x14ac:dyDescent="0.2">
      <c r="A655" s="799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800"/>
      <c r="P655" s="782" t="s">
        <v>70</v>
      </c>
      <c r="Q655" s="783"/>
      <c r="R655" s="783"/>
      <c r="S655" s="783"/>
      <c r="T655" s="783"/>
      <c r="U655" s="783"/>
      <c r="V655" s="784"/>
      <c r="W655" s="37" t="s">
        <v>71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800"/>
      <c r="P656" s="782" t="s">
        <v>70</v>
      </c>
      <c r="Q656" s="783"/>
      <c r="R656" s="783"/>
      <c r="S656" s="783"/>
      <c r="T656" s="783"/>
      <c r="U656" s="783"/>
      <c r="V656" s="784"/>
      <c r="W656" s="37" t="s">
        <v>68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customHeight="1" x14ac:dyDescent="0.25">
      <c r="A657" s="795" t="s">
        <v>63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5"/>
      <c r="AB657" s="765"/>
      <c r="AC657" s="765"/>
    </row>
    <row r="658" spans="1:68" ht="27" customHeight="1" x14ac:dyDescent="0.25">
      <c r="A658" s="54" t="s">
        <v>1047</v>
      </c>
      <c r="B658" s="54" t="s">
        <v>1048</v>
      </c>
      <c r="C658" s="31">
        <v>4301031321</v>
      </c>
      <c r="D658" s="776">
        <v>4640242180076</v>
      </c>
      <c r="E658" s="777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120</v>
      </c>
      <c r="L658" s="32"/>
      <c r="M658" s="33" t="s">
        <v>67</v>
      </c>
      <c r="N658" s="33"/>
      <c r="O658" s="32">
        <v>40</v>
      </c>
      <c r="P658" s="953" t="s">
        <v>1049</v>
      </c>
      <c r="Q658" s="774"/>
      <c r="R658" s="774"/>
      <c r="S658" s="774"/>
      <c r="T658" s="775"/>
      <c r="U658" s="34"/>
      <c r="V658" s="34"/>
      <c r="W658" s="35" t="s">
        <v>68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1050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799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800"/>
      <c r="P659" s="782" t="s">
        <v>70</v>
      </c>
      <c r="Q659" s="783"/>
      <c r="R659" s="783"/>
      <c r="S659" s="783"/>
      <c r="T659" s="783"/>
      <c r="U659" s="783"/>
      <c r="V659" s="784"/>
      <c r="W659" s="37" t="s">
        <v>71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800"/>
      <c r="P660" s="782" t="s">
        <v>70</v>
      </c>
      <c r="Q660" s="783"/>
      <c r="R660" s="783"/>
      <c r="S660" s="783"/>
      <c r="T660" s="783"/>
      <c r="U660" s="783"/>
      <c r="V660" s="784"/>
      <c r="W660" s="37" t="s">
        <v>68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customHeight="1" x14ac:dyDescent="0.25">
      <c r="A661" s="795" t="s">
        <v>72</v>
      </c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786"/>
      <c r="P661" s="786"/>
      <c r="Q661" s="786"/>
      <c r="R661" s="786"/>
      <c r="S661" s="786"/>
      <c r="T661" s="786"/>
      <c r="U661" s="786"/>
      <c r="V661" s="786"/>
      <c r="W661" s="786"/>
      <c r="X661" s="786"/>
      <c r="Y661" s="786"/>
      <c r="Z661" s="786"/>
      <c r="AA661" s="765"/>
      <c r="AB661" s="765"/>
      <c r="AC661" s="765"/>
    </row>
    <row r="662" spans="1:68" ht="27" customHeight="1" x14ac:dyDescent="0.25">
      <c r="A662" s="54" t="s">
        <v>1051</v>
      </c>
      <c r="B662" s="54" t="s">
        <v>1052</v>
      </c>
      <c r="C662" s="31">
        <v>4301051780</v>
      </c>
      <c r="D662" s="776">
        <v>4640242180106</v>
      </c>
      <c r="E662" s="777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109</v>
      </c>
      <c r="L662" s="32"/>
      <c r="M662" s="33" t="s">
        <v>67</v>
      </c>
      <c r="N662" s="33"/>
      <c r="O662" s="32">
        <v>45</v>
      </c>
      <c r="P662" s="1025" t="s">
        <v>1053</v>
      </c>
      <c r="Q662" s="774"/>
      <c r="R662" s="774"/>
      <c r="S662" s="774"/>
      <c r="T662" s="775"/>
      <c r="U662" s="34"/>
      <c r="V662" s="34"/>
      <c r="W662" s="35" t="s">
        <v>68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1054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x14ac:dyDescent="0.2">
      <c r="A663" s="799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800"/>
      <c r="P663" s="782" t="s">
        <v>70</v>
      </c>
      <c r="Q663" s="783"/>
      <c r="R663" s="783"/>
      <c r="S663" s="783"/>
      <c r="T663" s="783"/>
      <c r="U663" s="783"/>
      <c r="V663" s="784"/>
      <c r="W663" s="37" t="s">
        <v>71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800"/>
      <c r="P664" s="782" t="s">
        <v>70</v>
      </c>
      <c r="Q664" s="783"/>
      <c r="R664" s="783"/>
      <c r="S664" s="783"/>
      <c r="T664" s="783"/>
      <c r="U664" s="783"/>
      <c r="V664" s="784"/>
      <c r="W664" s="37" t="s">
        <v>68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792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793"/>
      <c r="P665" s="941" t="s">
        <v>1055</v>
      </c>
      <c r="Q665" s="924"/>
      <c r="R665" s="924"/>
      <c r="S665" s="924"/>
      <c r="T665" s="924"/>
      <c r="U665" s="924"/>
      <c r="V665" s="925"/>
      <c r="W665" s="37" t="s">
        <v>68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17016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17122.759999999998</v>
      </c>
      <c r="Z665" s="37"/>
      <c r="AA665" s="772"/>
      <c r="AB665" s="772"/>
      <c r="AC665" s="772"/>
    </row>
    <row r="666" spans="1:68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793"/>
      <c r="P666" s="941" t="s">
        <v>1056</v>
      </c>
      <c r="Q666" s="924"/>
      <c r="R666" s="924"/>
      <c r="S666" s="924"/>
      <c r="T666" s="924"/>
      <c r="U666" s="924"/>
      <c r="V666" s="925"/>
      <c r="W666" s="37" t="s">
        <v>68</v>
      </c>
      <c r="X666" s="771">
        <f>IFERROR(SUM(BM22:BM662),"0")</f>
        <v>17963.499017510265</v>
      </c>
      <c r="Y666" s="771">
        <f>IFERROR(SUM(BN22:BN662),"0")</f>
        <v>18076.16</v>
      </c>
      <c r="Z666" s="37"/>
      <c r="AA666" s="772"/>
      <c r="AB666" s="772"/>
      <c r="AC666" s="772"/>
    </row>
    <row r="667" spans="1:68" x14ac:dyDescent="0.2">
      <c r="A667" s="786"/>
      <c r="B667" s="786"/>
      <c r="C667" s="786"/>
      <c r="D667" s="786"/>
      <c r="E667" s="786"/>
      <c r="F667" s="786"/>
      <c r="G667" s="786"/>
      <c r="H667" s="786"/>
      <c r="I667" s="786"/>
      <c r="J667" s="786"/>
      <c r="K667" s="786"/>
      <c r="L667" s="786"/>
      <c r="M667" s="786"/>
      <c r="N667" s="786"/>
      <c r="O667" s="793"/>
      <c r="P667" s="941" t="s">
        <v>1057</v>
      </c>
      <c r="Q667" s="924"/>
      <c r="R667" s="924"/>
      <c r="S667" s="924"/>
      <c r="T667" s="924"/>
      <c r="U667" s="924"/>
      <c r="V667" s="925"/>
      <c r="W667" s="37" t="s">
        <v>1058</v>
      </c>
      <c r="X667" s="38">
        <f>ROUNDUP(SUM(BO22:BO662),0)</f>
        <v>29</v>
      </c>
      <c r="Y667" s="38">
        <f>ROUNDUP(SUM(BP22:BP662),0)</f>
        <v>29</v>
      </c>
      <c r="Z667" s="37"/>
      <c r="AA667" s="772"/>
      <c r="AB667" s="772"/>
      <c r="AC667" s="772"/>
    </row>
    <row r="668" spans="1:68" x14ac:dyDescent="0.2">
      <c r="A668" s="786"/>
      <c r="B668" s="786"/>
      <c r="C668" s="786"/>
      <c r="D668" s="786"/>
      <c r="E668" s="786"/>
      <c r="F668" s="786"/>
      <c r="G668" s="786"/>
      <c r="H668" s="786"/>
      <c r="I668" s="786"/>
      <c r="J668" s="786"/>
      <c r="K668" s="786"/>
      <c r="L668" s="786"/>
      <c r="M668" s="786"/>
      <c r="N668" s="786"/>
      <c r="O668" s="793"/>
      <c r="P668" s="941" t="s">
        <v>1059</v>
      </c>
      <c r="Q668" s="924"/>
      <c r="R668" s="924"/>
      <c r="S668" s="924"/>
      <c r="T668" s="924"/>
      <c r="U668" s="924"/>
      <c r="V668" s="925"/>
      <c r="W668" s="37" t="s">
        <v>68</v>
      </c>
      <c r="X668" s="771">
        <f>GrossWeightTotal+PalletQtyTotal*25</f>
        <v>18688.499017510265</v>
      </c>
      <c r="Y668" s="771">
        <f>GrossWeightTotalR+PalletQtyTotalR*25</f>
        <v>18801.16</v>
      </c>
      <c r="Z668" s="37"/>
      <c r="AA668" s="772"/>
      <c r="AB668" s="772"/>
      <c r="AC668" s="772"/>
    </row>
    <row r="669" spans="1:68" x14ac:dyDescent="0.2">
      <c r="A669" s="786"/>
      <c r="B669" s="786"/>
      <c r="C669" s="786"/>
      <c r="D669" s="786"/>
      <c r="E669" s="786"/>
      <c r="F669" s="786"/>
      <c r="G669" s="786"/>
      <c r="H669" s="786"/>
      <c r="I669" s="786"/>
      <c r="J669" s="786"/>
      <c r="K669" s="786"/>
      <c r="L669" s="786"/>
      <c r="M669" s="786"/>
      <c r="N669" s="786"/>
      <c r="O669" s="793"/>
      <c r="P669" s="941" t="s">
        <v>1060</v>
      </c>
      <c r="Q669" s="924"/>
      <c r="R669" s="924"/>
      <c r="S669" s="924"/>
      <c r="T669" s="924"/>
      <c r="U669" s="924"/>
      <c r="V669" s="925"/>
      <c r="W669" s="37" t="s">
        <v>1058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2503.5651848151847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2518</v>
      </c>
      <c r="Z669" s="37"/>
      <c r="AA669" s="772"/>
      <c r="AB669" s="772"/>
      <c r="AC669" s="772"/>
    </row>
    <row r="670" spans="1:68" ht="14.25" customHeight="1" x14ac:dyDescent="0.2">
      <c r="A670" s="786"/>
      <c r="B670" s="786"/>
      <c r="C670" s="786"/>
      <c r="D670" s="786"/>
      <c r="E670" s="786"/>
      <c r="F670" s="786"/>
      <c r="G670" s="786"/>
      <c r="H670" s="786"/>
      <c r="I670" s="786"/>
      <c r="J670" s="786"/>
      <c r="K670" s="786"/>
      <c r="L670" s="786"/>
      <c r="M670" s="786"/>
      <c r="N670" s="786"/>
      <c r="O670" s="793"/>
      <c r="P670" s="941" t="s">
        <v>1061</v>
      </c>
      <c r="Q670" s="924"/>
      <c r="R670" s="924"/>
      <c r="S670" s="924"/>
      <c r="T670" s="924"/>
      <c r="U670" s="924"/>
      <c r="V670" s="925"/>
      <c r="W670" s="39" t="s">
        <v>1062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34.010060000000003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1063</v>
      </c>
      <c r="B672" s="766" t="s">
        <v>62</v>
      </c>
      <c r="C672" s="789" t="s">
        <v>104</v>
      </c>
      <c r="D672" s="790"/>
      <c r="E672" s="790"/>
      <c r="F672" s="790"/>
      <c r="G672" s="790"/>
      <c r="H672" s="791"/>
      <c r="I672" s="789" t="s">
        <v>305</v>
      </c>
      <c r="J672" s="790"/>
      <c r="K672" s="790"/>
      <c r="L672" s="790"/>
      <c r="M672" s="790"/>
      <c r="N672" s="790"/>
      <c r="O672" s="790"/>
      <c r="P672" s="790"/>
      <c r="Q672" s="790"/>
      <c r="R672" s="790"/>
      <c r="S672" s="790"/>
      <c r="T672" s="790"/>
      <c r="U672" s="790"/>
      <c r="V672" s="790"/>
      <c r="W672" s="791"/>
      <c r="X672" s="789" t="s">
        <v>648</v>
      </c>
      <c r="Y672" s="791"/>
      <c r="Z672" s="789" t="s">
        <v>734</v>
      </c>
      <c r="AA672" s="790"/>
      <c r="AB672" s="790"/>
      <c r="AC672" s="791"/>
      <c r="AD672" s="766" t="s">
        <v>831</v>
      </c>
      <c r="AE672" s="766" t="s">
        <v>927</v>
      </c>
      <c r="AF672" s="789" t="s">
        <v>934</v>
      </c>
      <c r="AG672" s="791"/>
    </row>
    <row r="673" spans="1:33" ht="14.25" customHeight="1" thickTop="1" x14ac:dyDescent="0.2">
      <c r="A673" s="1091" t="s">
        <v>1064</v>
      </c>
      <c r="B673" s="789" t="s">
        <v>62</v>
      </c>
      <c r="C673" s="789" t="s">
        <v>105</v>
      </c>
      <c r="D673" s="789" t="s">
        <v>131</v>
      </c>
      <c r="E673" s="789" t="s">
        <v>201</v>
      </c>
      <c r="F673" s="789" t="s">
        <v>223</v>
      </c>
      <c r="G673" s="789" t="s">
        <v>264</v>
      </c>
      <c r="H673" s="789" t="s">
        <v>104</v>
      </c>
      <c r="I673" s="789" t="s">
        <v>306</v>
      </c>
      <c r="J673" s="789" t="s">
        <v>330</v>
      </c>
      <c r="K673" s="789" t="s">
        <v>407</v>
      </c>
      <c r="L673" s="789" t="s">
        <v>427</v>
      </c>
      <c r="M673" s="789" t="s">
        <v>452</v>
      </c>
      <c r="N673" s="767"/>
      <c r="O673" s="789" t="s">
        <v>479</v>
      </c>
      <c r="P673" s="789" t="s">
        <v>482</v>
      </c>
      <c r="Q673" s="789" t="s">
        <v>491</v>
      </c>
      <c r="R673" s="789" t="s">
        <v>507</v>
      </c>
      <c r="S673" s="789" t="s">
        <v>520</v>
      </c>
      <c r="T673" s="789" t="s">
        <v>533</v>
      </c>
      <c r="U673" s="789" t="s">
        <v>546</v>
      </c>
      <c r="V673" s="789" t="s">
        <v>550</v>
      </c>
      <c r="W673" s="789" t="s">
        <v>635</v>
      </c>
      <c r="X673" s="789" t="s">
        <v>649</v>
      </c>
      <c r="Y673" s="789" t="s">
        <v>690</v>
      </c>
      <c r="Z673" s="789" t="s">
        <v>735</v>
      </c>
      <c r="AA673" s="789" t="s">
        <v>792</v>
      </c>
      <c r="AB673" s="789" t="s">
        <v>810</v>
      </c>
      <c r="AC673" s="789" t="s">
        <v>824</v>
      </c>
      <c r="AD673" s="789" t="s">
        <v>831</v>
      </c>
      <c r="AE673" s="789" t="s">
        <v>927</v>
      </c>
      <c r="AF673" s="789" t="s">
        <v>934</v>
      </c>
      <c r="AG673" s="789" t="s">
        <v>1034</v>
      </c>
    </row>
    <row r="674" spans="1:33" ht="13.5" customHeight="1" thickBot="1" x14ac:dyDescent="0.25">
      <c r="A674" s="1092"/>
      <c r="B674" s="816"/>
      <c r="C674" s="816"/>
      <c r="D674" s="816"/>
      <c r="E674" s="816"/>
      <c r="F674" s="816"/>
      <c r="G674" s="816"/>
      <c r="H674" s="816"/>
      <c r="I674" s="816"/>
      <c r="J674" s="816"/>
      <c r="K674" s="816"/>
      <c r="L674" s="816"/>
      <c r="M674" s="816"/>
      <c r="N674" s="767"/>
      <c r="O674" s="816"/>
      <c r="P674" s="816"/>
      <c r="Q674" s="816"/>
      <c r="R674" s="816"/>
      <c r="S674" s="816"/>
      <c r="T674" s="816"/>
      <c r="U674" s="816"/>
      <c r="V674" s="816"/>
      <c r="W674" s="816"/>
      <c r="X674" s="816"/>
      <c r="Y674" s="816"/>
      <c r="Z674" s="816"/>
      <c r="AA674" s="816"/>
      <c r="AB674" s="816"/>
      <c r="AC674" s="816"/>
      <c r="AD674" s="816"/>
      <c r="AE674" s="816"/>
      <c r="AF674" s="816"/>
      <c r="AG674" s="816"/>
    </row>
    <row r="675" spans="1:33" ht="18" customHeight="1" thickTop="1" thickBot="1" x14ac:dyDescent="0.25">
      <c r="A675" s="40" t="s">
        <v>1065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810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1004.4000000000001</v>
      </c>
      <c r="E675" s="46">
        <f>IFERROR(Y99*1,"0")+IFERROR(Y100*1,"0")+IFERROR(Y101*1,"0")+IFERROR(Y105*1,"0")+IFERROR(Y106*1,"0")+IFERROR(Y107*1,"0")+IFERROR(Y108*1,"0")+IFERROR(Y109*1,"0")+IFERROR(Y110*1,"0")</f>
        <v>1342.8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1764.2</v>
      </c>
      <c r="G675" s="46">
        <f>IFERROR(Y145*1,"0")+IFERROR(Y146*1,"0")+IFERROR(Y147*1,"0")+IFERROR(Y151*1,"0")+IFERROR(Y152*1,"0")+IFERROR(Y156*1,"0")+IFERROR(Y157*1,"0")+IFERROR(Y158*1,"0")</f>
        <v>0</v>
      </c>
      <c r="H675" s="46">
        <f>IFERROR(Y163*1,"0")+IFERROR(Y167*1,"0")+IFERROR(Y168*1,"0")+IFERROR(Y169*1,"0")+IFERROR(Y170*1,"0")+IFERROR(Y171*1,"0")+IFERROR(Y175*1,"0")+IFERROR(Y176*1,"0")</f>
        <v>0</v>
      </c>
      <c r="I675" s="46">
        <f>IFERROR(Y182*1,"0")+IFERROR(Y186*1,"0")+IFERROR(Y187*1,"0")+IFERROR(Y188*1,"0")+IFERROR(Y189*1,"0")+IFERROR(Y190*1,"0")+IFERROR(Y191*1,"0")+IFERROR(Y192*1,"0")+IFERROR(Y193*1,"0")</f>
        <v>0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355.5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0</v>
      </c>
      <c r="M675" s="46">
        <f>IFERROR(Y272*1,"0")+IFERROR(Y273*1,"0")+IFERROR(Y274*1,"0")+IFERROR(Y275*1,"0")+IFERROR(Y276*1,"0")+IFERROR(Y277*1,"0")+IFERROR(Y278*1,"0")+IFERROR(Y279*1,"0")+IFERROR(Y280*1,"0")</f>
        <v>0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0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0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339.9</v>
      </c>
      <c r="W675" s="46">
        <f>IFERROR(Y403*1,"0")+IFERROR(Y407*1,"0")+IFERROR(Y408*1,"0")+IFERROR(Y409*1,"0")</f>
        <v>147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4515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1168.8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0</v>
      </c>
      <c r="AA675" s="46">
        <f>IFERROR(Y508*1,"0")+IFERROR(Y512*1,"0")+IFERROR(Y513*1,"0")+IFERROR(Y514*1,"0")+IFERROR(Y515*1,"0")+IFERROR(Y516*1,"0")</f>
        <v>0</v>
      </c>
      <c r="AB675" s="46">
        <f>IFERROR(Y521*1,"0")+IFERROR(Y522*1,"0")+IFERROR(Y523*1,"0")+IFERROR(Y524*1,"0")</f>
        <v>0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4868.16</v>
      </c>
      <c r="AE675" s="46">
        <f>IFERROR(Y593*1,"0")+IFERROR(Y597*1,"0")</f>
        <v>0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807</v>
      </c>
      <c r="AG675" s="46">
        <f>IFERROR(Y649*1,"0")+IFERROR(Y650*1,"0")+IFERROR(Y654*1,"0")+IFERROR(Y658*1,"0")+IFERROR(Y662*1,"0")</f>
        <v>0</v>
      </c>
    </row>
  </sheetData>
  <sheetProtection algorithmName="SHA-512" hashValue="c+jLM2ApT42I8NRQVCY1rjDxlqYWWjRdJnOGtEgWqFhZd1Og9MkUEeSu4hOOILzhLezo8xI22+KjpVeo0MchzA==" saltValue="gxlDcUf34RE5bgdUFKy4Z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9">
    <mergeCell ref="D110:E110"/>
    <mergeCell ref="D44:E44"/>
    <mergeCell ref="X17:X18"/>
    <mergeCell ref="D408:E408"/>
    <mergeCell ref="P216:V216"/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P659:V659"/>
    <mergeCell ref="A21:Z21"/>
    <mergeCell ref="P425:V425"/>
    <mergeCell ref="A657:Z657"/>
    <mergeCell ref="D192:E192"/>
    <mergeCell ref="D42:E42"/>
    <mergeCell ref="A181:Z181"/>
    <mergeCell ref="P598:V598"/>
    <mergeCell ref="A468:O469"/>
    <mergeCell ref="D515:E515"/>
    <mergeCell ref="A14:M14"/>
    <mergeCell ref="D17:E18"/>
    <mergeCell ref="D642:E642"/>
    <mergeCell ref="D542:E542"/>
    <mergeCell ref="P373:T373"/>
    <mergeCell ref="P307:T307"/>
    <mergeCell ref="P444:T444"/>
    <mergeCell ref="D250:E250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D341:E341"/>
    <mergeCell ref="P303:V303"/>
    <mergeCell ref="D170:E170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D10:E10"/>
    <mergeCell ref="F10:G1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A602:Z602"/>
    <mergeCell ref="P336:T336"/>
    <mergeCell ref="O17:O18"/>
    <mergeCell ref="A596:Z596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D462:E462"/>
    <mergeCell ref="P62:T62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P415:T415"/>
    <mergeCell ref="P286:V286"/>
    <mergeCell ref="P584:V584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P53:V53"/>
    <mergeCell ref="A314:Z314"/>
    <mergeCell ref="A114:Z114"/>
    <mergeCell ref="A412:Z412"/>
    <mergeCell ref="P239:V239"/>
    <mergeCell ref="P46:T46"/>
    <mergeCell ref="D225:E225"/>
    <mergeCell ref="P580:T580"/>
    <mergeCell ref="P409:T409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84:E84"/>
    <mergeCell ref="P483:T483"/>
    <mergeCell ref="A328:Z328"/>
    <mergeCell ref="D620:E620"/>
    <mergeCell ref="P644:T644"/>
    <mergeCell ref="A648:Z648"/>
    <mergeCell ref="H673:H674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P226:T226"/>
    <mergeCell ref="P335:T335"/>
    <mergeCell ref="D256:E256"/>
    <mergeCell ref="P633:T633"/>
    <mergeCell ref="P462:T462"/>
    <mergeCell ref="V6:W9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D222:E222"/>
    <mergeCell ref="A466:Z466"/>
    <mergeCell ref="A295:Z295"/>
    <mergeCell ref="G17:G18"/>
    <mergeCell ref="P184:V184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577:V577"/>
    <mergeCell ref="P212:T212"/>
    <mergeCell ref="A594:O595"/>
    <mergeCell ref="A143:Z143"/>
    <mergeCell ref="A232:Z232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386:V386"/>
    <mergeCell ref="A40:Z40"/>
    <mergeCell ref="P628:V628"/>
    <mergeCell ref="P564:T564"/>
    <mergeCell ref="P457:V457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P165:V165"/>
    <mergeCell ref="P330:T330"/>
    <mergeCell ref="A82:Z82"/>
    <mergeCell ref="D140:E140"/>
    <mergeCell ref="P566:T566"/>
    <mergeCell ref="P545:T545"/>
    <mergeCell ref="D59:E59"/>
    <mergeCell ref="C672:H672"/>
    <mergeCell ref="P88:T88"/>
    <mergeCell ref="P51:T51"/>
    <mergeCell ref="P26:T26"/>
    <mergeCell ref="D463:E463"/>
    <mergeCell ref="P622:T622"/>
    <mergeCell ref="O673:O674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A138:Z138"/>
    <mergeCell ref="P649:T649"/>
    <mergeCell ref="P500:V500"/>
    <mergeCell ref="P665:V665"/>
    <mergeCell ref="B673:B674"/>
    <mergeCell ref="D438:E438"/>
    <mergeCell ref="A511:Z511"/>
    <mergeCell ref="D267:E267"/>
    <mergeCell ref="D359:E359"/>
    <mergeCell ref="P531:V531"/>
    <mergeCell ref="U673:U674"/>
    <mergeCell ref="W673:W674"/>
    <mergeCell ref="P664:V664"/>
    <mergeCell ref="P639:V639"/>
    <mergeCell ref="A673:A674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P606:T606"/>
    <mergeCell ref="A556:Z556"/>
    <mergeCell ref="P544:T544"/>
    <mergeCell ref="D416:E416"/>
    <mergeCell ref="D106:E106"/>
    <mergeCell ref="D93:E93"/>
    <mergeCell ref="P581:T581"/>
    <mergeCell ref="P277:T277"/>
    <mergeCell ref="D391:E391"/>
    <mergeCell ref="D220:E220"/>
    <mergeCell ref="P370:V370"/>
    <mergeCell ref="P72:V72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C673:C674"/>
    <mergeCell ref="P340:T340"/>
    <mergeCell ref="E673:E674"/>
    <mergeCell ref="A619:Z619"/>
    <mergeCell ref="A174:Z174"/>
    <mergeCell ref="A472:Z472"/>
    <mergeCell ref="D635:E635"/>
    <mergeCell ref="D573:E573"/>
    <mergeCell ref="A537:Z537"/>
    <mergeCell ref="A17:A18"/>
    <mergeCell ref="P364:V364"/>
    <mergeCell ref="P300:T300"/>
    <mergeCell ref="P493:T493"/>
    <mergeCell ref="C17:C18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P32:T32"/>
    <mergeCell ref="D608:E608"/>
    <mergeCell ref="D224:E224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P34:V34"/>
    <mergeCell ref="D235:E235"/>
    <mergeCell ref="D421:E421"/>
    <mergeCell ref="D609:E609"/>
    <mergeCell ref="P182:T182"/>
    <mergeCell ref="P588:V588"/>
    <mergeCell ref="P480:T480"/>
    <mergeCell ref="P33:V33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387:V387"/>
    <mergeCell ref="P399:V399"/>
    <mergeCell ref="D316:E316"/>
    <mergeCell ref="P526:V526"/>
    <mergeCell ref="P273:T273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92:E92"/>
    <mergeCell ref="A464:O465"/>
    <mergeCell ref="A95:O96"/>
    <mergeCell ref="D67:E67"/>
    <mergeCell ref="D30:E30"/>
    <mergeCell ref="P213:T213"/>
    <mergeCell ref="P553:T553"/>
    <mergeCell ref="P382:T382"/>
    <mergeCell ref="P624:T624"/>
    <mergeCell ref="P42:T42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P565:T565"/>
    <mergeCell ref="A148:O149"/>
    <mergeCell ref="A241:Z241"/>
    <mergeCell ref="P343:V343"/>
    <mergeCell ref="P530:V530"/>
    <mergeCell ref="P38:V38"/>
    <mergeCell ref="A305:Z305"/>
    <mergeCell ref="D290:E290"/>
    <mergeCell ref="D94:E94"/>
    <mergeCell ref="P259:T259"/>
    <mergeCell ref="D69:E69"/>
    <mergeCell ref="D498:E498"/>
    <mergeCell ref="D603:E603"/>
    <mergeCell ref="P482:T482"/>
    <mergeCell ref="P177:V177"/>
    <mergeCell ref="W17:W18"/>
    <mergeCell ref="P90:V9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P99:T99"/>
    <mergeCell ref="P393:V393"/>
    <mergeCell ref="P316:T316"/>
    <mergeCell ref="P145:T145"/>
    <mergeCell ref="P443:T443"/>
    <mergeCell ref="P552:T552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A50:Z50"/>
    <mergeCell ref="P535:V535"/>
    <mergeCell ref="P94:T94"/>
    <mergeCell ref="A588:O589"/>
    <mergeCell ref="D208:E208"/>
    <mergeCell ref="P563:T563"/>
    <mergeCell ref="Z673:Z674"/>
    <mergeCell ref="A661:Z661"/>
    <mergeCell ref="D606:E606"/>
    <mergeCell ref="P635:T635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568:E568"/>
    <mergeCell ref="P153:V153"/>
    <mergeCell ref="D70:E70"/>
    <mergeCell ref="P391:T391"/>
    <mergeCell ref="D263:E263"/>
    <mergeCell ref="P220:T220"/>
    <mergeCell ref="D499:E499"/>
    <mergeCell ref="D238:E238"/>
    <mergeCell ref="A610:O611"/>
    <mergeCell ref="D597:E597"/>
    <mergeCell ref="D486:E486"/>
    <mergeCell ref="A216:O217"/>
    <mergeCell ref="P86:T86"/>
    <mergeCell ref="P157:T157"/>
    <mergeCell ref="P384:T384"/>
    <mergeCell ref="D572:E572"/>
    <mergeCell ref="P626:T626"/>
    <mergeCell ref="P455:T455"/>
    <mergeCell ref="D376:E376"/>
    <mergeCell ref="A379:O380"/>
    <mergeCell ref="A281:O282"/>
    <mergeCell ref="D563:E563"/>
    <mergeCell ref="A365:Z365"/>
    <mergeCell ref="P79:T79"/>
    <mergeCell ref="D644:E644"/>
    <mergeCell ref="D60:E60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21:T621"/>
    <mergeCell ref="D493:E493"/>
    <mergeCell ref="D360:E360"/>
    <mergeCell ref="P615:T615"/>
    <mergeCell ref="P366:T36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1066</v>
      </c>
      <c r="H1" s="52"/>
    </row>
    <row r="3" spans="2:8" x14ac:dyDescent="0.2">
      <c r="B3" s="47" t="s">
        <v>1067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1068</v>
      </c>
      <c r="C6" s="47" t="s">
        <v>1069</v>
      </c>
      <c r="D6" s="47" t="s">
        <v>1070</v>
      </c>
      <c r="E6" s="47"/>
    </row>
    <row r="7" spans="2:8" x14ac:dyDescent="0.2">
      <c r="B7" s="47" t="s">
        <v>1071</v>
      </c>
      <c r="C7" s="47" t="s">
        <v>1072</v>
      </c>
      <c r="D7" s="47" t="s">
        <v>1073</v>
      </c>
      <c r="E7" s="47"/>
    </row>
    <row r="8" spans="2:8" x14ac:dyDescent="0.2">
      <c r="B8" s="47" t="s">
        <v>1074</v>
      </c>
      <c r="C8" s="47" t="s">
        <v>1075</v>
      </c>
      <c r="D8" s="47" t="s">
        <v>1076</v>
      </c>
      <c r="E8" s="47"/>
    </row>
    <row r="9" spans="2:8" x14ac:dyDescent="0.2">
      <c r="B9" s="47" t="s">
        <v>1077</v>
      </c>
      <c r="C9" s="47" t="s">
        <v>1078</v>
      </c>
      <c r="D9" s="47" t="s">
        <v>1079</v>
      </c>
      <c r="E9" s="47"/>
    </row>
    <row r="10" spans="2:8" x14ac:dyDescent="0.2">
      <c r="B10" s="47" t="s">
        <v>1080</v>
      </c>
      <c r="C10" s="47" t="s">
        <v>1081</v>
      </c>
      <c r="D10" s="47" t="s">
        <v>1082</v>
      </c>
      <c r="E10" s="47"/>
    </row>
    <row r="11" spans="2:8" x14ac:dyDescent="0.2">
      <c r="B11" s="47" t="s">
        <v>14</v>
      </c>
      <c r="C11" s="47" t="s">
        <v>1083</v>
      </c>
      <c r="D11" s="47" t="s">
        <v>1084</v>
      </c>
      <c r="E11" s="47"/>
    </row>
    <row r="13" spans="2:8" x14ac:dyDescent="0.2">
      <c r="B13" s="47" t="s">
        <v>1085</v>
      </c>
      <c r="C13" s="47" t="s">
        <v>1069</v>
      </c>
      <c r="D13" s="47"/>
      <c r="E13" s="47"/>
    </row>
    <row r="15" spans="2:8" x14ac:dyDescent="0.2">
      <c r="B15" s="47" t="s">
        <v>1086</v>
      </c>
      <c r="C15" s="47" t="s">
        <v>1072</v>
      </c>
      <c r="D15" s="47"/>
      <c r="E15" s="47"/>
    </row>
    <row r="17" spans="2:5" x14ac:dyDescent="0.2">
      <c r="B17" s="47" t="s">
        <v>1087</v>
      </c>
      <c r="C17" s="47" t="s">
        <v>1075</v>
      </c>
      <c r="D17" s="47"/>
      <c r="E17" s="47"/>
    </row>
    <row r="19" spans="2:5" x14ac:dyDescent="0.2">
      <c r="B19" s="47" t="s">
        <v>1088</v>
      </c>
      <c r="C19" s="47" t="s">
        <v>1078</v>
      </c>
      <c r="D19" s="47"/>
      <c r="E19" s="47"/>
    </row>
    <row r="21" spans="2:5" x14ac:dyDescent="0.2">
      <c r="B21" s="47" t="s">
        <v>1089</v>
      </c>
      <c r="C21" s="47" t="s">
        <v>1081</v>
      </c>
      <c r="D21" s="47"/>
      <c r="E21" s="47"/>
    </row>
    <row r="23" spans="2:5" x14ac:dyDescent="0.2">
      <c r="B23" s="47" t="s">
        <v>1090</v>
      </c>
      <c r="C23" s="47" t="s">
        <v>1083</v>
      </c>
      <c r="D23" s="47"/>
      <c r="E23" s="47"/>
    </row>
    <row r="25" spans="2:5" x14ac:dyDescent="0.2">
      <c r="B25" s="47" t="s">
        <v>1091</v>
      </c>
      <c r="C25" s="47"/>
      <c r="D25" s="47"/>
      <c r="E25" s="47"/>
    </row>
    <row r="26" spans="2:5" x14ac:dyDescent="0.2">
      <c r="B26" s="47" t="s">
        <v>1092</v>
      </c>
      <c r="C26" s="47"/>
      <c r="D26" s="47"/>
      <c r="E26" s="47"/>
    </row>
    <row r="27" spans="2:5" x14ac:dyDescent="0.2">
      <c r="B27" s="47" t="s">
        <v>1093</v>
      </c>
      <c r="C27" s="47"/>
      <c r="D27" s="47"/>
      <c r="E27" s="47"/>
    </row>
    <row r="28" spans="2:5" x14ac:dyDescent="0.2">
      <c r="B28" s="47" t="s">
        <v>1094</v>
      </c>
      <c r="C28" s="47"/>
      <c r="D28" s="47"/>
      <c r="E28" s="47"/>
    </row>
    <row r="29" spans="2:5" x14ac:dyDescent="0.2">
      <c r="B29" s="47" t="s">
        <v>1095</v>
      </c>
      <c r="C29" s="47"/>
      <c r="D29" s="47"/>
      <c r="E29" s="47"/>
    </row>
    <row r="30" spans="2:5" x14ac:dyDescent="0.2">
      <c r="B30" s="47" t="s">
        <v>1096</v>
      </c>
      <c r="C30" s="47"/>
      <c r="D30" s="47"/>
      <c r="E30" s="47"/>
    </row>
    <row r="31" spans="2:5" x14ac:dyDescent="0.2">
      <c r="B31" s="47" t="s">
        <v>1097</v>
      </c>
      <c r="C31" s="47"/>
      <c r="D31" s="47"/>
      <c r="E31" s="47"/>
    </row>
    <row r="32" spans="2:5" x14ac:dyDescent="0.2">
      <c r="B32" s="47" t="s">
        <v>1098</v>
      </c>
      <c r="C32" s="47"/>
      <c r="D32" s="47"/>
      <c r="E32" s="47"/>
    </row>
    <row r="33" spans="2:5" x14ac:dyDescent="0.2">
      <c r="B33" s="47" t="s">
        <v>1099</v>
      </c>
      <c r="C33" s="47"/>
      <c r="D33" s="47"/>
      <c r="E33" s="47"/>
    </row>
    <row r="34" spans="2:5" x14ac:dyDescent="0.2">
      <c r="B34" s="47" t="s">
        <v>1100</v>
      </c>
      <c r="C34" s="47"/>
      <c r="D34" s="47"/>
      <c r="E34" s="47"/>
    </row>
    <row r="35" spans="2:5" x14ac:dyDescent="0.2">
      <c r="B35" s="47" t="s">
        <v>1101</v>
      </c>
      <c r="C35" s="47"/>
      <c r="D35" s="47"/>
      <c r="E35" s="47"/>
    </row>
  </sheetData>
  <sheetProtection algorithmName="SHA-512" hashValue="2xJre5yt0llMpRe7glmTtbgVMZaitmzQgfPnWhf7CrzPJaLcWuQTR6ENONvu3GUuXd9M9Dv9KfwHje38vz4ujw==" saltValue="yLwy4Ov7um3vj+KjaaFY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1435</vt:i4>
      </vt:variant>
    </vt:vector>
  </HeadingPairs>
  <TitlesOfParts>
    <vt:vector size="14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2025-02-19T06:34:13Z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