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56457DF-7BF2-4370-A23B-530A72970C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Y647" i="1" s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Y613" i="1" s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P587" i="1"/>
  <c r="BO587" i="1"/>
  <c r="BN587" i="1"/>
  <c r="BM587" i="1"/>
  <c r="Z587" i="1"/>
  <c r="Y587" i="1"/>
  <c r="P587" i="1"/>
  <c r="BO586" i="1"/>
  <c r="BM586" i="1"/>
  <c r="Y586" i="1"/>
  <c r="P586" i="1"/>
  <c r="BP585" i="1"/>
  <c r="BO585" i="1"/>
  <c r="BN585" i="1"/>
  <c r="BM585" i="1"/>
  <c r="Z585" i="1"/>
  <c r="Y585" i="1"/>
  <c r="P585" i="1"/>
  <c r="X583" i="1"/>
  <c r="X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P576" i="1"/>
  <c r="BO575" i="1"/>
  <c r="BM575" i="1"/>
  <c r="Y575" i="1"/>
  <c r="P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X565" i="1"/>
  <c r="X564" i="1"/>
  <c r="BP563" i="1"/>
  <c r="BO563" i="1"/>
  <c r="BN563" i="1"/>
  <c r="BM563" i="1"/>
  <c r="Z563" i="1"/>
  <c r="Y563" i="1"/>
  <c r="P563" i="1"/>
  <c r="BO562" i="1"/>
  <c r="BM562" i="1"/>
  <c r="Y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O542" i="1"/>
  <c r="BM542" i="1"/>
  <c r="Y542" i="1"/>
  <c r="BO541" i="1"/>
  <c r="BM541" i="1"/>
  <c r="Y541" i="1"/>
  <c r="P541" i="1"/>
  <c r="BP540" i="1"/>
  <c r="BO540" i="1"/>
  <c r="BN540" i="1"/>
  <c r="BM540" i="1"/>
  <c r="Z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Y527" i="1" s="1"/>
  <c r="P522" i="1"/>
  <c r="X520" i="1"/>
  <c r="Y519" i="1"/>
  <c r="X519" i="1"/>
  <c r="BP518" i="1"/>
  <c r="BO518" i="1"/>
  <c r="BN518" i="1"/>
  <c r="BM518" i="1"/>
  <c r="Z518" i="1"/>
  <c r="Z519" i="1" s="1"/>
  <c r="Y518" i="1"/>
  <c r="Z67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N448" i="1"/>
  <c r="BM448" i="1"/>
  <c r="Z448" i="1"/>
  <c r="Y448" i="1"/>
  <c r="P448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P442" i="1" s="1"/>
  <c r="BO441" i="1"/>
  <c r="BM441" i="1"/>
  <c r="Y441" i="1"/>
  <c r="Y445" i="1" s="1"/>
  <c r="P441" i="1"/>
  <c r="X439" i="1"/>
  <c r="X438" i="1"/>
  <c r="BO437" i="1"/>
  <c r="BM437" i="1"/>
  <c r="Y437" i="1"/>
  <c r="BP437" i="1" s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P434" i="1" s="1"/>
  <c r="BO433" i="1"/>
  <c r="BM433" i="1"/>
  <c r="Y433" i="1"/>
  <c r="Y438" i="1" s="1"/>
  <c r="P433" i="1"/>
  <c r="X431" i="1"/>
  <c r="X430" i="1"/>
  <c r="BO429" i="1"/>
  <c r="BM429" i="1"/>
  <c r="Y429" i="1"/>
  <c r="BP429" i="1" s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Y410" i="1" s="1"/>
  <c r="P406" i="1"/>
  <c r="X404" i="1"/>
  <c r="Y403" i="1"/>
  <c r="X403" i="1"/>
  <c r="BP402" i="1"/>
  <c r="BO402" i="1"/>
  <c r="BN402" i="1"/>
  <c r="BM402" i="1"/>
  <c r="Z402" i="1"/>
  <c r="Z403" i="1" s="1"/>
  <c r="Y402" i="1"/>
  <c r="P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Y399" i="1" s="1"/>
  <c r="P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BP388" i="1"/>
  <c r="BO388" i="1"/>
  <c r="BN388" i="1"/>
  <c r="BM388" i="1"/>
  <c r="Z388" i="1"/>
  <c r="Y388" i="1"/>
  <c r="Y393" i="1" s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1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BP339" i="1" s="1"/>
  <c r="P339" i="1"/>
  <c r="BP338" i="1"/>
  <c r="BO338" i="1"/>
  <c r="BN338" i="1"/>
  <c r="BM338" i="1"/>
  <c r="Z338" i="1"/>
  <c r="Y338" i="1"/>
  <c r="Y340" i="1" s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70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70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Y241" i="1" s="1"/>
  <c r="P229" i="1"/>
  <c r="X227" i="1"/>
  <c r="X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5" i="1" s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BO135" i="1"/>
  <c r="BM135" i="1"/>
  <c r="Y135" i="1"/>
  <c r="BO134" i="1"/>
  <c r="BM134" i="1"/>
  <c r="Y134" i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Y137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0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64" i="1" s="1"/>
  <c r="BO22" i="1"/>
  <c r="X662" i="1" s="1"/>
  <c r="BM22" i="1"/>
  <c r="X661" i="1" s="1"/>
  <c r="X663" i="1" s="1"/>
  <c r="Y22" i="1"/>
  <c r="B670" i="1" s="1"/>
  <c r="P22" i="1"/>
  <c r="H10" i="1"/>
  <c r="A9" i="1"/>
  <c r="F10" i="1" s="1"/>
  <c r="D7" i="1"/>
  <c r="Q6" i="1"/>
  <c r="P2" i="1"/>
  <c r="Z111" i="1" l="1"/>
  <c r="Z152" i="1"/>
  <c r="Y24" i="1"/>
  <c r="Y35" i="1"/>
  <c r="Y55" i="1"/>
  <c r="Y59" i="1"/>
  <c r="Y72" i="1"/>
  <c r="Y79" i="1"/>
  <c r="Y89" i="1"/>
  <c r="Y97" i="1"/>
  <c r="Y103" i="1"/>
  <c r="Y112" i="1"/>
  <c r="Y121" i="1"/>
  <c r="BP127" i="1"/>
  <c r="BN127" i="1"/>
  <c r="Z127" i="1"/>
  <c r="BP135" i="1"/>
  <c r="BN135" i="1"/>
  <c r="Z135" i="1"/>
  <c r="BP143" i="1"/>
  <c r="BN143" i="1"/>
  <c r="Z143" i="1"/>
  <c r="Y147" i="1"/>
  <c r="BP151" i="1"/>
  <c r="BN151" i="1"/>
  <c r="Z151" i="1"/>
  <c r="Y153" i="1"/>
  <c r="G670" i="1"/>
  <c r="Y159" i="1"/>
  <c r="BP156" i="1"/>
  <c r="BN156" i="1"/>
  <c r="Z156" i="1"/>
  <c r="Z158" i="1" s="1"/>
  <c r="BP177" i="1"/>
  <c r="BN177" i="1"/>
  <c r="Z177" i="1"/>
  <c r="Y181" i="1"/>
  <c r="BP185" i="1"/>
  <c r="BN185" i="1"/>
  <c r="Z185" i="1"/>
  <c r="Z187" i="1" s="1"/>
  <c r="BP198" i="1"/>
  <c r="BN198" i="1"/>
  <c r="Z198" i="1"/>
  <c r="BP202" i="1"/>
  <c r="BN202" i="1"/>
  <c r="Z202" i="1"/>
  <c r="BP219" i="1"/>
  <c r="BN219" i="1"/>
  <c r="Z219" i="1"/>
  <c r="BP223" i="1"/>
  <c r="BN223" i="1"/>
  <c r="Z223" i="1"/>
  <c r="Z226" i="1" s="1"/>
  <c r="BP231" i="1"/>
  <c r="BN231" i="1"/>
  <c r="Z231" i="1"/>
  <c r="BP235" i="1"/>
  <c r="BN235" i="1"/>
  <c r="Z235" i="1"/>
  <c r="BP239" i="1"/>
  <c r="BN239" i="1"/>
  <c r="Z239" i="1"/>
  <c r="Y248" i="1"/>
  <c r="BP243" i="1"/>
  <c r="BN243" i="1"/>
  <c r="Z243" i="1"/>
  <c r="BP247" i="1"/>
  <c r="BN247" i="1"/>
  <c r="Z247" i="1"/>
  <c r="Y249" i="1"/>
  <c r="K670" i="1"/>
  <c r="Y261" i="1"/>
  <c r="BP252" i="1"/>
  <c r="BN252" i="1"/>
  <c r="Z252" i="1"/>
  <c r="Z260" i="1" s="1"/>
  <c r="Y260" i="1"/>
  <c r="H9" i="1"/>
  <c r="A10" i="1"/>
  <c r="F9" i="1"/>
  <c r="J9" i="1"/>
  <c r="Z22" i="1"/>
  <c r="Z23" i="1" s="1"/>
  <c r="BN22" i="1"/>
  <c r="BP22" i="1"/>
  <c r="Y23" i="1"/>
  <c r="X660" i="1"/>
  <c r="Z26" i="1"/>
  <c r="Z35" i="1" s="1"/>
  <c r="BN26" i="1"/>
  <c r="BP26" i="1"/>
  <c r="Z27" i="1"/>
  <c r="BN27" i="1"/>
  <c r="Z29" i="1"/>
  <c r="BN29" i="1"/>
  <c r="Z33" i="1"/>
  <c r="BN33" i="1"/>
  <c r="C670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Z72" i="1" s="1"/>
  <c r="BN63" i="1"/>
  <c r="BP63" i="1"/>
  <c r="Z65" i="1"/>
  <c r="BN65" i="1"/>
  <c r="Z66" i="1"/>
  <c r="BN66" i="1"/>
  <c r="Z68" i="1"/>
  <c r="BN68" i="1"/>
  <c r="Z70" i="1"/>
  <c r="BN70" i="1"/>
  <c r="Y73" i="1"/>
  <c r="Z76" i="1"/>
  <c r="Z79" i="1" s="1"/>
  <c r="BN76" i="1"/>
  <c r="Z77" i="1"/>
  <c r="BN77" i="1"/>
  <c r="Z83" i="1"/>
  <c r="Z88" i="1" s="1"/>
  <c r="BN83" i="1"/>
  <c r="Z85" i="1"/>
  <c r="BN85" i="1"/>
  <c r="Z87" i="1"/>
  <c r="BN87" i="1"/>
  <c r="Z95" i="1"/>
  <c r="Z97" i="1" s="1"/>
  <c r="BN95" i="1"/>
  <c r="Z101" i="1"/>
  <c r="Z103" i="1" s="1"/>
  <c r="BN101" i="1"/>
  <c r="E670" i="1"/>
  <c r="Z108" i="1"/>
  <c r="BN108" i="1"/>
  <c r="Z110" i="1"/>
  <c r="BN110" i="1"/>
  <c r="Y111" i="1"/>
  <c r="Z114" i="1"/>
  <c r="Z120" i="1" s="1"/>
  <c r="BN114" i="1"/>
  <c r="BP114" i="1"/>
  <c r="Z116" i="1"/>
  <c r="BN116" i="1"/>
  <c r="Z118" i="1"/>
  <c r="BN118" i="1"/>
  <c r="Z119" i="1"/>
  <c r="BN119" i="1"/>
  <c r="BP125" i="1"/>
  <c r="BN125" i="1"/>
  <c r="Z125" i="1"/>
  <c r="Z129" i="1" s="1"/>
  <c r="Y129" i="1"/>
  <c r="BP134" i="1"/>
  <c r="BN134" i="1"/>
  <c r="Z134" i="1"/>
  <c r="Z137" i="1" s="1"/>
  <c r="BP136" i="1"/>
  <c r="BN136" i="1"/>
  <c r="Z136" i="1"/>
  <c r="Y138" i="1"/>
  <c r="Y148" i="1"/>
  <c r="BP140" i="1"/>
  <c r="BN140" i="1"/>
  <c r="Z140" i="1"/>
  <c r="Z147" i="1" s="1"/>
  <c r="BP145" i="1"/>
  <c r="BN145" i="1"/>
  <c r="Z145" i="1"/>
  <c r="Y152" i="1"/>
  <c r="Y158" i="1"/>
  <c r="BP162" i="1"/>
  <c r="BN162" i="1"/>
  <c r="Z162" i="1"/>
  <c r="Z163" i="1" s="1"/>
  <c r="Y164" i="1"/>
  <c r="Y169" i="1"/>
  <c r="BP166" i="1"/>
  <c r="BN166" i="1"/>
  <c r="Z166" i="1"/>
  <c r="Z168" i="1" s="1"/>
  <c r="BP179" i="1"/>
  <c r="BN179" i="1"/>
  <c r="Z179" i="1"/>
  <c r="Z181" i="1" s="1"/>
  <c r="I670" i="1"/>
  <c r="Y193" i="1"/>
  <c r="BP192" i="1"/>
  <c r="BN192" i="1"/>
  <c r="Z192" i="1"/>
  <c r="Z193" i="1" s="1"/>
  <c r="Y194" i="1"/>
  <c r="Y205" i="1"/>
  <c r="BP196" i="1"/>
  <c r="BN196" i="1"/>
  <c r="Z196" i="1"/>
  <c r="Z204" i="1" s="1"/>
  <c r="BP200" i="1"/>
  <c r="BN200" i="1"/>
  <c r="Z200" i="1"/>
  <c r="Y204" i="1"/>
  <c r="BP209" i="1"/>
  <c r="BN209" i="1"/>
  <c r="Z209" i="1"/>
  <c r="Z210" i="1" s="1"/>
  <c r="Y211" i="1"/>
  <c r="Y216" i="1"/>
  <c r="BP213" i="1"/>
  <c r="BN213" i="1"/>
  <c r="Z213" i="1"/>
  <c r="Z215" i="1" s="1"/>
  <c r="BP221" i="1"/>
  <c r="BN221" i="1"/>
  <c r="Z221" i="1"/>
  <c r="BP225" i="1"/>
  <c r="BN225" i="1"/>
  <c r="Z225" i="1"/>
  <c r="Y227" i="1"/>
  <c r="Y240" i="1"/>
  <c r="BP229" i="1"/>
  <c r="BN229" i="1"/>
  <c r="Z229" i="1"/>
  <c r="BP233" i="1"/>
  <c r="BN233" i="1"/>
  <c r="Z233" i="1"/>
  <c r="BP237" i="1"/>
  <c r="BN237" i="1"/>
  <c r="Z237" i="1"/>
  <c r="BP245" i="1"/>
  <c r="BN245" i="1"/>
  <c r="Z245" i="1"/>
  <c r="BP254" i="1"/>
  <c r="BN254" i="1"/>
  <c r="Z254" i="1"/>
  <c r="Z303" i="1"/>
  <c r="Z340" i="1"/>
  <c r="Z379" i="1"/>
  <c r="Y274" i="1"/>
  <c r="Y291" i="1"/>
  <c r="Y303" i="1"/>
  <c r="Y313" i="1"/>
  <c r="Y341" i="1"/>
  <c r="Y346" i="1"/>
  <c r="Y350" i="1"/>
  <c r="Y364" i="1"/>
  <c r="Y370" i="1"/>
  <c r="Y380" i="1"/>
  <c r="Y386" i="1"/>
  <c r="Y392" i="1"/>
  <c r="Y398" i="1"/>
  <c r="Y409" i="1"/>
  <c r="Y425" i="1"/>
  <c r="Y431" i="1"/>
  <c r="Y439" i="1"/>
  <c r="Y444" i="1"/>
  <c r="BP449" i="1"/>
  <c r="BN449" i="1"/>
  <c r="Z449" i="1"/>
  <c r="Z456" i="1" s="1"/>
  <c r="BP453" i="1"/>
  <c r="BN453" i="1"/>
  <c r="Z453" i="1"/>
  <c r="Y472" i="1"/>
  <c r="BP464" i="1"/>
  <c r="BN464" i="1"/>
  <c r="Z464" i="1"/>
  <c r="BP467" i="1"/>
  <c r="BN467" i="1"/>
  <c r="Z467" i="1"/>
  <c r="Y471" i="1"/>
  <c r="Y477" i="1"/>
  <c r="BP474" i="1"/>
  <c r="BN474" i="1"/>
  <c r="Z474" i="1"/>
  <c r="Z476" i="1" s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BP526" i="1"/>
  <c r="BN526" i="1"/>
  <c r="Z526" i="1"/>
  <c r="Y528" i="1"/>
  <c r="Y531" i="1"/>
  <c r="BP530" i="1"/>
  <c r="BN530" i="1"/>
  <c r="Z530" i="1"/>
  <c r="Z531" i="1" s="1"/>
  <c r="Y532" i="1"/>
  <c r="Y535" i="1"/>
  <c r="BP534" i="1"/>
  <c r="BN534" i="1"/>
  <c r="Z534" i="1"/>
  <c r="Z535" i="1" s="1"/>
  <c r="Y536" i="1"/>
  <c r="AA670" i="1"/>
  <c r="Y543" i="1"/>
  <c r="BP539" i="1"/>
  <c r="BN539" i="1"/>
  <c r="Z539" i="1"/>
  <c r="BP542" i="1"/>
  <c r="BN542" i="1"/>
  <c r="Z542" i="1"/>
  <c r="Y544" i="1"/>
  <c r="Y548" i="1"/>
  <c r="BP547" i="1"/>
  <c r="BN547" i="1"/>
  <c r="Z547" i="1"/>
  <c r="Z548" i="1" s="1"/>
  <c r="AB670" i="1"/>
  <c r="Y549" i="1"/>
  <c r="AC670" i="1"/>
  <c r="Y565" i="1"/>
  <c r="BP553" i="1"/>
  <c r="BN553" i="1"/>
  <c r="Z553" i="1"/>
  <c r="BP557" i="1"/>
  <c r="BN557" i="1"/>
  <c r="Z557" i="1"/>
  <c r="BP561" i="1"/>
  <c r="BN561" i="1"/>
  <c r="Z561" i="1"/>
  <c r="Y564" i="1"/>
  <c r="BP569" i="1"/>
  <c r="BN569" i="1"/>
  <c r="Z569" i="1"/>
  <c r="Z570" i="1" s="1"/>
  <c r="Y571" i="1"/>
  <c r="Y583" i="1"/>
  <c r="BP573" i="1"/>
  <c r="BN573" i="1"/>
  <c r="Z573" i="1"/>
  <c r="BP578" i="1"/>
  <c r="BN578" i="1"/>
  <c r="Z578" i="1"/>
  <c r="Y582" i="1"/>
  <c r="Z588" i="1"/>
  <c r="BP586" i="1"/>
  <c r="BN586" i="1"/>
  <c r="Z586" i="1"/>
  <c r="F670" i="1"/>
  <c r="Y130" i="1"/>
  <c r="H670" i="1"/>
  <c r="Y174" i="1"/>
  <c r="J670" i="1"/>
  <c r="Y210" i="1"/>
  <c r="Z256" i="1"/>
  <c r="BN256" i="1"/>
  <c r="Z258" i="1"/>
  <c r="BN258" i="1"/>
  <c r="L670" i="1"/>
  <c r="Z265" i="1"/>
  <c r="Z273" i="1" s="1"/>
  <c r="BN265" i="1"/>
  <c r="Z267" i="1"/>
  <c r="BN267" i="1"/>
  <c r="Z268" i="1"/>
  <c r="BN268" i="1"/>
  <c r="Z270" i="1"/>
  <c r="BN270" i="1"/>
  <c r="Z272" i="1"/>
  <c r="BN272" i="1"/>
  <c r="Y273" i="1"/>
  <c r="M670" i="1"/>
  <c r="Z282" i="1"/>
  <c r="Z291" i="1" s="1"/>
  <c r="BN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BN301" i="1"/>
  <c r="Y304" i="1"/>
  <c r="Q670" i="1"/>
  <c r="Z308" i="1"/>
  <c r="Z313" i="1" s="1"/>
  <c r="BN308" i="1"/>
  <c r="Z309" i="1"/>
  <c r="BN309" i="1"/>
  <c r="Z311" i="1"/>
  <c r="BN311" i="1"/>
  <c r="Y314" i="1"/>
  <c r="Y319" i="1"/>
  <c r="S670" i="1"/>
  <c r="Y332" i="1"/>
  <c r="Z339" i="1"/>
  <c r="BN339" i="1"/>
  <c r="Z344" i="1"/>
  <c r="Z345" i="1" s="1"/>
  <c r="BN344" i="1"/>
  <c r="BP344" i="1"/>
  <c r="Y345" i="1"/>
  <c r="Z348" i="1"/>
  <c r="Z350" i="1" s="1"/>
  <c r="BN348" i="1"/>
  <c r="BP348" i="1"/>
  <c r="U670" i="1"/>
  <c r="Z356" i="1"/>
  <c r="Z363" i="1" s="1"/>
  <c r="BN356" i="1"/>
  <c r="Z358" i="1"/>
  <c r="BN358" i="1"/>
  <c r="Z360" i="1"/>
  <c r="BN360" i="1"/>
  <c r="Z362" i="1"/>
  <c r="BN362" i="1"/>
  <c r="Y363" i="1"/>
  <c r="Z366" i="1"/>
  <c r="Z370" i="1" s="1"/>
  <c r="BN366" i="1"/>
  <c r="BP366" i="1"/>
  <c r="Z368" i="1"/>
  <c r="BN368" i="1"/>
  <c r="Z374" i="1"/>
  <c r="BN374" i="1"/>
  <c r="Z376" i="1"/>
  <c r="BN376" i="1"/>
  <c r="Z378" i="1"/>
  <c r="BN378" i="1"/>
  <c r="Z382" i="1"/>
  <c r="BN382" i="1"/>
  <c r="BP382" i="1"/>
  <c r="Z384" i="1"/>
  <c r="BN384" i="1"/>
  <c r="Z390" i="1"/>
  <c r="Z392" i="1" s="1"/>
  <c r="BN390" i="1"/>
  <c r="Z396" i="1"/>
  <c r="Z398" i="1" s="1"/>
  <c r="BN396" i="1"/>
  <c r="V670" i="1"/>
  <c r="Y404" i="1"/>
  <c r="Z407" i="1"/>
  <c r="Z409" i="1" s="1"/>
  <c r="BN407" i="1"/>
  <c r="W670" i="1"/>
  <c r="Z415" i="1"/>
  <c r="Z425" i="1" s="1"/>
  <c r="BN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Z433" i="1"/>
  <c r="Z438" i="1" s="1"/>
  <c r="BN433" i="1"/>
  <c r="BP433" i="1"/>
  <c r="Z434" i="1"/>
  <c r="BN434" i="1"/>
  <c r="Z437" i="1"/>
  <c r="BN437" i="1"/>
  <c r="Z441" i="1"/>
  <c r="BN441" i="1"/>
  <c r="BP441" i="1"/>
  <c r="Z442" i="1"/>
  <c r="BN442" i="1"/>
  <c r="Y456" i="1"/>
  <c r="BP448" i="1"/>
  <c r="X670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6" i="1"/>
  <c r="BN466" i="1"/>
  <c r="Z466" i="1"/>
  <c r="BP469" i="1"/>
  <c r="BN469" i="1"/>
  <c r="Z469" i="1"/>
  <c r="Y476" i="1"/>
  <c r="BP486" i="1"/>
  <c r="BN486" i="1"/>
  <c r="Z486" i="1"/>
  <c r="Z504" i="1" s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Y514" i="1"/>
  <c r="BP523" i="1"/>
  <c r="BN523" i="1"/>
  <c r="Z523" i="1"/>
  <c r="Z527" i="1" s="1"/>
  <c r="BP541" i="1"/>
  <c r="BN541" i="1"/>
  <c r="Z541" i="1"/>
  <c r="BP555" i="1"/>
  <c r="BN555" i="1"/>
  <c r="Z555" i="1"/>
  <c r="BP560" i="1"/>
  <c r="BN560" i="1"/>
  <c r="Z560" i="1"/>
  <c r="BP562" i="1"/>
  <c r="BN562" i="1"/>
  <c r="Z562" i="1"/>
  <c r="Y570" i="1"/>
  <c r="BP575" i="1"/>
  <c r="BN575" i="1"/>
  <c r="Z575" i="1"/>
  <c r="BP579" i="1"/>
  <c r="BN579" i="1"/>
  <c r="Z579" i="1"/>
  <c r="Y589" i="1"/>
  <c r="Y588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Y670" i="1"/>
  <c r="Y483" i="1"/>
  <c r="Y520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AD670" i="1"/>
  <c r="Z633" i="1" l="1"/>
  <c r="Z564" i="1"/>
  <c r="Y664" i="1"/>
  <c r="Y661" i="1"/>
  <c r="Y663" i="1" s="1"/>
  <c r="Y660" i="1"/>
  <c r="Z612" i="1"/>
  <c r="Z444" i="1"/>
  <c r="Z385" i="1"/>
  <c r="Z582" i="1"/>
  <c r="Z543" i="1"/>
  <c r="Z471" i="1"/>
  <c r="Z240" i="1"/>
  <c r="Y662" i="1"/>
  <c r="Z665" i="1"/>
  <c r="Z248" i="1"/>
</calcChain>
</file>

<file path=xl/sharedStrings.xml><?xml version="1.0" encoding="utf-8"?>
<sst xmlns="http://schemas.openxmlformats.org/spreadsheetml/2006/main" count="3145" uniqueCount="1107">
  <si>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</si>
  <si>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</si>
  <si>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</si>
  <si>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</si>
  <si>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</si>
  <si>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</si>
  <si>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</si>
  <si>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</si>
  <si>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</si>
  <si>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</si>
  <si>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</si>
  <si>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</si>
  <si>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</si>
  <si>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</si>
  <si>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</si>
  <si>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</si>
  <si>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</si>
  <si>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</si>
  <si>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</si>
  <si>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</si>
  <si>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</si>
  <si>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</si>
  <si>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</si>
  <si>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</si>
  <si>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</si>
  <si>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</si>
  <si>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</si>
  <si>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</si>
  <si>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</si>
  <si>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</si>
  <si>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</si>
  <si>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</si>
  <si>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</si>
  <si>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</si>
  <si>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</si>
  <si>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</si>
  <si>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</si>
  <si>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</si>
  <si>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</si>
  <si>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</si>
  <si>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</si>
  <si>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</si>
  <si>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</si>
  <si>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</si>
  <si>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</si>
  <si>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</si>
  <si>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</si>
  <si>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</si>
  <si>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</si>
  <si>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</si>
  <si>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</si>
  <si>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</si>
  <si>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</si>
  <si>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</si>
  <si>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</si>
  <si>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</si>
  <si>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</si>
  <si>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</si>
  <si>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</si>
  <si>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</si>
  <si>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</si>
  <si>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</si>
  <si>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</si>
  <si>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</si>
  <si>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</si>
  <si>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</si>
  <si>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</si>
  <si>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</si>
  <si>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</si>
  <si>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</si>
  <si>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</si>
  <si>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</si>
  <si>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</si>
  <si>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</si>
  <si>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</si>
  <si>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</si>
  <si>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</si>
  <si>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</si>
  <si>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</si>
  <si>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</si>
  <si>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</si>
  <si>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</si>
  <si>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</si>
  <si>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</si>
  <si>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</si>
  <si>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</si>
  <si>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</si>
  <si>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</si>
  <si>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</si>
  <si>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</si>
  <si>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</si>
  <si>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</si>
  <si>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</si>
  <si>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</si>
  <si>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</si>
  <si>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</si>
  <si>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</si>
  <si>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</si>
  <si>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</si>
  <si>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</si>
  <si>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</si>
  <si>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</si>
  <si>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</si>
  <si>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</si>
  <si>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</si>
  <si>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</si>
  <si>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</si>
  <si>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</si>
  <si>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</si>
  <si>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</si>
  <si>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</si>
  <si>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</si>
  <si>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</si>
  <si>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</si>
  <si>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</si>
  <si>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</si>
  <si>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</si>
  <si>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</si>
  <si>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</si>
  <si>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</si>
  <si>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</si>
  <si>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</si>
  <si>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</si>
  <si>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</si>
  <si>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</si>
  <si>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</si>
  <si>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</si>
  <si>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</si>
  <si>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</si>
  <si>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</si>
  <si>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</si>
  <si>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</si>
  <si>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</si>
  <si>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</si>
  <si>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</si>
  <si>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</si>
  <si>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</si>
  <si>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</si>
  <si>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</si>
  <si>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</si>
  <si>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</si>
  <si>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</si>
  <si>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</si>
  <si>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</si>
  <si>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</si>
  <si>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</si>
  <si>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</si>
  <si>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</si>
  <si>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</si>
  <si>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</si>
  <si>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Слой, мин. 1</t>
  </si>
  <si>
    <t>ЕАЭС N RU Д-RU.РА01.В.10475/23, ЕАЭС N RU Д-RU.РА01.В.10512/23</t>
  </si>
  <si>
    <t>Слой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</si>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</sst>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50" zoomScaleNormal="100" zoomScaleSheetLayoutView="100" workbookViewId="0">
      <selection activeCell="Z666" sqref="Z666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1014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7" t="s">
        <v>8</v>
      </c>
      <c r="B5" s="825"/>
      <c r="C5" s="826"/>
      <c r="D5" s="871"/>
      <c r="E5" s="872"/>
      <c r="F5" s="1156" t="s">
        <v>9</v>
      </c>
      <c r="G5" s="826"/>
      <c r="H5" s="871"/>
      <c r="I5" s="1075"/>
      <c r="J5" s="1075"/>
      <c r="K5" s="1075"/>
      <c r="L5" s="1075"/>
      <c r="M5" s="872"/>
      <c r="N5" s="58"/>
      <c r="P5" s="24" t="s">
        <v>10</v>
      </c>
      <c r="Q5" s="1182">
        <v>45621</v>
      </c>
      <c r="R5" s="925"/>
      <c r="T5" s="983" t="s">
        <v>11</v>
      </c>
      <c r="U5" s="830"/>
      <c r="V5" s="985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7" t="s">
        <v>13</v>
      </c>
      <c r="B6" s="825"/>
      <c r="C6" s="826"/>
      <c r="D6" s="1079" t="s">
        <v>14</v>
      </c>
      <c r="E6" s="1080"/>
      <c r="F6" s="1080"/>
      <c r="G6" s="1080"/>
      <c r="H6" s="1080"/>
      <c r="I6" s="1080"/>
      <c r="J6" s="1080"/>
      <c r="K6" s="1080"/>
      <c r="L6" s="1080"/>
      <c r="M6" s="925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Понедельник</v>
      </c>
      <c r="R6" s="782"/>
      <c r="T6" s="994" t="s">
        <v>16</v>
      </c>
      <c r="U6" s="830"/>
      <c r="V6" s="1150" t="s">
        <v>17</v>
      </c>
      <c r="W6" s="83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3" t="str">
        <f>IFERROR(VLOOKUP(DeliveryAddress,Table,3,0),1)</f>
        <v>1</v>
      </c>
      <c r="E7" s="844"/>
      <c r="F7" s="844"/>
      <c r="G7" s="844"/>
      <c r="H7" s="844"/>
      <c r="I7" s="844"/>
      <c r="J7" s="844"/>
      <c r="K7" s="844"/>
      <c r="L7" s="844"/>
      <c r="M7" s="845"/>
      <c r="N7" s="60"/>
      <c r="P7" s="24"/>
      <c r="Q7" s="42"/>
      <c r="R7" s="42"/>
      <c r="T7" s="795"/>
      <c r="U7" s="830"/>
      <c r="V7" s="1151"/>
      <c r="W7" s="1152"/>
      <c r="AB7" s="51"/>
      <c r="AC7" s="51"/>
      <c r="AD7" s="51"/>
      <c r="AE7" s="51"/>
    </row>
    <row r="8" spans="1:32" s="771" customFormat="1" ht="25.5" customHeight="1" x14ac:dyDescent="0.2">
      <c r="A8" s="1206" t="s">
        <v>18</v>
      </c>
      <c r="B8" s="784"/>
      <c r="C8" s="785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937">
        <v>0.375</v>
      </c>
      <c r="R8" s="845"/>
      <c r="T8" s="795"/>
      <c r="U8" s="830"/>
      <c r="V8" s="1151"/>
      <c r="W8" s="1152"/>
      <c r="AB8" s="51"/>
      <c r="AC8" s="51"/>
      <c r="AD8" s="51"/>
      <c r="AE8" s="51"/>
    </row>
    <row r="9" spans="1:32" s="771" customFormat="1" ht="39.950000000000003" customHeight="1" x14ac:dyDescent="0.2">
      <c r="A9" s="11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1"/>
      <c r="E9" s="797"/>
      <c r="F9" s="11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0"/>
      <c r="V9" s="1153"/>
      <c r="W9" s="115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1"/>
      <c r="E10" s="797"/>
      <c r="F10" s="11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4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5"/>
      <c r="R10" s="996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4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8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937"/>
      <c r="R12" s="845"/>
      <c r="S12" s="23"/>
      <c r="U12" s="24"/>
      <c r="V12" s="867"/>
      <c r="W12" s="795"/>
      <c r="AB12" s="51"/>
      <c r="AC12" s="51"/>
      <c r="AD12" s="51"/>
      <c r="AE12" s="51"/>
    </row>
    <row r="13" spans="1:32" s="771" customFormat="1" ht="23.25" customHeight="1" x14ac:dyDescent="0.2">
      <c r="A13" s="978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1104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8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1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967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48" t="s">
        <v>38</v>
      </c>
      <c r="D17" s="827" t="s">
        <v>39</v>
      </c>
      <c r="E17" s="897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896"/>
      <c r="R17" s="896"/>
      <c r="S17" s="896"/>
      <c r="T17" s="897"/>
      <c r="U17" s="1203" t="s">
        <v>51</v>
      </c>
      <c r="V17" s="826"/>
      <c r="W17" s="827" t="s">
        <v>52</v>
      </c>
      <c r="X17" s="827" t="s">
        <v>53</v>
      </c>
      <c r="Y17" s="1204" t="s">
        <v>54</v>
      </c>
      <c r="Z17" s="1072" t="s">
        <v>55</v>
      </c>
      <c r="AA17" s="1052" t="s">
        <v>56</v>
      </c>
      <c r="AB17" s="1052" t="s">
        <v>57</v>
      </c>
      <c r="AC17" s="1052" t="s">
        <v>58</v>
      </c>
      <c r="AD17" s="1052" t="s">
        <v>59</v>
      </c>
      <c r="AE17" s="1145"/>
      <c r="AF17" s="1146"/>
      <c r="AG17" s="66"/>
      <c r="BD17" s="65" t="s">
        <v>60</v>
      </c>
    </row>
    <row r="18" spans="1:68" ht="14.25" customHeight="1" x14ac:dyDescent="0.2">
      <c r="A18" s="828"/>
      <c r="B18" s="828"/>
      <c r="C18" s="828"/>
      <c r="D18" s="898"/>
      <c r="E18" s="900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98"/>
      <c r="Q18" s="899"/>
      <c r="R18" s="899"/>
      <c r="S18" s="899"/>
      <c r="T18" s="900"/>
      <c r="U18" s="67" t="s">
        <v>61</v>
      </c>
      <c r="V18" s="67" t="s">
        <v>62</v>
      </c>
      <c r="W18" s="828"/>
      <c r="X18" s="828"/>
      <c r="Y18" s="1205"/>
      <c r="Z18" s="1073"/>
      <c r="AA18" s="1053"/>
      <c r="AB18" s="1053"/>
      <c r="AC18" s="1053"/>
      <c r="AD18" s="1147"/>
      <c r="AE18" s="1148"/>
      <c r="AF18" s="1149"/>
      <c r="AG18" s="66"/>
      <c r="BD18" s="65"/>
    </row>
    <row r="19" spans="1:68" ht="27.75" customHeight="1" x14ac:dyDescent="0.2">
      <c r="A19" s="821" t="s">
        <v>63</v>
      </c>
      <c r="B19" s="822"/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48"/>
      <c r="AB19" s="48"/>
      <c r="AC19" s="48"/>
    </row>
    <row r="20" spans="1:68" ht="16.5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9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1" t="s">
        <v>112</v>
      </c>
      <c r="B45" s="822"/>
      <c r="C45" s="822"/>
      <c r="D45" s="822"/>
      <c r="E45" s="822"/>
      <c r="F45" s="822"/>
      <c r="G45" s="822"/>
      <c r="H45" s="822"/>
      <c r="I45" s="822"/>
      <c r="J45" s="822"/>
      <c r="K45" s="822"/>
      <c r="L45" s="822"/>
      <c r="M45" s="822"/>
      <c r="N45" s="822"/>
      <c r="O45" s="822"/>
      <c r="P45" s="822"/>
      <c r="Q45" s="822"/>
      <c r="R45" s="822"/>
      <c r="S45" s="822"/>
      <c r="T45" s="822"/>
      <c r="U45" s="822"/>
      <c r="V45" s="822"/>
      <c r="W45" s="822"/>
      <c r="X45" s="822"/>
      <c r="Y45" s="822"/>
      <c r="Z45" s="822"/>
      <c r="AA45" s="48"/>
      <c r="AB45" s="48"/>
      <c r="AC45" s="48"/>
    </row>
    <row r="46" spans="1:68" ht="16.5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1">
        <v>4607091385670</v>
      </c>
      <c r="E49" s="782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81">
        <v>4607091385687</v>
      </c>
      <c r="E52" s="782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130</v>
      </c>
      <c r="M52" s="33" t="s">
        <v>118</v>
      </c>
      <c r="N52" s="33"/>
      <c r="O52" s="32">
        <v>50</v>
      </c>
      <c r="P52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244</v>
      </c>
      <c r="Y52" s="778">
        <f t="shared" si="6"/>
        <v>244</v>
      </c>
      <c r="Z52" s="36">
        <f>IFERROR(IF(Y52=0,"",ROUNDUP(Y52/H52,0)*0.00902),"")</f>
        <v>0.55022000000000004</v>
      </c>
      <c r="AA52" s="56"/>
      <c r="AB52" s="57"/>
      <c r="AC52" s="101" t="s">
        <v>122</v>
      </c>
      <c r="AG52" s="64"/>
      <c r="AJ52" s="68" t="s">
        <v>131</v>
      </c>
      <c r="AK52" s="68">
        <v>528</v>
      </c>
      <c r="BB52" s="102" t="s">
        <v>1</v>
      </c>
      <c r="BM52" s="64">
        <f t="shared" si="7"/>
        <v>256.81</v>
      </c>
      <c r="BN52" s="64">
        <f t="shared" si="8"/>
        <v>256.81</v>
      </c>
      <c r="BO52" s="64">
        <f t="shared" si="9"/>
        <v>0.46212121212121215</v>
      </c>
      <c r="BP52" s="64">
        <f t="shared" si="10"/>
        <v>0.46212121212121215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61</v>
      </c>
      <c r="Y54" s="779">
        <f>IFERROR(Y48/H48,"0")+IFERROR(Y49/H49,"0")+IFERROR(Y50/H50,"0")+IFERROR(Y51/H51,"0")+IFERROR(Y52/H52,"0")+IFERROR(Y53/H53,"0")</f>
        <v>61</v>
      </c>
      <c r="Z54" s="779">
        <f>IFERROR(IF(Z48="",0,Z48),"0")+IFERROR(IF(Z49="",0,Z49),"0")+IFERROR(IF(Z50="",0,Z50),"0")+IFERROR(IF(Z51="",0,Z51),"0")+IFERROR(IF(Z52="",0,Z52),"0")+IFERROR(IF(Z53="",0,Z53),"0")</f>
        <v>0.55022000000000004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244</v>
      </c>
      <c r="Y55" s="779">
        <f>IFERROR(SUM(Y48:Y53),"0")</f>
        <v>244</v>
      </c>
      <c r="Z55" s="37"/>
      <c r="AA55" s="780"/>
      <c r="AB55" s="780"/>
      <c r="AC55" s="780"/>
    </row>
    <row r="56" spans="1:68" ht="14.25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1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3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86.4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153</v>
      </c>
      <c r="B66" s="54" t="s">
        <v>154</v>
      </c>
      <c r="C66" s="31">
        <v>4301011589</v>
      </c>
      <c r="D66" s="781">
        <v>4680115885899</v>
      </c>
      <c r="E66" s="782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0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4301011192</v>
      </c>
      <c r="D67" s="781">
        <v>4607091382952</v>
      </c>
      <c r="E67" s="782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130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135</v>
      </c>
      <c r="Y71" s="778">
        <f t="shared" si="11"/>
        <v>135</v>
      </c>
      <c r="Z71" s="36">
        <f>IFERROR(IF(Y71=0,"",ROUNDUP(Y71/H71,0)*0.00902),"")</f>
        <v>0.27060000000000001</v>
      </c>
      <c r="AA71" s="56"/>
      <c r="AB71" s="57"/>
      <c r="AC71" s="125" t="s">
        <v>151</v>
      </c>
      <c r="AG71" s="64"/>
      <c r="AJ71" s="68" t="s">
        <v>131</v>
      </c>
      <c r="AK71" s="68">
        <v>594</v>
      </c>
      <c r="BB71" s="126" t="s">
        <v>1</v>
      </c>
      <c r="BM71" s="64">
        <f t="shared" si="12"/>
        <v>141.30000000000001</v>
      </c>
      <c r="BN71" s="64">
        <f t="shared" si="13"/>
        <v>141.30000000000001</v>
      </c>
      <c r="BO71" s="64">
        <f t="shared" si="14"/>
        <v>0.22727272727272729</v>
      </c>
      <c r="BP71" s="64">
        <f t="shared" si="15"/>
        <v>0.22727272727272729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30</v>
      </c>
      <c r="Y72" s="779">
        <f>IFERROR(Y63/H63,"0")+IFERROR(Y64/H64,"0")+IFERROR(Y65/H65,"0")+IFERROR(Y66/H66,"0")+IFERROR(Y67/H67,"0")+IFERROR(Y68/H68,"0")+IFERROR(Y69/H69,"0")+IFERROR(Y70/H70,"0")+IFERROR(Y71/H71,"0")</f>
        <v>30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0.27060000000000001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135</v>
      </c>
      <c r="Y73" s="779">
        <f>IFERROR(SUM(Y63:Y71),"0")</f>
        <v>135</v>
      </c>
      <c r="Z73" s="37"/>
      <c r="AA73" s="780"/>
      <c r="AB73" s="780"/>
      <c r="AC73" s="780"/>
    </row>
    <row r="74" spans="1:68" ht="14.25" customHeight="1" x14ac:dyDescent="0.25">
      <c r="A74" s="802" t="s">
        <v>172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18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184</v>
      </c>
      <c r="L78" s="32" t="s">
        <v>150</v>
      </c>
      <c r="M78" s="33" t="s">
        <v>121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152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customHeight="1" x14ac:dyDescent="0.25">
      <c r="A82" s="54" t="s">
        <v>185</v>
      </c>
      <c r="B82" s="54" t="s">
        <v>186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187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188</v>
      </c>
      <c r="B83" s="54" t="s">
        <v>189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190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191</v>
      </c>
      <c r="B84" s="54" t="s">
        <v>192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193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194</v>
      </c>
      <c r="B85" s="54" t="s">
        <v>195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190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customHeight="1" x14ac:dyDescent="0.25">
      <c r="A91" s="54" t="s">
        <v>200</v>
      </c>
      <c r="B91" s="54" t="s">
        <v>201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202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203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204</v>
      </c>
      <c r="B92" s="54" t="s">
        <v>205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7" t="s">
        <v>206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207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208</v>
      </c>
      <c r="B93" s="54" t="s">
        <v>209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9" t="s">
        <v>210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211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212</v>
      </c>
      <c r="B94" s="54" t="s">
        <v>213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214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215</v>
      </c>
      <c r="B95" s="54" t="s">
        <v>216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217</v>
      </c>
      <c r="B96" s="54" t="s">
        <v>218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203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2" t="s">
        <v>219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customHeight="1" x14ac:dyDescent="0.25">
      <c r="A100" s="54" t="s">
        <v>220</v>
      </c>
      <c r="B100" s="54" t="s">
        <v>221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220</v>
      </c>
      <c r="B101" s="54" t="s">
        <v>223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222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224</v>
      </c>
      <c r="B102" s="54" t="s">
        <v>225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226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4" t="s">
        <v>227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228</v>
      </c>
      <c r="B107" s="54" t="s">
        <v>229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230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231</v>
      </c>
      <c r="B108" s="54" t="s">
        <v>232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233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234</v>
      </c>
      <c r="B109" s="54" t="s">
        <v>235</v>
      </c>
      <c r="C109" s="31">
        <v>4301011443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130</v>
      </c>
      <c r="M109" s="33" t="s">
        <v>155</v>
      </c>
      <c r="N109" s="33"/>
      <c r="O109" s="32">
        <v>50</v>
      </c>
      <c r="P109" s="10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540</v>
      </c>
      <c r="Y109" s="778">
        <f>IFERROR(IF(X109="",0,CEILING((X109/$H109),1)*$H109),"")</f>
        <v>540</v>
      </c>
      <c r="Z109" s="36">
        <f>IFERROR(IF(Y109=0,"",ROUNDUP(Y109/H109,0)*0.00902),"")</f>
        <v>1.0824</v>
      </c>
      <c r="AA109" s="56"/>
      <c r="AB109" s="57"/>
      <c r="AC109" s="169" t="s">
        <v>233</v>
      </c>
      <c r="AG109" s="64"/>
      <c r="AJ109" s="68" t="s">
        <v>131</v>
      </c>
      <c r="AK109" s="68">
        <v>594</v>
      </c>
      <c r="BB109" s="170" t="s">
        <v>1</v>
      </c>
      <c r="BM109" s="64">
        <f>IFERROR(X109*I109/H109,"0")</f>
        <v>565.20000000000005</v>
      </c>
      <c r="BN109" s="64">
        <f>IFERROR(Y109*I109/H109,"0")</f>
        <v>565.20000000000005</v>
      </c>
      <c r="BO109" s="64">
        <f>IFERROR(1/J109*(X109/H109),"0")</f>
        <v>0.90909090909090917</v>
      </c>
      <c r="BP109" s="64">
        <f>IFERROR(1/J109*(Y109/H109),"0")</f>
        <v>0.90909090909090917</v>
      </c>
    </row>
    <row r="110" spans="1:68" ht="27" customHeight="1" x14ac:dyDescent="0.25">
      <c r="A110" s="54" t="s">
        <v>236</v>
      </c>
      <c r="B110" s="54" t="s">
        <v>237</v>
      </c>
      <c r="C110" s="31">
        <v>4301012007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238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120</v>
      </c>
      <c r="Y111" s="779">
        <f>IFERROR(Y107/H107,"0")+IFERROR(Y108/H108,"0")+IFERROR(Y109/H109,"0")+IFERROR(Y110/H110,"0")</f>
        <v>120</v>
      </c>
      <c r="Z111" s="779">
        <f>IFERROR(IF(Z107="",0,Z107),"0")+IFERROR(IF(Z108="",0,Z108),"0")+IFERROR(IF(Z109="",0,Z109),"0")+IFERROR(IF(Z110="",0,Z110),"0")</f>
        <v>1.0824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540</v>
      </c>
      <c r="Y112" s="779">
        <f>IFERROR(SUM(Y107:Y110),"0")</f>
        <v>540</v>
      </c>
      <c r="Z112" s="37"/>
      <c r="AA112" s="780"/>
      <c r="AB112" s="780"/>
      <c r="AC112" s="780"/>
    </row>
    <row r="113" spans="1:68" ht="14.25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customHeight="1" x14ac:dyDescent="0.25">
      <c r="A114" s="54" t="s">
        <v>239</v>
      </c>
      <c r="B114" s="54" t="s">
        <v>240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241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239</v>
      </c>
      <c r="B115" s="54" t="s">
        <v>242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243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37.5" customHeight="1" x14ac:dyDescent="0.25">
      <c r="A116" s="54" t="s">
        <v>244</v>
      </c>
      <c r="B116" s="54" t="s">
        <v>245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130</v>
      </c>
      <c r="M116" s="33" t="s">
        <v>118</v>
      </c>
      <c r="N116" s="33"/>
      <c r="O116" s="32">
        <v>45</v>
      </c>
      <c r="P116" s="88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540</v>
      </c>
      <c r="Y116" s="778">
        <f t="shared" si="26"/>
        <v>540</v>
      </c>
      <c r="Z116" s="36">
        <f>IFERROR(IF(Y116=0,"",ROUNDUP(Y116/H116,0)*0.00753),"")</f>
        <v>1.506</v>
      </c>
      <c r="AA116" s="56"/>
      <c r="AB116" s="57"/>
      <c r="AC116" s="177" t="s">
        <v>246</v>
      </c>
      <c r="AG116" s="64"/>
      <c r="AJ116" s="68" t="s">
        <v>131</v>
      </c>
      <c r="AK116" s="68">
        <v>421.2</v>
      </c>
      <c r="BB116" s="178" t="s">
        <v>1</v>
      </c>
      <c r="BM116" s="64">
        <f t="shared" si="27"/>
        <v>594.39999999999986</v>
      </c>
      <c r="BN116" s="64">
        <f t="shared" si="28"/>
        <v>594.39999999999986</v>
      </c>
      <c r="BO116" s="64">
        <f t="shared" si="29"/>
        <v>1.2820512820512819</v>
      </c>
      <c r="BP116" s="64">
        <f t="shared" si="30"/>
        <v>1.2820512820512819</v>
      </c>
    </row>
    <row r="117" spans="1:68" ht="27" customHeight="1" x14ac:dyDescent="0.25">
      <c r="A117" s="54" t="s">
        <v>247</v>
      </c>
      <c r="B117" s="54" t="s">
        <v>248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250</v>
      </c>
      <c r="B118" s="54" t="s">
        <v>251</v>
      </c>
      <c r="C118" s="31">
        <v>4301051439</v>
      </c>
      <c r="D118" s="781">
        <v>4680115880214</v>
      </c>
      <c r="E118" s="782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118</v>
      </c>
      <c r="N118" s="33"/>
      <c r="O118" s="32">
        <v>45</v>
      </c>
      <c r="P118" s="9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250</v>
      </c>
      <c r="B119" s="54" t="s">
        <v>253</v>
      </c>
      <c r="C119" s="31">
        <v>4301051687</v>
      </c>
      <c r="D119" s="781">
        <v>4680115880214</v>
      </c>
      <c r="E119" s="782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118</v>
      </c>
      <c r="N119" s="33"/>
      <c r="O119" s="32">
        <v>45</v>
      </c>
      <c r="P119" s="941" t="s">
        <v>254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255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200</v>
      </c>
      <c r="Y120" s="779">
        <f>IFERROR(Y114/H114,"0")+IFERROR(Y115/H115,"0")+IFERROR(Y116/H116,"0")+IFERROR(Y117/H117,"0")+IFERROR(Y118/H118,"0")+IFERROR(Y119/H119,"0")</f>
        <v>200</v>
      </c>
      <c r="Z120" s="779">
        <f>IFERROR(IF(Z114="",0,Z114),"0")+IFERROR(IF(Z115="",0,Z115),"0")+IFERROR(IF(Z116="",0,Z116),"0")+IFERROR(IF(Z117="",0,Z117),"0")+IFERROR(IF(Z118="",0,Z118),"0")+IFERROR(IF(Z119="",0,Z119),"0")</f>
        <v>1.506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540</v>
      </c>
      <c r="Y121" s="779">
        <f>IFERROR(SUM(Y114:Y119),"0")</f>
        <v>540</v>
      </c>
      <c r="Z121" s="37"/>
      <c r="AA121" s="780"/>
      <c r="AB121" s="780"/>
      <c r="AC121" s="780"/>
    </row>
    <row r="122" spans="1:68" ht="16.5" customHeight="1" x14ac:dyDescent="0.25">
      <c r="A122" s="794" t="s">
        <v>256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27" customHeight="1" x14ac:dyDescent="0.25">
      <c r="A124" s="54" t="s">
        <v>257</v>
      </c>
      <c r="B124" s="54" t="s">
        <v>258</v>
      </c>
      <c r="C124" s="31">
        <v>4301011514</v>
      </c>
      <c r="D124" s="781">
        <v>4680115882133</v>
      </c>
      <c r="E124" s="782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257</v>
      </c>
      <c r="B125" s="54" t="s">
        <v>260</v>
      </c>
      <c r="C125" s="31">
        <v>4301011703</v>
      </c>
      <c r="D125" s="781">
        <v>4680115882133</v>
      </c>
      <c r="E125" s="782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262</v>
      </c>
      <c r="B126" s="54" t="s">
        <v>263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2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264</v>
      </c>
      <c r="B127" s="54" t="s">
        <v>265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1399.5</v>
      </c>
      <c r="Y127" s="778">
        <f>IFERROR(IF(X127="",0,CEILING((X127/$H127),1)*$H127),"")</f>
        <v>1399.5</v>
      </c>
      <c r="Z127" s="36">
        <f>IFERROR(IF(Y127=0,"",ROUNDUP(Y127/H127,0)*0.00902),"")</f>
        <v>2.8052200000000003</v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1464.81</v>
      </c>
      <c r="BN127" s="64">
        <f>IFERROR(Y127*I127/H127,"0")</f>
        <v>1464.81</v>
      </c>
      <c r="BO127" s="64">
        <f>IFERROR(1/J127*(X127/H127),"0")</f>
        <v>2.356060606060606</v>
      </c>
      <c r="BP127" s="64">
        <f>IFERROR(1/J127*(Y127/H127),"0")</f>
        <v>2.356060606060606</v>
      </c>
    </row>
    <row r="128" spans="1:68" ht="27" customHeight="1" x14ac:dyDescent="0.25">
      <c r="A128" s="54" t="s">
        <v>266</v>
      </c>
      <c r="B128" s="54" t="s">
        <v>267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311</v>
      </c>
      <c r="Y129" s="779">
        <f>IFERROR(Y124/H124,"0")+IFERROR(Y125/H125,"0")+IFERROR(Y126/H126,"0")+IFERROR(Y127/H127,"0")+IFERROR(Y128/H128,"0")</f>
        <v>311</v>
      </c>
      <c r="Z129" s="779">
        <f>IFERROR(IF(Z124="",0,Z124),"0")+IFERROR(IF(Z125="",0,Z125),"0")+IFERROR(IF(Z126="",0,Z126),"0")+IFERROR(IF(Z127="",0,Z127),"0")+IFERROR(IF(Z128="",0,Z128),"0")</f>
        <v>2.8052200000000003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1399.5</v>
      </c>
      <c r="Y130" s="779">
        <f>IFERROR(SUM(Y124:Y128),"0")</f>
        <v>1399.5</v>
      </c>
      <c r="Z130" s="37"/>
      <c r="AA130" s="780"/>
      <c r="AB130" s="780"/>
      <c r="AC130" s="780"/>
    </row>
    <row r="131" spans="1:68" ht="14.25" customHeight="1" x14ac:dyDescent="0.25">
      <c r="A131" s="802" t="s">
        <v>172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customHeight="1" x14ac:dyDescent="0.25">
      <c r="A132" s="54" t="s">
        <v>268</v>
      </c>
      <c r="B132" s="54" t="s">
        <v>269</v>
      </c>
      <c r="C132" s="31">
        <v>4301020235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50</v>
      </c>
      <c r="P132" s="962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268</v>
      </c>
      <c r="B133" s="54" t="s">
        <v>271</v>
      </c>
      <c r="C133" s="31">
        <v>4301020345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55</v>
      </c>
      <c r="P133" s="1134" t="s">
        <v>272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274</v>
      </c>
      <c r="B134" s="54" t="s">
        <v>275</v>
      </c>
      <c r="C134" s="31">
        <v>4301020258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270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274</v>
      </c>
      <c r="B135" s="54" t="s">
        <v>276</v>
      </c>
      <c r="C135" s="31">
        <v>4301020346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1" t="s">
        <v>277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278</v>
      </c>
      <c r="B136" s="54" t="s">
        <v>279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2.58</v>
      </c>
      <c r="J136" s="32">
        <v>182</v>
      </c>
      <c r="K136" s="32" t="s">
        <v>184</v>
      </c>
      <c r="L136" s="32"/>
      <c r="M136" s="33" t="s">
        <v>121</v>
      </c>
      <c r="N136" s="33"/>
      <c r="O136" s="32">
        <v>55</v>
      </c>
      <c r="P136" s="1187" t="s">
        <v>280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273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customHeight="1" x14ac:dyDescent="0.25">
      <c r="A140" s="54" t="s">
        <v>281</v>
      </c>
      <c r="B140" s="54" t="s">
        <v>282</v>
      </c>
      <c r="C140" s="31">
        <v>4301051360</v>
      </c>
      <c r="D140" s="781">
        <v>4607091385168</v>
      </c>
      <c r="E140" s="782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118</v>
      </c>
      <c r="N140" s="33"/>
      <c r="O140" s="32">
        <v>45</v>
      </c>
      <c r="P140" s="9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283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37.5" customHeight="1" x14ac:dyDescent="0.25">
      <c r="A141" s="54" t="s">
        <v>281</v>
      </c>
      <c r="B141" s="54" t="s">
        <v>284</v>
      </c>
      <c r="C141" s="31">
        <v>4301051612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286</v>
      </c>
      <c r="B142" s="54" t="s">
        <v>287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2" t="s">
        <v>288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290</v>
      </c>
      <c r="B143" s="54" t="s">
        <v>291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293</v>
      </c>
      <c r="B144" s="54" t="s">
        <v>294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130</v>
      </c>
      <c r="M144" s="33" t="s">
        <v>118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540</v>
      </c>
      <c r="Y144" s="778">
        <f t="shared" si="31"/>
        <v>540</v>
      </c>
      <c r="Z144" s="36">
        <f>IFERROR(IF(Y144=0,"",ROUNDUP(Y144/H144,0)*0.00753),"")</f>
        <v>1.506</v>
      </c>
      <c r="AA144" s="56"/>
      <c r="AB144" s="57"/>
      <c r="AC144" s="213" t="s">
        <v>295</v>
      </c>
      <c r="AG144" s="64"/>
      <c r="AJ144" s="68" t="s">
        <v>131</v>
      </c>
      <c r="AK144" s="68">
        <v>421.2</v>
      </c>
      <c r="BB144" s="214" t="s">
        <v>1</v>
      </c>
      <c r="BM144" s="64">
        <f t="shared" si="32"/>
        <v>594.39999999999986</v>
      </c>
      <c r="BN144" s="64">
        <f t="shared" si="33"/>
        <v>594.39999999999986</v>
      </c>
      <c r="BO144" s="64">
        <f t="shared" si="34"/>
        <v>1.2820512820512819</v>
      </c>
      <c r="BP144" s="64">
        <f t="shared" si="35"/>
        <v>1.2820512820512819</v>
      </c>
    </row>
    <row r="145" spans="1:68" ht="16.5" customHeight="1" x14ac:dyDescent="0.25">
      <c r="A145" s="54" t="s">
        <v>296</v>
      </c>
      <c r="B145" s="54" t="s">
        <v>297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299</v>
      </c>
      <c r="B146" s="54" t="s">
        <v>300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301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200</v>
      </c>
      <c r="Y147" s="779">
        <f>IFERROR(Y140/H140,"0")+IFERROR(Y141/H141,"0")+IFERROR(Y142/H142,"0")+IFERROR(Y143/H143,"0")+IFERROR(Y144/H144,"0")+IFERROR(Y145/H145,"0")+IFERROR(Y146/H146,"0")</f>
        <v>200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1.506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540</v>
      </c>
      <c r="Y148" s="779">
        <f>IFERROR(SUM(Y140:Y146),"0")</f>
        <v>540</v>
      </c>
      <c r="Z148" s="37"/>
      <c r="AA148" s="780"/>
      <c r="AB148" s="780"/>
      <c r="AC148" s="780"/>
    </row>
    <row r="149" spans="1:68" ht="14.25" customHeight="1" x14ac:dyDescent="0.25">
      <c r="A149" s="802" t="s">
        <v>219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customHeight="1" x14ac:dyDescent="0.25">
      <c r="A150" s="54" t="s">
        <v>302</v>
      </c>
      <c r="B150" s="54" t="s">
        <v>303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305</v>
      </c>
      <c r="B151" s="54" t="s">
        <v>306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307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4" t="s">
        <v>308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customHeight="1" x14ac:dyDescent="0.25">
      <c r="A156" s="54" t="s">
        <v>309</v>
      </c>
      <c r="B156" s="54" t="s">
        <v>310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311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309</v>
      </c>
      <c r="B157" s="54" t="s">
        <v>312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311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customHeight="1" x14ac:dyDescent="0.25">
      <c r="A161" s="54" t="s">
        <v>313</v>
      </c>
      <c r="B161" s="54" t="s">
        <v>314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315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313</v>
      </c>
      <c r="B162" s="54" t="s">
        <v>316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315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customHeight="1" x14ac:dyDescent="0.25">
      <c r="A166" s="54" t="s">
        <v>317</v>
      </c>
      <c r="B166" s="54" t="s">
        <v>318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311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317</v>
      </c>
      <c r="B167" s="54" t="s">
        <v>319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311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customHeight="1" x14ac:dyDescent="0.25">
      <c r="A172" s="54" t="s">
        <v>320</v>
      </c>
      <c r="B172" s="54" t="s">
        <v>321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322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customHeight="1" x14ac:dyDescent="0.25">
      <c r="A176" s="54" t="s">
        <v>323</v>
      </c>
      <c r="B176" s="54" t="s">
        <v>324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326</v>
      </c>
      <c r="B177" s="54" t="s">
        <v>327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329</v>
      </c>
      <c r="B178" s="54" t="s">
        <v>330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332</v>
      </c>
      <c r="B179" s="54" t="s">
        <v>333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334</v>
      </c>
      <c r="B180" s="54" t="s">
        <v>335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331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customHeight="1" x14ac:dyDescent="0.25">
      <c r="A184" s="54" t="s">
        <v>336</v>
      </c>
      <c r="B184" s="54" t="s">
        <v>337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339</v>
      </c>
      <c r="B185" s="54" t="s">
        <v>340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341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342</v>
      </c>
      <c r="B186" s="54" t="s">
        <v>343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338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1" t="s">
        <v>344</v>
      </c>
      <c r="B189" s="822"/>
      <c r="C189" s="822"/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48"/>
      <c r="AB189" s="48"/>
      <c r="AC189" s="48"/>
    </row>
    <row r="190" spans="1:68" ht="16.5" customHeight="1" x14ac:dyDescent="0.25">
      <c r="A190" s="794" t="s">
        <v>345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customHeight="1" x14ac:dyDescent="0.25">
      <c r="A191" s="802" t="s">
        <v>172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customHeight="1" x14ac:dyDescent="0.25">
      <c r="A192" s="54" t="s">
        <v>346</v>
      </c>
      <c r="B192" s="54" t="s">
        <v>347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3" t="s">
        <v>348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349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customHeight="1" x14ac:dyDescent="0.25">
      <c r="A196" s="54" t="s">
        <v>350</v>
      </c>
      <c r="B196" s="54" t="s">
        <v>351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352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353</v>
      </c>
      <c r="B197" s="54" t="s">
        <v>354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356</v>
      </c>
      <c r="B198" s="54" t="s">
        <v>357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359</v>
      </c>
      <c r="B199" s="54" t="s">
        <v>360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361</v>
      </c>
      <c r="B200" s="54" t="s">
        <v>362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363</v>
      </c>
      <c r="B201" s="54" t="s">
        <v>364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358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365</v>
      </c>
      <c r="B202" s="54" t="s">
        <v>366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367</v>
      </c>
      <c r="B203" s="54" t="s">
        <v>368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customHeight="1" x14ac:dyDescent="0.25">
      <c r="A206" s="794" t="s">
        <v>370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customHeight="1" x14ac:dyDescent="0.25">
      <c r="A208" s="54" t="s">
        <v>371</v>
      </c>
      <c r="B208" s="54" t="s">
        <v>372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374</v>
      </c>
      <c r="B209" s="54" t="s">
        <v>375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373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02" t="s">
        <v>172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customHeight="1" x14ac:dyDescent="0.25">
      <c r="A213" s="54" t="s">
        <v>376</v>
      </c>
      <c r="B213" s="54" t="s">
        <v>377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379</v>
      </c>
      <c r="B214" s="54" t="s">
        <v>380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2.2799999999999998</v>
      </c>
      <c r="J214" s="32">
        <v>182</v>
      </c>
      <c r="K214" s="32" t="s">
        <v>184</v>
      </c>
      <c r="L214" s="32"/>
      <c r="M214" s="33" t="s">
        <v>121</v>
      </c>
      <c r="N214" s="33"/>
      <c r="O214" s="32">
        <v>50</v>
      </c>
      <c r="P214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77" t="s">
        <v>378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customHeight="1" x14ac:dyDescent="0.25">
      <c r="A218" s="54" t="s">
        <v>381</v>
      </c>
      <c r="B218" s="54" t="s">
        <v>382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383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384</v>
      </c>
      <c r="B219" s="54" t="s">
        <v>385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386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387</v>
      </c>
      <c r="B220" s="54" t="s">
        <v>388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389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390</v>
      </c>
      <c r="B221" s="54" t="s">
        <v>391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392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393</v>
      </c>
      <c r="B222" s="54" t="s">
        <v>394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395</v>
      </c>
      <c r="B223" s="54" t="s">
        <v>396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386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397</v>
      </c>
      <c r="B224" s="54" t="s">
        <v>398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389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399</v>
      </c>
      <c r="B225" s="54" t="s">
        <v>400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392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37.5" customHeight="1" x14ac:dyDescent="0.25">
      <c r="A229" s="54" t="s">
        <v>401</v>
      </c>
      <c r="B229" s="54" t="s">
        <v>402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7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403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404</v>
      </c>
      <c r="B230" s="54" t="s">
        <v>405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406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407</v>
      </c>
      <c r="B231" s="54" t="s">
        <v>408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410</v>
      </c>
      <c r="B232" s="54" t="s">
        <v>411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413</v>
      </c>
      <c r="B233" s="54" t="s">
        <v>414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6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271.2</v>
      </c>
      <c r="Y233" s="778">
        <f t="shared" si="46"/>
        <v>271.2</v>
      </c>
      <c r="Z233" s="36">
        <f t="shared" ref="Z233:Z239" si="51">IFERROR(IF(Y233=0,"",ROUNDUP(Y233/H233,0)*0.00753),"")</f>
        <v>0.85089000000000004</v>
      </c>
      <c r="AA233" s="56"/>
      <c r="AB233" s="57"/>
      <c r="AC233" s="303" t="s">
        <v>415</v>
      </c>
      <c r="AG233" s="64"/>
      <c r="AJ233" s="68"/>
      <c r="AK233" s="68">
        <v>0</v>
      </c>
      <c r="BB233" s="304" t="s">
        <v>1</v>
      </c>
      <c r="BM233" s="64">
        <f t="shared" si="47"/>
        <v>303.96999999999997</v>
      </c>
      <c r="BN233" s="64">
        <f t="shared" si="48"/>
        <v>303.96999999999997</v>
      </c>
      <c r="BO233" s="64">
        <f t="shared" si="49"/>
        <v>0.72435897435897434</v>
      </c>
      <c r="BP233" s="64">
        <f t="shared" si="50"/>
        <v>0.72435897435897434</v>
      </c>
    </row>
    <row r="234" spans="1:68" ht="37.5" customHeight="1" x14ac:dyDescent="0.25">
      <c r="A234" s="54" t="s">
        <v>416</v>
      </c>
      <c r="B234" s="54" t="s">
        <v>417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418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419</v>
      </c>
      <c r="B235" s="54" t="s">
        <v>420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302.39999999999998</v>
      </c>
      <c r="Y235" s="778">
        <f t="shared" si="46"/>
        <v>302.39999999999998</v>
      </c>
      <c r="Z235" s="36">
        <f t="shared" si="51"/>
        <v>0.94878000000000007</v>
      </c>
      <c r="AA235" s="56"/>
      <c r="AB235" s="57"/>
      <c r="AC235" s="307" t="s">
        <v>421</v>
      </c>
      <c r="AG235" s="64"/>
      <c r="AJ235" s="68"/>
      <c r="AK235" s="68">
        <v>0</v>
      </c>
      <c r="BB235" s="308" t="s">
        <v>1</v>
      </c>
      <c r="BM235" s="64">
        <f t="shared" si="47"/>
        <v>336.67200000000003</v>
      </c>
      <c r="BN235" s="64">
        <f t="shared" si="48"/>
        <v>336.67200000000003</v>
      </c>
      <c r="BO235" s="64">
        <f t="shared" si="49"/>
        <v>0.80769230769230771</v>
      </c>
      <c r="BP235" s="64">
        <f t="shared" si="50"/>
        <v>0.80769230769230771</v>
      </c>
    </row>
    <row r="236" spans="1:68" ht="27" customHeight="1" x14ac:dyDescent="0.25">
      <c r="A236" s="54" t="s">
        <v>422</v>
      </c>
      <c r="B236" s="54" t="s">
        <v>423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424</v>
      </c>
      <c r="B237" s="54" t="s">
        <v>425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426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427</v>
      </c>
      <c r="B238" s="54" t="s">
        <v>428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5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426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429</v>
      </c>
      <c r="B239" s="54" t="s">
        <v>430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431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239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239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1.7996700000000001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573.59999999999991</v>
      </c>
      <c r="Y241" s="779">
        <f>IFERROR(SUM(Y229:Y239),"0")</f>
        <v>573.59999999999991</v>
      </c>
      <c r="Z241" s="37"/>
      <c r="AA241" s="780"/>
      <c r="AB241" s="780"/>
      <c r="AC241" s="780"/>
    </row>
    <row r="242" spans="1:68" ht="14.25" customHeight="1" x14ac:dyDescent="0.25">
      <c r="A242" s="802" t="s">
        <v>219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customHeight="1" x14ac:dyDescent="0.25">
      <c r="A243" s="54" t="s">
        <v>432</v>
      </c>
      <c r="B243" s="54" t="s">
        <v>433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434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432</v>
      </c>
      <c r="B244" s="54" t="s">
        <v>435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436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437</v>
      </c>
      <c r="B245" s="54" t="s">
        <v>438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440</v>
      </c>
      <c r="B246" s="54" t="s">
        <v>441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442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37.5" customHeight="1" x14ac:dyDescent="0.25">
      <c r="A247" s="54" t="s">
        <v>443</v>
      </c>
      <c r="B247" s="54" t="s">
        <v>444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445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customHeight="1" x14ac:dyDescent="0.25">
      <c r="A250" s="794" t="s">
        <v>446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customHeight="1" x14ac:dyDescent="0.25">
      <c r="A252" s="54" t="s">
        <v>447</v>
      </c>
      <c r="B252" s="54" t="s">
        <v>448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449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447</v>
      </c>
      <c r="B253" s="54" t="s">
        <v>450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451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452</v>
      </c>
      <c r="B254" s="54" t="s">
        <v>453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454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455</v>
      </c>
      <c r="B255" s="54" t="s">
        <v>456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457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455</v>
      </c>
      <c r="B256" s="54" t="s">
        <v>458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451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459</v>
      </c>
      <c r="B257" s="54" t="s">
        <v>460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461</v>
      </c>
      <c r="B258" s="54" t="s">
        <v>462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454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463</v>
      </c>
      <c r="B259" s="54" t="s">
        <v>464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465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4" t="s">
        <v>466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customHeight="1" x14ac:dyDescent="0.25">
      <c r="A264" s="54" t="s">
        <v>467</v>
      </c>
      <c r="B264" s="54" t="s">
        <v>468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469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467</v>
      </c>
      <c r="B265" s="54" t="s">
        <v>470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471</v>
      </c>
      <c r="B266" s="54" t="s">
        <v>472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473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474</v>
      </c>
      <c r="B267" s="54" t="s">
        <v>475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476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474</v>
      </c>
      <c r="B268" s="54" t="s">
        <v>477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478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479</v>
      </c>
      <c r="B269" s="54" t="s">
        <v>480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481</v>
      </c>
      <c r="B270" s="54" t="s">
        <v>482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483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484</v>
      </c>
      <c r="B271" s="54" t="s">
        <v>485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486</v>
      </c>
      <c r="B272" s="54" t="s">
        <v>487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476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02" t="s">
        <v>172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customHeight="1" x14ac:dyDescent="0.25">
      <c r="A276" s="54" t="s">
        <v>488</v>
      </c>
      <c r="B276" s="54" t="s">
        <v>489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16" t="s">
        <v>490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491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4" t="s">
        <v>492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customHeight="1" x14ac:dyDescent="0.25">
      <c r="A281" s="54" t="s">
        <v>493</v>
      </c>
      <c r="B281" s="54" t="s">
        <v>494</v>
      </c>
      <c r="C281" s="31">
        <v>4301011322</v>
      </c>
      <c r="D281" s="781">
        <v>4607091387452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495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496</v>
      </c>
      <c r="B282" s="54" t="s">
        <v>497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0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498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499</v>
      </c>
      <c r="B283" s="54" t="s">
        <v>500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4" t="s">
        <v>501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499</v>
      </c>
      <c r="B284" s="54" t="s">
        <v>503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504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505</v>
      </c>
      <c r="B285" s="54" t="s">
        <v>506</v>
      </c>
      <c r="C285" s="31">
        <v>4301011313</v>
      </c>
      <c r="D285" s="781">
        <v>4607091385984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507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508</v>
      </c>
      <c r="B286" s="54" t="s">
        <v>509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510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511</v>
      </c>
      <c r="B287" s="54" t="s">
        <v>512</v>
      </c>
      <c r="C287" s="31">
        <v>4301011319</v>
      </c>
      <c r="D287" s="781">
        <v>4607091387469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513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514</v>
      </c>
      <c r="B288" s="54" t="s">
        <v>515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516</v>
      </c>
      <c r="B289" s="54" t="s">
        <v>517</v>
      </c>
      <c r="C289" s="31">
        <v>4301011316</v>
      </c>
      <c r="D289" s="781">
        <v>4607091387438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519</v>
      </c>
      <c r="B290" s="54" t="s">
        <v>520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504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4" t="s">
        <v>521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customHeight="1" x14ac:dyDescent="0.25">
      <c r="A295" s="54" t="s">
        <v>522</v>
      </c>
      <c r="B295" s="54" t="s">
        <v>523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457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4" t="s">
        <v>524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customHeight="1" x14ac:dyDescent="0.25">
      <c r="A300" s="54" t="s">
        <v>525</v>
      </c>
      <c r="B300" s="54" t="s">
        <v>526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527</v>
      </c>
      <c r="B301" s="54" t="s">
        <v>528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530</v>
      </c>
      <c r="B302" s="54" t="s">
        <v>531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532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4" t="s">
        <v>533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customHeight="1" x14ac:dyDescent="0.25">
      <c r="A307" s="54" t="s">
        <v>534</v>
      </c>
      <c r="B307" s="54" t="s">
        <v>535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536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537</v>
      </c>
      <c r="B308" s="54" t="s">
        <v>538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539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540</v>
      </c>
      <c r="B309" s="54" t="s">
        <v>541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7" t="s">
        <v>542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544</v>
      </c>
      <c r="B310" s="54" t="s">
        <v>545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0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547</v>
      </c>
      <c r="B311" s="54" t="s">
        <v>548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536</v>
      </c>
      <c r="AG311" s="64"/>
      <c r="AJ311" s="68" t="s">
        <v>152</v>
      </c>
      <c r="AK311" s="68">
        <v>28.8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549</v>
      </c>
      <c r="B312" s="54" t="s">
        <v>550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551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customHeight="1" x14ac:dyDescent="0.25">
      <c r="A315" s="794" t="s">
        <v>552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customHeight="1" x14ac:dyDescent="0.25">
      <c r="A317" s="54" t="s">
        <v>553</v>
      </c>
      <c r="B317" s="54" t="s">
        <v>554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555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customHeight="1" x14ac:dyDescent="0.25">
      <c r="A321" s="54" t="s">
        <v>556</v>
      </c>
      <c r="B321" s="54" t="s">
        <v>557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558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customHeight="1" x14ac:dyDescent="0.25">
      <c r="A325" s="54" t="s">
        <v>559</v>
      </c>
      <c r="B325" s="54" t="s">
        <v>560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561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4" t="s">
        <v>562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customHeight="1" x14ac:dyDescent="0.25">
      <c r="A330" s="54" t="s">
        <v>563</v>
      </c>
      <c r="B330" s="54" t="s">
        <v>564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565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customHeight="1" x14ac:dyDescent="0.25">
      <c r="A334" s="54" t="s">
        <v>566</v>
      </c>
      <c r="B334" s="54" t="s">
        <v>567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568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customHeight="1" x14ac:dyDescent="0.25">
      <c r="A338" s="54" t="s">
        <v>569</v>
      </c>
      <c r="B338" s="54" t="s">
        <v>570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571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572</v>
      </c>
      <c r="B339" s="54" t="s">
        <v>573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574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4" t="s">
        <v>575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customHeight="1" x14ac:dyDescent="0.25">
      <c r="A344" s="54" t="s">
        <v>576</v>
      </c>
      <c r="B344" s="54" t="s">
        <v>577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465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customHeight="1" x14ac:dyDescent="0.25">
      <c r="A348" s="54" t="s">
        <v>578</v>
      </c>
      <c r="B348" s="54" t="s">
        <v>579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580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581</v>
      </c>
      <c r="B349" s="54" t="s">
        <v>582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580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4" t="s">
        <v>583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customHeight="1" x14ac:dyDescent="0.25">
      <c r="A354" s="54" t="s">
        <v>584</v>
      </c>
      <c r="B354" s="54" t="s">
        <v>585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586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587</v>
      </c>
      <c r="B355" s="54" t="s">
        <v>588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589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590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587</v>
      </c>
      <c r="B356" s="54" t="s">
        <v>591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592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593</v>
      </c>
      <c r="B357" s="54" t="s">
        <v>594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595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596</v>
      </c>
      <c r="B358" s="54" t="s">
        <v>597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0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600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601</v>
      </c>
      <c r="B360" s="54" t="s">
        <v>602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603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604</v>
      </c>
      <c r="B361" s="54" t="s">
        <v>605</v>
      </c>
      <c r="C361" s="31">
        <v>4301011328</v>
      </c>
      <c r="D361" s="781">
        <v>4607091386011</v>
      </c>
      <c r="E361" s="782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606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607</v>
      </c>
      <c r="B362" s="54" t="s">
        <v>608</v>
      </c>
      <c r="C362" s="31">
        <v>4301011859</v>
      </c>
      <c r="D362" s="781">
        <v>4680115885608</v>
      </c>
      <c r="E362" s="782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4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592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customHeight="1" x14ac:dyDescent="0.25">
      <c r="A366" s="54" t="s">
        <v>609</v>
      </c>
      <c r="B366" s="54" t="s">
        <v>610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611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612</v>
      </c>
      <c r="B367" s="54" t="s">
        <v>613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614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615</v>
      </c>
      <c r="B368" s="54" t="s">
        <v>616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617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618</v>
      </c>
      <c r="B369" s="54" t="s">
        <v>619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614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customHeight="1" x14ac:dyDescent="0.25">
      <c r="A373" s="54" t="s">
        <v>620</v>
      </c>
      <c r="B373" s="54" t="s">
        <v>621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622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37.5" customHeight="1" x14ac:dyDescent="0.25">
      <c r="A374" s="54" t="s">
        <v>623</v>
      </c>
      <c r="B374" s="54" t="s">
        <v>624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7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625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626</v>
      </c>
      <c r="B375" s="54" t="s">
        <v>627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628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629</v>
      </c>
      <c r="B376" s="54" t="s">
        <v>630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631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632</v>
      </c>
      <c r="B377" s="54" t="s">
        <v>633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634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635</v>
      </c>
      <c r="B378" s="54" t="s">
        <v>636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637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02" t="s">
        <v>219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37.5" customHeight="1" x14ac:dyDescent="0.25">
      <c r="A382" s="54" t="s">
        <v>638</v>
      </c>
      <c r="B382" s="54" t="s">
        <v>639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640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641</v>
      </c>
      <c r="B383" s="54" t="s">
        <v>642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643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644</v>
      </c>
      <c r="B384" s="54" t="s">
        <v>645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646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customHeight="1" x14ac:dyDescent="0.25">
      <c r="A388" s="54" t="s">
        <v>647</v>
      </c>
      <c r="B388" s="54" t="s">
        <v>648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649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651</v>
      </c>
      <c r="B389" s="54" t="s">
        <v>652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653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650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654</v>
      </c>
      <c r="B390" s="54" t="s">
        <v>655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657</v>
      </c>
      <c r="B391" s="54" t="s">
        <v>658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650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customHeight="1" x14ac:dyDescent="0.25">
      <c r="A394" s="802" t="s">
        <v>659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customHeight="1" x14ac:dyDescent="0.25">
      <c r="A395" s="54" t="s">
        <v>660</v>
      </c>
      <c r="B395" s="54" t="s">
        <v>661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184</v>
      </c>
      <c r="L395" s="32"/>
      <c r="M395" s="33" t="s">
        <v>662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663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184</v>
      </c>
      <c r="L396" s="32"/>
      <c r="M396" s="33" t="s">
        <v>662</v>
      </c>
      <c r="N396" s="33"/>
      <c r="O396" s="32">
        <v>730</v>
      </c>
      <c r="P396" s="10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663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666</v>
      </c>
      <c r="B397" s="54" t="s">
        <v>667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184</v>
      </c>
      <c r="L397" s="32"/>
      <c r="M397" s="33" t="s">
        <v>662</v>
      </c>
      <c r="N397" s="33"/>
      <c r="O397" s="32">
        <v>730</v>
      </c>
      <c r="P397" s="9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663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4" t="s">
        <v>668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customHeight="1" x14ac:dyDescent="0.25">
      <c r="A402" s="54" t="s">
        <v>669</v>
      </c>
      <c r="B402" s="54" t="s">
        <v>670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671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customHeight="1" x14ac:dyDescent="0.25">
      <c r="A406" s="54" t="s">
        <v>672</v>
      </c>
      <c r="B406" s="54" t="s">
        <v>673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674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675</v>
      </c>
      <c r="B407" s="54" t="s">
        <v>676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1050</v>
      </c>
      <c r="Y407" s="778">
        <f>IFERROR(IF(X407="",0,CEILING((X407/$H407),1)*$H407),"")</f>
        <v>1050</v>
      </c>
      <c r="Z407" s="36">
        <f>IFERROR(IF(Y407=0,"",ROUNDUP(Y407/H407,0)*0.00753),"")</f>
        <v>3.7650000000000001</v>
      </c>
      <c r="AA407" s="56"/>
      <c r="AB407" s="57"/>
      <c r="AC407" s="485" t="s">
        <v>677</v>
      </c>
      <c r="AG407" s="64"/>
      <c r="AJ407" s="68"/>
      <c r="AK407" s="68">
        <v>0</v>
      </c>
      <c r="BB407" s="486" t="s">
        <v>1</v>
      </c>
      <c r="BM407" s="64">
        <f>IFERROR(X407*I407/H407,"0")</f>
        <v>1186</v>
      </c>
      <c r="BN407" s="64">
        <f>IFERROR(Y407*I407/H407,"0")</f>
        <v>1186</v>
      </c>
      <c r="BO407" s="64">
        <f>IFERROR(1/J407*(X407/H407),"0")</f>
        <v>3.2051282051282048</v>
      </c>
      <c r="BP407" s="64">
        <f>IFERROR(1/J407*(Y407/H407),"0")</f>
        <v>3.2051282051282048</v>
      </c>
    </row>
    <row r="408" spans="1:68" ht="27" customHeight="1" x14ac:dyDescent="0.25">
      <c r="A408" s="54" t="s">
        <v>678</v>
      </c>
      <c r="B408" s="54" t="s">
        <v>679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210</v>
      </c>
      <c r="Y408" s="778">
        <f>IFERROR(IF(X408="",0,CEILING((X408/$H408),1)*$H408),"")</f>
        <v>210</v>
      </c>
      <c r="Z408" s="36">
        <f>IFERROR(IF(Y408=0,"",ROUNDUP(Y408/H408,0)*0.00753),"")</f>
        <v>0.753</v>
      </c>
      <c r="AA408" s="56"/>
      <c r="AB408" s="57"/>
      <c r="AC408" s="487" t="s">
        <v>680</v>
      </c>
      <c r="AG408" s="64"/>
      <c r="AJ408" s="68"/>
      <c r="AK408" s="68">
        <v>0</v>
      </c>
      <c r="BB408" s="488" t="s">
        <v>1</v>
      </c>
      <c r="BM408" s="64">
        <f>IFERROR(X408*I408/H408,"0")</f>
        <v>235.99999999999997</v>
      </c>
      <c r="BN408" s="64">
        <f>IFERROR(Y408*I408/H408,"0")</f>
        <v>235.99999999999997</v>
      </c>
      <c r="BO408" s="64">
        <f>IFERROR(1/J408*(X408/H408),"0")</f>
        <v>0.64102564102564097</v>
      </c>
      <c r="BP408" s="64">
        <f>IFERROR(1/J408*(Y408/H408),"0")</f>
        <v>0.64102564102564097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600</v>
      </c>
      <c r="Y409" s="779">
        <f>IFERROR(Y406/H406,"0")+IFERROR(Y407/H407,"0")+IFERROR(Y408/H408,"0")</f>
        <v>600</v>
      </c>
      <c r="Z409" s="779">
        <f>IFERROR(IF(Z406="",0,Z406),"0")+IFERROR(IF(Z407="",0,Z407),"0")+IFERROR(IF(Z408="",0,Z408),"0")</f>
        <v>4.5179999999999998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1260</v>
      </c>
      <c r="Y410" s="779">
        <f>IFERROR(SUM(Y406:Y408),"0")</f>
        <v>1260</v>
      </c>
      <c r="Z410" s="37"/>
      <c r="AA410" s="780"/>
      <c r="AB410" s="780"/>
      <c r="AC410" s="780"/>
    </row>
    <row r="411" spans="1:68" ht="27.75" customHeight="1" x14ac:dyDescent="0.2">
      <c r="A411" s="821" t="s">
        <v>681</v>
      </c>
      <c r="B411" s="822"/>
      <c r="C411" s="822"/>
      <c r="D411" s="822"/>
      <c r="E411" s="822"/>
      <c r="F411" s="822"/>
      <c r="G411" s="822"/>
      <c r="H411" s="822"/>
      <c r="I411" s="822"/>
      <c r="J411" s="822"/>
      <c r="K411" s="822"/>
      <c r="L411" s="822"/>
      <c r="M411" s="822"/>
      <c r="N411" s="822"/>
      <c r="O411" s="822"/>
      <c r="P411" s="822"/>
      <c r="Q411" s="822"/>
      <c r="R411" s="822"/>
      <c r="S411" s="822"/>
      <c r="T411" s="822"/>
      <c r="U411" s="822"/>
      <c r="V411" s="822"/>
      <c r="W411" s="822"/>
      <c r="X411" s="822"/>
      <c r="Y411" s="822"/>
      <c r="Z411" s="822"/>
      <c r="AA411" s="48"/>
      <c r="AB411" s="48"/>
      <c r="AC411" s="48"/>
    </row>
    <row r="412" spans="1:68" ht="16.5" customHeight="1" x14ac:dyDescent="0.25">
      <c r="A412" s="794" t="s">
        <v>682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683</v>
      </c>
      <c r="B414" s="54" t="s">
        <v>684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130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685</v>
      </c>
      <c r="AG414" s="64"/>
      <c r="AJ414" s="68" t="s">
        <v>131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customHeight="1" x14ac:dyDescent="0.25">
      <c r="A415" s="54" t="s">
        <v>683</v>
      </c>
      <c r="B415" s="54" t="s">
        <v>686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687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688</v>
      </c>
      <c r="B416" s="54" t="s">
        <v>689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130</v>
      </c>
      <c r="M416" s="33" t="s">
        <v>68</v>
      </c>
      <c r="N416" s="33"/>
      <c r="O416" s="32">
        <v>60</v>
      </c>
      <c r="P416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690</v>
      </c>
      <c r="AG416" s="64"/>
      <c r="AJ416" s="68" t="s">
        <v>131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customHeight="1" x14ac:dyDescent="0.25">
      <c r="A417" s="54" t="s">
        <v>688</v>
      </c>
      <c r="B417" s="54" t="s">
        <v>691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687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692</v>
      </c>
      <c r="B418" s="54" t="s">
        <v>693</v>
      </c>
      <c r="C418" s="31">
        <v>4301011339</v>
      </c>
      <c r="D418" s="781">
        <v>4607091383997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694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695</v>
      </c>
      <c r="B419" s="54" t="s">
        <v>696</v>
      </c>
      <c r="C419" s="31">
        <v>4301011867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130</v>
      </c>
      <c r="M419" s="33" t="s">
        <v>68</v>
      </c>
      <c r="N419" s="33"/>
      <c r="O419" s="32">
        <v>60</v>
      </c>
      <c r="P419" s="9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2"/>
        <v>0</v>
      </c>
      <c r="Z419" s="36" t="str">
        <f>IFERROR(IF(Y419=0,"",ROUNDUP(Y419/H419,0)*0.02175),"")</f>
        <v/>
      </c>
      <c r="AA419" s="56"/>
      <c r="AB419" s="57"/>
      <c r="AC419" s="499" t="s">
        <v>697</v>
      </c>
      <c r="AG419" s="64"/>
      <c r="AJ419" s="68" t="s">
        <v>131</v>
      </c>
      <c r="AK419" s="68">
        <v>720</v>
      </c>
      <c r="BB419" s="500" t="s">
        <v>1</v>
      </c>
      <c r="BM419" s="64">
        <f t="shared" si="83"/>
        <v>0</v>
      </c>
      <c r="BN419" s="64">
        <f t="shared" si="84"/>
        <v>0</v>
      </c>
      <c r="BO419" s="64">
        <f t="shared" si="85"/>
        <v>0</v>
      </c>
      <c r="BP419" s="64">
        <f t="shared" si="86"/>
        <v>0</v>
      </c>
    </row>
    <row r="420" spans="1:68" ht="27" customHeight="1" x14ac:dyDescent="0.25">
      <c r="A420" s="54" t="s">
        <v>695</v>
      </c>
      <c r="B420" s="54" t="s">
        <v>698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699</v>
      </c>
      <c r="B421" s="54" t="s">
        <v>700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701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702</v>
      </c>
      <c r="B422" s="54" t="s">
        <v>703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690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704</v>
      </c>
      <c r="B423" s="54" t="s">
        <v>705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706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707</v>
      </c>
      <c r="B424" s="54" t="s">
        <v>708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697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0</v>
      </c>
      <c r="Y426" s="779">
        <f>IFERROR(SUM(Y414:Y424),"0")</f>
        <v>0</v>
      </c>
      <c r="Z426" s="37"/>
      <c r="AA426" s="780"/>
      <c r="AB426" s="780"/>
      <c r="AC426" s="780"/>
    </row>
    <row r="427" spans="1:68" ht="14.25" customHeight="1" x14ac:dyDescent="0.25">
      <c r="A427" s="802" t="s">
        <v>172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709</v>
      </c>
      <c r="B428" s="54" t="s">
        <v>710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130</v>
      </c>
      <c r="M428" s="33" t="s">
        <v>121</v>
      </c>
      <c r="N428" s="33"/>
      <c r="O428" s="32">
        <v>50</v>
      </c>
      <c r="P428" s="8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0</v>
      </c>
      <c r="Y428" s="778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711</v>
      </c>
      <c r="AG428" s="64"/>
      <c r="AJ428" s="68" t="s">
        <v>131</v>
      </c>
      <c r="AK428" s="68">
        <v>720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712</v>
      </c>
      <c r="B429" s="54" t="s">
        <v>713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711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0</v>
      </c>
      <c r="Y430" s="779">
        <f>IFERROR(Y428/H428,"0")+IFERROR(Y429/H429,"0")</f>
        <v>0</v>
      </c>
      <c r="Z430" s="779">
        <f>IFERROR(IF(Z428="",0,Z428),"0")+IFERROR(IF(Z429="",0,Z429),"0")</f>
        <v>0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0</v>
      </c>
      <c r="Y431" s="779">
        <f>IFERROR(SUM(Y428:Y429),"0")</f>
        <v>0</v>
      </c>
      <c r="Z431" s="37"/>
      <c r="AA431" s="780"/>
      <c r="AB431" s="780"/>
      <c r="AC431" s="780"/>
    </row>
    <row r="432" spans="1:68" ht="14.25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customHeight="1" x14ac:dyDescent="0.25">
      <c r="A433" s="54" t="s">
        <v>714</v>
      </c>
      <c r="B433" s="54" t="s">
        <v>715</v>
      </c>
      <c r="C433" s="31">
        <v>4301051560</v>
      </c>
      <c r="D433" s="781">
        <v>4607091383928</v>
      </c>
      <c r="E433" s="782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118</v>
      </c>
      <c r="N433" s="33"/>
      <c r="O433" s="32">
        <v>40</v>
      </c>
      <c r="P433" s="117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716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714</v>
      </c>
      <c r="B434" s="54" t="s">
        <v>717</v>
      </c>
      <c r="C434" s="31">
        <v>4301051903</v>
      </c>
      <c r="D434" s="781">
        <v>4607091383928</v>
      </c>
      <c r="E434" s="782"/>
      <c r="F434" s="776">
        <v>1.5</v>
      </c>
      <c r="G434" s="32">
        <v>6</v>
      </c>
      <c r="H434" s="776">
        <v>9</v>
      </c>
      <c r="I434" s="776">
        <v>9.57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89" t="s">
        <v>718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719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714</v>
      </c>
      <c r="B435" s="54" t="s">
        <v>720</v>
      </c>
      <c r="C435" s="31">
        <v>4301051639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68</v>
      </c>
      <c r="N435" s="33"/>
      <c r="O435" s="32">
        <v>40</v>
      </c>
      <c r="P435" s="118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722</v>
      </c>
      <c r="B436" s="54" t="s">
        <v>723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118</v>
      </c>
      <c r="N436" s="33"/>
      <c r="O436" s="32">
        <v>40</v>
      </c>
      <c r="P436" s="1197" t="s">
        <v>724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725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722</v>
      </c>
      <c r="B437" s="54" t="s">
        <v>726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727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02" t="s">
        <v>219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37.5" customHeight="1" x14ac:dyDescent="0.25">
      <c r="A441" s="54" t="s">
        <v>728</v>
      </c>
      <c r="B441" s="54" t="s">
        <v>729</v>
      </c>
      <c r="C441" s="31">
        <v>4301060345</v>
      </c>
      <c r="D441" s="781">
        <v>4607091384673</v>
      </c>
      <c r="E441" s="782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3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730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728</v>
      </c>
      <c r="B442" s="54" t="s">
        <v>731</v>
      </c>
      <c r="C442" s="31">
        <v>4301060439</v>
      </c>
      <c r="D442" s="781">
        <v>4607091384673</v>
      </c>
      <c r="E442" s="782"/>
      <c r="F442" s="776">
        <v>1.5</v>
      </c>
      <c r="G442" s="32">
        <v>6</v>
      </c>
      <c r="H442" s="776">
        <v>9</v>
      </c>
      <c r="I442" s="776">
        <v>9.5640000000000001</v>
      </c>
      <c r="J442" s="32">
        <v>56</v>
      </c>
      <c r="K442" s="32" t="s">
        <v>117</v>
      </c>
      <c r="L442" s="32"/>
      <c r="M442" s="33" t="s">
        <v>118</v>
      </c>
      <c r="N442" s="33"/>
      <c r="O442" s="32">
        <v>30</v>
      </c>
      <c r="P442" s="940" t="s">
        <v>732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733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728</v>
      </c>
      <c r="B443" s="54" t="s">
        <v>734</v>
      </c>
      <c r="C443" s="31">
        <v>4301060314</v>
      </c>
      <c r="D443" s="781">
        <v>4607091384673</v>
      </c>
      <c r="E443" s="782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735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customHeight="1" x14ac:dyDescent="0.25">
      <c r="A446" s="794" t="s">
        <v>736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customHeight="1" x14ac:dyDescent="0.25">
      <c r="A448" s="54" t="s">
        <v>737</v>
      </c>
      <c r="B448" s="54" t="s">
        <v>738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739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737</v>
      </c>
      <c r="B449" s="54" t="s">
        <v>740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0" t="s">
        <v>741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742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743</v>
      </c>
      <c r="B450" s="54" t="s">
        <v>744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739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743</v>
      </c>
      <c r="B451" s="54" t="s">
        <v>745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742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746</v>
      </c>
      <c r="B452" s="54" t="s">
        <v>747</v>
      </c>
      <c r="C452" s="31">
        <v>4301011312</v>
      </c>
      <c r="D452" s="781">
        <v>4607091384192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748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749</v>
      </c>
      <c r="B453" s="54" t="s">
        <v>750</v>
      </c>
      <c r="C453" s="31">
        <v>4301011874</v>
      </c>
      <c r="D453" s="781">
        <v>4680115884892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751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752</v>
      </c>
      <c r="B454" s="54" t="s">
        <v>753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751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754</v>
      </c>
      <c r="B455" s="54" t="s">
        <v>755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751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customHeight="1" x14ac:dyDescent="0.25">
      <c r="A459" s="54" t="s">
        <v>756</v>
      </c>
      <c r="B459" s="54" t="s">
        <v>757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758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759</v>
      </c>
      <c r="B460" s="54" t="s">
        <v>760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758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customHeight="1" x14ac:dyDescent="0.25">
      <c r="A464" s="54" t="s">
        <v>761</v>
      </c>
      <c r="B464" s="54" t="s">
        <v>762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118</v>
      </c>
      <c r="N464" s="33"/>
      <c r="O464" s="32">
        <v>40</v>
      </c>
      <c r="P464" s="881" t="s">
        <v>763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764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761</v>
      </c>
      <c r="B465" s="54" t="s">
        <v>765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766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767</v>
      </c>
      <c r="B466" s="54" t="s">
        <v>768</v>
      </c>
      <c r="C466" s="31">
        <v>4301051445</v>
      </c>
      <c r="D466" s="781">
        <v>4680115881976</v>
      </c>
      <c r="E466" s="782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89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769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767</v>
      </c>
      <c r="B467" s="54" t="s">
        <v>770</v>
      </c>
      <c r="C467" s="31">
        <v>4301051901</v>
      </c>
      <c r="D467" s="781">
        <v>4680115881976</v>
      </c>
      <c r="E467" s="782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118</v>
      </c>
      <c r="N467" s="33"/>
      <c r="O467" s="32">
        <v>40</v>
      </c>
      <c r="P467" s="939" t="s">
        <v>771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772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773</v>
      </c>
      <c r="B468" s="54" t="s">
        <v>774</v>
      </c>
      <c r="C468" s="31">
        <v>4301051634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766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773</v>
      </c>
      <c r="B469" s="54" t="s">
        <v>775</v>
      </c>
      <c r="C469" s="31">
        <v>4301051297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776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777</v>
      </c>
      <c r="B470" s="54" t="s">
        <v>778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769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customHeight="1" x14ac:dyDescent="0.25">
      <c r="A473" s="802" t="s">
        <v>219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customHeight="1" x14ac:dyDescent="0.25">
      <c r="A474" s="54" t="s">
        <v>779</v>
      </c>
      <c r="B474" s="54" t="s">
        <v>780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118</v>
      </c>
      <c r="N474" s="33"/>
      <c r="O474" s="32">
        <v>40</v>
      </c>
      <c r="P474" s="886" t="s">
        <v>781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782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779</v>
      </c>
      <c r="B475" s="54" t="s">
        <v>783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784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1" t="s">
        <v>785</v>
      </c>
      <c r="B478" s="822"/>
      <c r="C478" s="822"/>
      <c r="D478" s="822"/>
      <c r="E478" s="822"/>
      <c r="F478" s="822"/>
      <c r="G478" s="822"/>
      <c r="H478" s="822"/>
      <c r="I478" s="822"/>
      <c r="J478" s="822"/>
      <c r="K478" s="822"/>
      <c r="L478" s="822"/>
      <c r="M478" s="822"/>
      <c r="N478" s="822"/>
      <c r="O478" s="822"/>
      <c r="P478" s="822"/>
      <c r="Q478" s="822"/>
      <c r="R478" s="822"/>
      <c r="S478" s="822"/>
      <c r="T478" s="822"/>
      <c r="U478" s="822"/>
      <c r="V478" s="822"/>
      <c r="W478" s="822"/>
      <c r="X478" s="822"/>
      <c r="Y478" s="822"/>
      <c r="Z478" s="822"/>
      <c r="AA478" s="48"/>
      <c r="AB478" s="48"/>
      <c r="AC478" s="48"/>
    </row>
    <row r="479" spans="1:68" ht="16.5" customHeight="1" x14ac:dyDescent="0.25">
      <c r="A479" s="794" t="s">
        <v>786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customHeight="1" x14ac:dyDescent="0.25">
      <c r="A481" s="54" t="s">
        <v>787</v>
      </c>
      <c r="B481" s="54" t="s">
        <v>788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789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customHeight="1" x14ac:dyDescent="0.25">
      <c r="A485" s="54" t="s">
        <v>790</v>
      </c>
      <c r="B485" s="54" t="s">
        <v>791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792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customHeight="1" x14ac:dyDescent="0.25">
      <c r="A486" s="54" t="s">
        <v>790</v>
      </c>
      <c r="B486" s="54" t="s">
        <v>793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792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794</v>
      </c>
      <c r="B487" s="54" t="s">
        <v>795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796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797</v>
      </c>
      <c r="B488" s="54" t="s">
        <v>798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799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797</v>
      </c>
      <c r="B489" s="54" t="s">
        <v>800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799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801</v>
      </c>
      <c r="B490" s="54" t="s">
        <v>802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0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803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801</v>
      </c>
      <c r="B491" s="54" t="s">
        <v>804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792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805</v>
      </c>
      <c r="B492" s="54" t="s">
        <v>806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3" t="s">
        <v>807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792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805</v>
      </c>
      <c r="B493" s="54" t="s">
        <v>808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792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809</v>
      </c>
      <c r="B494" s="54" t="s">
        <v>810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811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809</v>
      </c>
      <c r="B495" s="54" t="s">
        <v>812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813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814</v>
      </c>
      <c r="B496" s="54" t="s">
        <v>815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">
        <v>816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813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814</v>
      </c>
      <c r="B497" s="54" t="s">
        <v>817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10.5</v>
      </c>
      <c r="Y497" s="778">
        <f t="shared" si="98"/>
        <v>10.5</v>
      </c>
      <c r="Z497" s="36">
        <f t="shared" si="103"/>
        <v>2.5100000000000001E-2</v>
      </c>
      <c r="AA497" s="56"/>
      <c r="AB497" s="57"/>
      <c r="AC497" s="595" t="s">
        <v>813</v>
      </c>
      <c r="AG497" s="64"/>
      <c r="AJ497" s="68"/>
      <c r="AK497" s="68">
        <v>0</v>
      </c>
      <c r="BB497" s="596" t="s">
        <v>1</v>
      </c>
      <c r="BM497" s="64">
        <f t="shared" si="99"/>
        <v>11.149999999999999</v>
      </c>
      <c r="BN497" s="64">
        <f t="shared" si="100"/>
        <v>11.149999999999999</v>
      </c>
      <c r="BO497" s="64">
        <f t="shared" si="101"/>
        <v>2.1367521367521368E-2</v>
      </c>
      <c r="BP497" s="64">
        <f t="shared" si="102"/>
        <v>2.1367521367521368E-2</v>
      </c>
    </row>
    <row r="498" spans="1:68" ht="27" customHeight="1" x14ac:dyDescent="0.25">
      <c r="A498" s="54" t="s">
        <v>818</v>
      </c>
      <c r="B498" s="54" t="s">
        <v>819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820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821</v>
      </c>
      <c r="B499" s="54" t="s">
        <v>822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823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821</v>
      </c>
      <c r="B500" s="54" t="s">
        <v>824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823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825</v>
      </c>
      <c r="B501" s="54" t="s">
        <v>826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820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827</v>
      </c>
      <c r="B502" s="54" t="s">
        <v>828</v>
      </c>
      <c r="C502" s="31">
        <v>4301031255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829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827</v>
      </c>
      <c r="B503" s="54" t="s">
        <v>830</v>
      </c>
      <c r="C503" s="31">
        <v>4301031338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3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5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5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2.5100000000000001E-2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10.5</v>
      </c>
      <c r="Y505" s="779">
        <f>IFERROR(SUM(Y485:Y503),"0")</f>
        <v>10.5</v>
      </c>
      <c r="Z505" s="37"/>
      <c r="AA505" s="780"/>
      <c r="AB505" s="780"/>
      <c r="AC505" s="780"/>
    </row>
    <row r="506" spans="1:68" ht="14.25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customHeight="1" x14ac:dyDescent="0.25">
      <c r="A507" s="54" t="s">
        <v>831</v>
      </c>
      <c r="B507" s="54" t="s">
        <v>832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833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834</v>
      </c>
      <c r="B508" s="54" t="s">
        <v>835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836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customHeight="1" x14ac:dyDescent="0.25">
      <c r="A512" s="54" t="s">
        <v>837</v>
      </c>
      <c r="B512" s="54" t="s">
        <v>838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839</v>
      </c>
      <c r="L512" s="32"/>
      <c r="M512" s="33" t="s">
        <v>840</v>
      </c>
      <c r="N512" s="33"/>
      <c r="O512" s="32">
        <v>60</v>
      </c>
      <c r="P512" s="10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841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842</v>
      </c>
      <c r="B513" s="54" t="s">
        <v>843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839</v>
      </c>
      <c r="L513" s="32"/>
      <c r="M513" s="33" t="s">
        <v>840</v>
      </c>
      <c r="N513" s="33"/>
      <c r="O513" s="32">
        <v>150</v>
      </c>
      <c r="P513" s="9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844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4" t="s">
        <v>845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customHeight="1" x14ac:dyDescent="0.25">
      <c r="A517" s="802" t="s">
        <v>172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customHeight="1" x14ac:dyDescent="0.25">
      <c r="A518" s="54" t="s">
        <v>846</v>
      </c>
      <c r="B518" s="54" t="s">
        <v>847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848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customHeight="1" x14ac:dyDescent="0.25">
      <c r="A522" s="54" t="s">
        <v>849</v>
      </c>
      <c r="B522" s="54" t="s">
        <v>850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851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852</v>
      </c>
      <c r="B523" s="54" t="s">
        <v>853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854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855</v>
      </c>
      <c r="B524" s="54" t="s">
        <v>856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857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858</v>
      </c>
      <c r="B525" s="54" t="s">
        <v>859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5" t="s">
        <v>860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178.5</v>
      </c>
      <c r="Y525" s="778">
        <f>IFERROR(IF(X525="",0,CEILING((X525/$H525),1)*$H525),"")</f>
        <v>178.5</v>
      </c>
      <c r="Z525" s="36">
        <f>IFERROR(IF(Y525=0,"",ROUNDUP(Y525/H525,0)*0.00502),"")</f>
        <v>0.42670000000000002</v>
      </c>
      <c r="AA525" s="56"/>
      <c r="AB525" s="57"/>
      <c r="AC525" s="625" t="s">
        <v>857</v>
      </c>
      <c r="AG525" s="64"/>
      <c r="AJ525" s="68"/>
      <c r="AK525" s="68">
        <v>0</v>
      </c>
      <c r="BB525" s="626" t="s">
        <v>1</v>
      </c>
      <c r="BM525" s="64">
        <f>IFERROR(X525*I525/H525,"0")</f>
        <v>189.54999999999998</v>
      </c>
      <c r="BN525" s="64">
        <f>IFERROR(Y525*I525/H525,"0")</f>
        <v>189.54999999999998</v>
      </c>
      <c r="BO525" s="64">
        <f>IFERROR(1/J525*(X525/H525),"0")</f>
        <v>0.36324786324786329</v>
      </c>
      <c r="BP525" s="64">
        <f>IFERROR(1/J525*(Y525/H525),"0")</f>
        <v>0.36324786324786329</v>
      </c>
    </row>
    <row r="526" spans="1:68" ht="27" customHeight="1" x14ac:dyDescent="0.25">
      <c r="A526" s="54" t="s">
        <v>858</v>
      </c>
      <c r="B526" s="54" t="s">
        <v>861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857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85</v>
      </c>
      <c r="Y527" s="779">
        <f>IFERROR(Y522/H522,"0")+IFERROR(Y523/H523,"0")+IFERROR(Y524/H524,"0")+IFERROR(Y525/H525,"0")+IFERROR(Y526/H526,"0")</f>
        <v>85</v>
      </c>
      <c r="Z527" s="779">
        <f>IFERROR(IF(Z522="",0,Z522),"0")+IFERROR(IF(Z523="",0,Z523),"0")+IFERROR(IF(Z524="",0,Z524),"0")+IFERROR(IF(Z525="",0,Z525),"0")+IFERROR(IF(Z526="",0,Z526),"0")</f>
        <v>0.42670000000000002</v>
      </c>
      <c r="AA527" s="780"/>
      <c r="AB527" s="780"/>
      <c r="AC527" s="780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178.5</v>
      </c>
      <c r="Y528" s="779">
        <f>IFERROR(SUM(Y522:Y526),"0")</f>
        <v>178.5</v>
      </c>
      <c r="Z528" s="37"/>
      <c r="AA528" s="780"/>
      <c r="AB528" s="780"/>
      <c r="AC528" s="780"/>
    </row>
    <row r="529" spans="1:68" ht="14.25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customHeight="1" x14ac:dyDescent="0.25">
      <c r="A530" s="54" t="s">
        <v>862</v>
      </c>
      <c r="B530" s="54" t="s">
        <v>863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839</v>
      </c>
      <c r="L530" s="32"/>
      <c r="M530" s="33" t="s">
        <v>840</v>
      </c>
      <c r="N530" s="33"/>
      <c r="O530" s="32">
        <v>60</v>
      </c>
      <c r="P530" s="10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844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02" t="s">
        <v>864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customHeight="1" x14ac:dyDescent="0.25">
      <c r="A534" s="54" t="s">
        <v>865</v>
      </c>
      <c r="B534" s="54" t="s">
        <v>866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839</v>
      </c>
      <c r="L534" s="32"/>
      <c r="M534" s="33" t="s">
        <v>840</v>
      </c>
      <c r="N534" s="33"/>
      <c r="O534" s="32">
        <v>60</v>
      </c>
      <c r="P534" s="12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867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4" t="s">
        <v>868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customHeight="1" x14ac:dyDescent="0.25">
      <c r="A539" s="54" t="s">
        <v>869</v>
      </c>
      <c r="B539" s="54" t="s">
        <v>870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871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872</v>
      </c>
      <c r="B540" s="54" t="s">
        <v>873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871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874</v>
      </c>
      <c r="B541" s="54" t="s">
        <v>875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876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877</v>
      </c>
      <c r="B542" s="54" t="s">
        <v>878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879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880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4" t="s">
        <v>881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customHeight="1" x14ac:dyDescent="0.25">
      <c r="A547" s="54" t="s">
        <v>882</v>
      </c>
      <c r="B547" s="54" t="s">
        <v>883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884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1" t="s">
        <v>885</v>
      </c>
      <c r="B550" s="822"/>
      <c r="C550" s="822"/>
      <c r="D550" s="822"/>
      <c r="E550" s="822"/>
      <c r="F550" s="822"/>
      <c r="G550" s="822"/>
      <c r="H550" s="822"/>
      <c r="I550" s="822"/>
      <c r="J550" s="822"/>
      <c r="K550" s="822"/>
      <c r="L550" s="822"/>
      <c r="M550" s="822"/>
      <c r="N550" s="822"/>
      <c r="O550" s="822"/>
      <c r="P550" s="822"/>
      <c r="Q550" s="822"/>
      <c r="R550" s="822"/>
      <c r="S550" s="822"/>
      <c r="T550" s="822"/>
      <c r="U550" s="822"/>
      <c r="V550" s="822"/>
      <c r="W550" s="822"/>
      <c r="X550" s="822"/>
      <c r="Y550" s="822"/>
      <c r="Z550" s="822"/>
      <c r="AA550" s="48"/>
      <c r="AB550" s="48"/>
      <c r="AC550" s="48"/>
    </row>
    <row r="551" spans="1:68" ht="16.5" customHeight="1" x14ac:dyDescent="0.25">
      <c r="A551" s="794" t="s">
        <v>885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886</v>
      </c>
      <c r="B553" s="54" t="s">
        <v>887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customHeight="1" x14ac:dyDescent="0.25">
      <c r="A554" s="54" t="s">
        <v>888</v>
      </c>
      <c r="B554" s="54" t="s">
        <v>889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890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891</v>
      </c>
      <c r="B555" s="54" t="s">
        <v>892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0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893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894</v>
      </c>
      <c r="B556" s="54" t="s">
        <v>895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896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customHeight="1" x14ac:dyDescent="0.25">
      <c r="A557" s="54" t="s">
        <v>897</v>
      </c>
      <c r="B557" s="54" t="s">
        <v>898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899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900</v>
      </c>
      <c r="B558" s="54" t="s">
        <v>901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902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903</v>
      </c>
      <c r="B559" s="54" t="s">
        <v>904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121</v>
      </c>
      <c r="N559" s="33"/>
      <c r="O559" s="32">
        <v>60</v>
      </c>
      <c r="P559" s="1039" t="s">
        <v>905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903</v>
      </c>
      <c r="B560" s="54" t="s">
        <v>906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121</v>
      </c>
      <c r="N560" s="33"/>
      <c r="O560" s="32">
        <v>60</v>
      </c>
      <c r="P560" s="11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907</v>
      </c>
      <c r="B561" s="54" t="s">
        <v>908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46" t="s">
        <v>909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890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910</v>
      </c>
      <c r="B562" s="54" t="s">
        <v>911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121</v>
      </c>
      <c r="N562" s="33"/>
      <c r="O562" s="32">
        <v>60</v>
      </c>
      <c r="P562" s="803" t="s">
        <v>912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896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910</v>
      </c>
      <c r="B563" s="54" t="s">
        <v>913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896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0</v>
      </c>
      <c r="Y565" s="779">
        <f>IFERROR(SUM(Y553:Y563),"0")</f>
        <v>0</v>
      </c>
      <c r="Z565" s="37"/>
      <c r="AA565" s="780"/>
      <c r="AB565" s="780"/>
      <c r="AC565" s="780"/>
    </row>
    <row r="566" spans="1:68" ht="14.25" customHeight="1" x14ac:dyDescent="0.25">
      <c r="A566" s="802" t="s">
        <v>172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914</v>
      </c>
      <c r="B567" s="54" t="s">
        <v>915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916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917</v>
      </c>
      <c r="B568" s="54" t="s">
        <v>918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3" t="s">
        <v>919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916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917</v>
      </c>
      <c r="B569" s="54" t="s">
        <v>920</v>
      </c>
      <c r="C569" s="31">
        <v>4301020206</v>
      </c>
      <c r="D569" s="781">
        <v>4680115880054</v>
      </c>
      <c r="E569" s="782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customHeight="1" x14ac:dyDescent="0.25">
      <c r="A573" s="54" t="s">
        <v>921</v>
      </c>
      <c r="B573" s="54" t="s">
        <v>922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923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924</v>
      </c>
      <c r="B574" s="54" t="s">
        <v>925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927</v>
      </c>
      <c r="B575" s="54" t="s">
        <v>928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929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customHeight="1" x14ac:dyDescent="0.25">
      <c r="A576" s="54" t="s">
        <v>930</v>
      </c>
      <c r="B576" s="54" t="s">
        <v>931</v>
      </c>
      <c r="C576" s="31">
        <v>4301031249</v>
      </c>
      <c r="D576" s="781">
        <v>4680115882072</v>
      </c>
      <c r="E576" s="782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932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930</v>
      </c>
      <c r="B577" s="54" t="s">
        <v>933</v>
      </c>
      <c r="C577" s="31">
        <v>4301031383</v>
      </c>
      <c r="D577" s="781">
        <v>4680115882072</v>
      </c>
      <c r="E577" s="782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121" t="s">
        <v>934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932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935</v>
      </c>
      <c r="B578" s="54" t="s">
        <v>936</v>
      </c>
      <c r="C578" s="31">
        <v>4301031251</v>
      </c>
      <c r="D578" s="781">
        <v>4680115882102</v>
      </c>
      <c r="E578" s="782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926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935</v>
      </c>
      <c r="B579" s="54" t="s">
        <v>937</v>
      </c>
      <c r="C579" s="31">
        <v>4301031385</v>
      </c>
      <c r="D579" s="781">
        <v>4680115882102</v>
      </c>
      <c r="E579" s="782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4" t="s">
        <v>938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939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940</v>
      </c>
      <c r="B580" s="54" t="s">
        <v>941</v>
      </c>
      <c r="C580" s="31">
        <v>4301031253</v>
      </c>
      <c r="D580" s="781">
        <v>4680115882096</v>
      </c>
      <c r="E580" s="782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0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940</v>
      </c>
      <c r="B581" s="54" t="s">
        <v>942</v>
      </c>
      <c r="C581" s="31">
        <v>4301031384</v>
      </c>
      <c r="D581" s="781">
        <v>4680115882096</v>
      </c>
      <c r="E581" s="782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75" t="s">
        <v>943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944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customHeight="1" x14ac:dyDescent="0.25">
      <c r="A585" s="54" t="s">
        <v>945</v>
      </c>
      <c r="B585" s="54" t="s">
        <v>946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947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948</v>
      </c>
      <c r="B586" s="54" t="s">
        <v>949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950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951</v>
      </c>
      <c r="B587" s="54" t="s">
        <v>952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953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02" t="s">
        <v>219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27" customHeight="1" x14ac:dyDescent="0.25">
      <c r="A591" s="54" t="s">
        <v>954</v>
      </c>
      <c r="B591" s="54" t="s">
        <v>955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956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957</v>
      </c>
      <c r="B592" s="54" t="s">
        <v>958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5" t="s">
        <v>959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956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1" t="s">
        <v>960</v>
      </c>
      <c r="B595" s="822"/>
      <c r="C595" s="822"/>
      <c r="D595" s="822"/>
      <c r="E595" s="822"/>
      <c r="F595" s="822"/>
      <c r="G595" s="822"/>
      <c r="H595" s="822"/>
      <c r="I595" s="822"/>
      <c r="J595" s="822"/>
      <c r="K595" s="822"/>
      <c r="L595" s="822"/>
      <c r="M595" s="822"/>
      <c r="N595" s="822"/>
      <c r="O595" s="822"/>
      <c r="P595" s="822"/>
      <c r="Q595" s="822"/>
      <c r="R595" s="822"/>
      <c r="S595" s="822"/>
      <c r="T595" s="822"/>
      <c r="U595" s="822"/>
      <c r="V595" s="822"/>
      <c r="W595" s="822"/>
      <c r="X595" s="822"/>
      <c r="Y595" s="822"/>
      <c r="Z595" s="822"/>
      <c r="AA595" s="48"/>
      <c r="AB595" s="48"/>
      <c r="AC595" s="48"/>
    </row>
    <row r="596" spans="1:68" ht="16.5" customHeight="1" x14ac:dyDescent="0.25">
      <c r="A596" s="794" t="s">
        <v>960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customHeight="1" x14ac:dyDescent="0.25">
      <c r="A598" s="54" t="s">
        <v>961</v>
      </c>
      <c r="B598" s="54" t="s">
        <v>962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8" t="s">
        <v>963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964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965</v>
      </c>
      <c r="B599" s="54" t="s">
        <v>966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967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968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969</v>
      </c>
      <c r="B600" s="54" t="s">
        <v>970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3" t="s">
        <v>971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972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973</v>
      </c>
      <c r="B601" s="54" t="s">
        <v>974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975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976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977</v>
      </c>
      <c r="B602" s="54" t="s">
        <v>978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7" t="s">
        <v>979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964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980</v>
      </c>
      <c r="B603" s="54" t="s">
        <v>981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4" t="s">
        <v>982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972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983</v>
      </c>
      <c r="B604" s="54" t="s">
        <v>984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2" t="s">
        <v>985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976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02" t="s">
        <v>172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customHeight="1" x14ac:dyDescent="0.25">
      <c r="A608" s="54" t="s">
        <v>986</v>
      </c>
      <c r="B608" s="54" t="s">
        <v>987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1" t="s">
        <v>988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989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1" t="s">
        <v>992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989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2" t="s">
        <v>995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996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997</v>
      </c>
      <c r="B611" s="54" t="s">
        <v>998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1" t="s">
        <v>999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996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customHeight="1" x14ac:dyDescent="0.25">
      <c r="A615" s="54" t="s">
        <v>1000</v>
      </c>
      <c r="B615" s="54" t="s">
        <v>1001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5" t="s">
        <v>1002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1003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1004</v>
      </c>
      <c r="B616" s="54" t="s">
        <v>1005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1" t="s">
        <v>1006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1007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1008</v>
      </c>
      <c r="B617" s="54" t="s">
        <v>1009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1010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1011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1012</v>
      </c>
      <c r="B618" s="54" t="s">
        <v>1013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69" t="s">
        <v>1014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1015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1016</v>
      </c>
      <c r="B619" s="54" t="s">
        <v>1017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4" t="s">
        <v>1018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1019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1020</v>
      </c>
      <c r="B620" s="54" t="s">
        <v>1021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4" t="s">
        <v>1022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1003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1023</v>
      </c>
      <c r="B621" s="54" t="s">
        <v>1024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4" t="s">
        <v>1025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1007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customHeight="1" x14ac:dyDescent="0.25">
      <c r="A625" s="54" t="s">
        <v>1026</v>
      </c>
      <c r="B625" s="54" t="s">
        <v>1027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45</v>
      </c>
      <c r="P625" s="1201" t="s">
        <v>1028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1026</v>
      </c>
      <c r="B626" s="54" t="s">
        <v>1030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40</v>
      </c>
      <c r="P626" s="811" t="s">
        <v>1031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1029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1032</v>
      </c>
      <c r="B627" s="54" t="s">
        <v>1033</v>
      </c>
      <c r="C627" s="31">
        <v>4301051510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2" t="s">
        <v>1034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1035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1032</v>
      </c>
      <c r="B628" s="54" t="s">
        <v>1036</v>
      </c>
      <c r="C628" s="31">
        <v>4301051933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18" t="s">
        <v>1037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1035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1038</v>
      </c>
      <c r="B629" s="54" t="s">
        <v>1039</v>
      </c>
      <c r="C629" s="31">
        <v>4301051390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1033" t="s">
        <v>1040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1029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1038</v>
      </c>
      <c r="B630" s="54" t="s">
        <v>1041</v>
      </c>
      <c r="C630" s="31">
        <v>4301051920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155</v>
      </c>
      <c r="N630" s="33"/>
      <c r="O630" s="32">
        <v>45</v>
      </c>
      <c r="P630" s="1041" t="s">
        <v>1042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1029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1043</v>
      </c>
      <c r="B631" s="54" t="s">
        <v>1044</v>
      </c>
      <c r="C631" s="31">
        <v>4301051448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1082" t="s">
        <v>1045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1035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1043</v>
      </c>
      <c r="B632" s="54" t="s">
        <v>1046</v>
      </c>
      <c r="C632" s="31">
        <v>4301051921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155</v>
      </c>
      <c r="N632" s="33"/>
      <c r="O632" s="32">
        <v>45</v>
      </c>
      <c r="P632" s="1047" t="s">
        <v>1047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1035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02" t="s">
        <v>219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customHeight="1" x14ac:dyDescent="0.25">
      <c r="A636" s="54" t="s">
        <v>1048</v>
      </c>
      <c r="B636" s="54" t="s">
        <v>1049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25" t="s">
        <v>1050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1051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1048</v>
      </c>
      <c r="B637" s="54" t="s">
        <v>1052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1053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1051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1054</v>
      </c>
      <c r="B638" s="54" t="s">
        <v>1055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38" t="s">
        <v>1056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1057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1054</v>
      </c>
      <c r="B639" s="54" t="s">
        <v>1058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0" t="s">
        <v>1059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1057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4" t="s">
        <v>1060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customHeight="1" x14ac:dyDescent="0.25">
      <c r="A644" s="54" t="s">
        <v>1061</v>
      </c>
      <c r="B644" s="54" t="s">
        <v>1062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1063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1064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1065</v>
      </c>
      <c r="B645" s="54" t="s">
        <v>1066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5" t="s">
        <v>1067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1068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02" t="s">
        <v>172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customHeight="1" x14ac:dyDescent="0.25">
      <c r="A649" s="54" t="s">
        <v>1069</v>
      </c>
      <c r="B649" s="54" t="s">
        <v>1070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2" t="s">
        <v>1071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1072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customHeight="1" x14ac:dyDescent="0.25">
      <c r="A653" s="54" t="s">
        <v>1073</v>
      </c>
      <c r="B653" s="54" t="s">
        <v>1074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3" t="s">
        <v>1075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1076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customHeight="1" x14ac:dyDescent="0.25">
      <c r="A657" s="54" t="s">
        <v>1077</v>
      </c>
      <c r="B657" s="54" t="s">
        <v>1078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1079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1080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29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0"/>
      <c r="P660" s="824" t="s">
        <v>1081</v>
      </c>
      <c r="Q660" s="825"/>
      <c r="R660" s="825"/>
      <c r="S660" s="825"/>
      <c r="T660" s="825"/>
      <c r="U660" s="825"/>
      <c r="V660" s="826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5421.1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5421.1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0"/>
      <c r="P661" s="824" t="s">
        <v>1082</v>
      </c>
      <c r="Q661" s="825"/>
      <c r="R661" s="825"/>
      <c r="S661" s="825"/>
      <c r="T661" s="825"/>
      <c r="U661" s="825"/>
      <c r="V661" s="826"/>
      <c r="W661" s="37" t="s">
        <v>69</v>
      </c>
      <c r="X661" s="779">
        <f>IFERROR(SUM(BM22:BM657),"0")</f>
        <v>5880.2619999999997</v>
      </c>
      <c r="Y661" s="779">
        <f>IFERROR(SUM(BN22:BN657),"0")</f>
        <v>5880.2619999999997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0"/>
      <c r="P662" s="824" t="s">
        <v>1083</v>
      </c>
      <c r="Q662" s="825"/>
      <c r="R662" s="825"/>
      <c r="S662" s="825"/>
      <c r="T662" s="825"/>
      <c r="U662" s="825"/>
      <c r="V662" s="826"/>
      <c r="W662" s="37" t="s">
        <v>1084</v>
      </c>
      <c r="X662" s="38">
        <f>ROUNDUP(SUM(BO22:BO657),0)</f>
        <v>13</v>
      </c>
      <c r="Y662" s="38">
        <f>ROUNDUP(SUM(BP22:BP657),0)</f>
        <v>13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0"/>
      <c r="P663" s="824" t="s">
        <v>1085</v>
      </c>
      <c r="Q663" s="825"/>
      <c r="R663" s="825"/>
      <c r="S663" s="825"/>
      <c r="T663" s="825"/>
      <c r="U663" s="825"/>
      <c r="V663" s="826"/>
      <c r="W663" s="37" t="s">
        <v>69</v>
      </c>
      <c r="X663" s="779">
        <f>GrossWeightTotal+PalletQtyTotal*25</f>
        <v>6205.2619999999997</v>
      </c>
      <c r="Y663" s="779">
        <f>GrossWeightTotalR+PalletQtyTotalR*25</f>
        <v>6205.2619999999997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0"/>
      <c r="P664" s="824" t="s">
        <v>1086</v>
      </c>
      <c r="Q664" s="825"/>
      <c r="R664" s="825"/>
      <c r="S664" s="825"/>
      <c r="T664" s="825"/>
      <c r="U664" s="825"/>
      <c r="V664" s="826"/>
      <c r="W664" s="37" t="s">
        <v>1084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1851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1851</v>
      </c>
      <c r="Z664" s="37"/>
      <c r="AA664" s="780"/>
      <c r="AB664" s="780"/>
      <c r="AC664" s="780"/>
    </row>
    <row r="665" spans="1:68" ht="14.25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0"/>
      <c r="P665" s="824" t="s">
        <v>1087</v>
      </c>
      <c r="Q665" s="825"/>
      <c r="R665" s="825"/>
      <c r="S665" s="825"/>
      <c r="T665" s="825"/>
      <c r="U665" s="825"/>
      <c r="V665" s="826"/>
      <c r="W665" s="39" t="s">
        <v>1088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14.48991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1089</v>
      </c>
      <c r="B667" s="774" t="s">
        <v>63</v>
      </c>
      <c r="C667" s="816" t="s">
        <v>112</v>
      </c>
      <c r="D667" s="864"/>
      <c r="E667" s="864"/>
      <c r="F667" s="864"/>
      <c r="G667" s="864"/>
      <c r="H667" s="865"/>
      <c r="I667" s="816" t="s">
        <v>344</v>
      </c>
      <c r="J667" s="864"/>
      <c r="K667" s="864"/>
      <c r="L667" s="864"/>
      <c r="M667" s="864"/>
      <c r="N667" s="864"/>
      <c r="O667" s="864"/>
      <c r="P667" s="864"/>
      <c r="Q667" s="864"/>
      <c r="R667" s="864"/>
      <c r="S667" s="864"/>
      <c r="T667" s="864"/>
      <c r="U667" s="864"/>
      <c r="V667" s="865"/>
      <c r="W667" s="816" t="s">
        <v>681</v>
      </c>
      <c r="X667" s="865"/>
      <c r="Y667" s="816" t="s">
        <v>785</v>
      </c>
      <c r="Z667" s="864"/>
      <c r="AA667" s="864"/>
      <c r="AB667" s="865"/>
      <c r="AC667" s="774" t="s">
        <v>885</v>
      </c>
      <c r="AD667" s="816" t="s">
        <v>960</v>
      </c>
      <c r="AE667" s="865"/>
      <c r="AF667" s="775"/>
    </row>
    <row r="668" spans="1:68" ht="14.25" customHeight="1" thickTop="1" x14ac:dyDescent="0.2">
      <c r="A668" s="1178" t="s">
        <v>1090</v>
      </c>
      <c r="B668" s="816" t="s">
        <v>63</v>
      </c>
      <c r="C668" s="816" t="s">
        <v>113</v>
      </c>
      <c r="D668" s="816" t="s">
        <v>140</v>
      </c>
      <c r="E668" s="816" t="s">
        <v>227</v>
      </c>
      <c r="F668" s="816" t="s">
        <v>256</v>
      </c>
      <c r="G668" s="816" t="s">
        <v>308</v>
      </c>
      <c r="H668" s="816" t="s">
        <v>112</v>
      </c>
      <c r="I668" s="816" t="s">
        <v>345</v>
      </c>
      <c r="J668" s="816" t="s">
        <v>370</v>
      </c>
      <c r="K668" s="816" t="s">
        <v>446</v>
      </c>
      <c r="L668" s="816" t="s">
        <v>466</v>
      </c>
      <c r="M668" s="816" t="s">
        <v>492</v>
      </c>
      <c r="N668" s="775"/>
      <c r="O668" s="816" t="s">
        <v>521</v>
      </c>
      <c r="P668" s="816" t="s">
        <v>524</v>
      </c>
      <c r="Q668" s="816" t="s">
        <v>533</v>
      </c>
      <c r="R668" s="816" t="s">
        <v>552</v>
      </c>
      <c r="S668" s="816" t="s">
        <v>562</v>
      </c>
      <c r="T668" s="816" t="s">
        <v>575</v>
      </c>
      <c r="U668" s="816" t="s">
        <v>583</v>
      </c>
      <c r="V668" s="816" t="s">
        <v>668</v>
      </c>
      <c r="W668" s="816" t="s">
        <v>682</v>
      </c>
      <c r="X668" s="816" t="s">
        <v>736</v>
      </c>
      <c r="Y668" s="816" t="s">
        <v>786</v>
      </c>
      <c r="Z668" s="816" t="s">
        <v>845</v>
      </c>
      <c r="AA668" s="816" t="s">
        <v>868</v>
      </c>
      <c r="AB668" s="816" t="s">
        <v>881</v>
      </c>
      <c r="AC668" s="816" t="s">
        <v>885</v>
      </c>
      <c r="AD668" s="816" t="s">
        <v>960</v>
      </c>
      <c r="AE668" s="816" t="s">
        <v>1060</v>
      </c>
      <c r="AF668" s="775"/>
    </row>
    <row r="669" spans="1:68" ht="13.5" customHeight="1" thickBot="1" x14ac:dyDescent="0.25">
      <c r="A669" s="1179"/>
      <c r="B669" s="817"/>
      <c r="C669" s="817"/>
      <c r="D669" s="817"/>
      <c r="E669" s="817"/>
      <c r="F669" s="817"/>
      <c r="G669" s="817"/>
      <c r="H669" s="817"/>
      <c r="I669" s="817"/>
      <c r="J669" s="817"/>
      <c r="K669" s="817"/>
      <c r="L669" s="817"/>
      <c r="M669" s="817"/>
      <c r="N669" s="775"/>
      <c r="O669" s="817"/>
      <c r="P669" s="817"/>
      <c r="Q669" s="817"/>
      <c r="R669" s="817"/>
      <c r="S669" s="817"/>
      <c r="T669" s="817"/>
      <c r="U669" s="817"/>
      <c r="V669" s="817"/>
      <c r="W669" s="817"/>
      <c r="X669" s="817"/>
      <c r="Y669" s="817"/>
      <c r="Z669" s="817"/>
      <c r="AA669" s="817"/>
      <c r="AB669" s="817"/>
      <c r="AC669" s="817"/>
      <c r="AD669" s="817"/>
      <c r="AE669" s="817"/>
      <c r="AF669" s="775"/>
    </row>
    <row r="670" spans="1:68" ht="18" customHeight="1" thickTop="1" thickBot="1" x14ac:dyDescent="0.25">
      <c r="A670" s="40" t="s">
        <v>1091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244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135</v>
      </c>
      <c r="E670" s="46">
        <f>IFERROR(Y107*1,"0")+IFERROR(Y108*1,"0")+IFERROR(Y109*1,"0")+IFERROR(Y110*1,"0")+IFERROR(Y114*1,"0")+IFERROR(Y115*1,"0")+IFERROR(Y116*1,"0")+IFERROR(Y117*1,"0")+IFERROR(Y118*1,"0")+IFERROR(Y119*1,"0")</f>
        <v>1080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1939.5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573.59999999999991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46">
        <f>IFERROR(Y402*1,"0")+IFERROR(Y406*1,"0")+IFERROR(Y407*1,"0")+IFERROR(Y408*1,"0")</f>
        <v>1260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10.5</v>
      </c>
      <c r="Z670" s="46">
        <f>IFERROR(Y518*1,"0")+IFERROR(Y522*1,"0")+IFERROR(Y523*1,"0")+IFERROR(Y524*1,"0")+IFERROR(Y525*1,"0")+IFERROR(Y526*1,"0")+IFERROR(Y530*1,"0")+IFERROR(Y534*1,"0")</f>
        <v>178.5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CqUQyFyNMtzkgQs48NCStjnPBS3ENqv6ZTheBF17B2FS2HPQhAoS4VTZ+KqvXAJDhOSZq8mqAnzuLwqvTrU8Jw==" saltValue="kThx5BbolDQ6+rGxnpgo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71 X109 X116 X144 X414 X416 X419 X428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8 X311" xr:uid="{00000000-0002-0000-0000-000012000000}">
      <formula1>IF(AK65&gt;0,OR(X65=0,AND(IF(X65-AK65&gt;=0,TRUE,FALSE),X65&gt;0,IF(X65/(H65*K65)=ROUND(X65/(H65*K65),0),TRUE,FALSE))),FALSE)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1092</v>
      </c>
      <c r="H1" s="52"/>
    </row>
    <row r="3" spans="2:8" x14ac:dyDescent="0.2">
      <c r="B3" s="47" t="s">
        <v>1093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1094</v>
      </c>
      <c r="D6" s="47" t="s">
        <v>1095</v>
      </c>
      <c r="E6" s="47"/>
    </row>
    <row r="8" spans="2:8" x14ac:dyDescent="0.2">
      <c r="B8" s="47" t="s">
        <v>19</v>
      </c>
      <c r="C8" s="47" t="s">
        <v>1094</v>
      </c>
      <c r="D8" s="47"/>
      <c r="E8" s="47"/>
    </row>
    <row r="10" spans="2:8" x14ac:dyDescent="0.2">
      <c r="B10" s="47" t="s">
        <v>1096</v>
      </c>
      <c r="C10" s="47"/>
      <c r="D10" s="47"/>
      <c r="E10" s="47"/>
    </row>
    <row r="11" spans="2:8" x14ac:dyDescent="0.2">
      <c r="B11" s="47" t="s">
        <v>1097</v>
      </c>
      <c r="C11" s="47"/>
      <c r="D11" s="47"/>
      <c r="E11" s="47"/>
    </row>
    <row r="12" spans="2:8" x14ac:dyDescent="0.2">
      <c r="B12" s="47" t="s">
        <v>1098</v>
      </c>
      <c r="C12" s="47"/>
      <c r="D12" s="47"/>
      <c r="E12" s="47"/>
    </row>
    <row r="13" spans="2:8" x14ac:dyDescent="0.2">
      <c r="B13" s="47" t="s">
        <v>1099</v>
      </c>
      <c r="C13" s="47"/>
      <c r="D13" s="47"/>
      <c r="E13" s="47"/>
    </row>
    <row r="14" spans="2:8" x14ac:dyDescent="0.2">
      <c r="B14" s="47" t="s">
        <v>1100</v>
      </c>
      <c r="C14" s="47"/>
      <c r="D14" s="47"/>
      <c r="E14" s="47"/>
    </row>
    <row r="15" spans="2:8" x14ac:dyDescent="0.2">
      <c r="B15" s="47" t="s">
        <v>1101</v>
      </c>
      <c r="C15" s="47"/>
      <c r="D15" s="47"/>
      <c r="E15" s="47"/>
    </row>
    <row r="16" spans="2:8" x14ac:dyDescent="0.2">
      <c r="B16" s="47" t="s">
        <v>1102</v>
      </c>
      <c r="C16" s="47"/>
      <c r="D16" s="47"/>
      <c r="E16" s="47"/>
    </row>
    <row r="17" spans="2:5" x14ac:dyDescent="0.2">
      <c r="B17" s="47" t="s">
        <v>1103</v>
      </c>
      <c r="C17" s="47"/>
      <c r="D17" s="47"/>
      <c r="E17" s="47"/>
    </row>
    <row r="18" spans="2:5" x14ac:dyDescent="0.2">
      <c r="B18" s="47" t="s">
        <v>1104</v>
      </c>
      <c r="C18" s="47"/>
      <c r="D18" s="47"/>
      <c r="E18" s="47"/>
    </row>
    <row r="19" spans="2:5" x14ac:dyDescent="0.2">
      <c r="B19" s="47" t="s">
        <v>1105</v>
      </c>
      <c r="C19" s="47"/>
      <c r="D19" s="47"/>
      <c r="E19" s="47"/>
    </row>
    <row r="20" spans="2:5" x14ac:dyDescent="0.2">
      <c r="B20" s="47" t="s">
        <v>1106</v>
      </c>
      <c r="C20" s="47"/>
      <c r="D20" s="47"/>
      <c r="E20" s="47"/>
    </row>
  </sheetData>
  <sheetProtection algorithmName="SHA-512" hashValue="kqU7Yj7Wm2kTw8xxhFlcoiS5ojK7K2Bv18YqAxpeEkuZxgzQNXSVYuWCnMwHNo0k99SHhKVCp4mJDo68VNHNpQ==" saltValue="SEvb1qlAlocbhc9Q+C6b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2024-11-27T08:44:38Z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