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D88EC93-9B18-4BAB-98EB-DB0D4E7876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Z597" i="1"/>
  <c r="Y597" i="1"/>
  <c r="P597" i="1"/>
  <c r="X595" i="1"/>
  <c r="Y594" i="1"/>
  <c r="X594" i="1"/>
  <c r="BP593" i="1"/>
  <c r="BO593" i="1"/>
  <c r="BN593" i="1"/>
  <c r="BM593" i="1"/>
  <c r="Z593" i="1"/>
  <c r="Y593" i="1"/>
  <c r="P593" i="1"/>
  <c r="BO592" i="1"/>
  <c r="BM592" i="1"/>
  <c r="Y592" i="1"/>
  <c r="P592" i="1"/>
  <c r="BP591" i="1"/>
  <c r="BO591" i="1"/>
  <c r="BN591" i="1"/>
  <c r="BM591" i="1"/>
  <c r="Z591" i="1"/>
  <c r="Y591" i="1"/>
  <c r="Y595" i="1" s="1"/>
  <c r="P591" i="1"/>
  <c r="X589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X577" i="1"/>
  <c r="X576" i="1"/>
  <c r="BO575" i="1"/>
  <c r="BM575" i="1"/>
  <c r="Y575" i="1"/>
  <c r="P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Y576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BP531" i="1"/>
  <c r="BO531" i="1"/>
  <c r="BN531" i="1"/>
  <c r="BM531" i="1"/>
  <c r="Z531" i="1"/>
  <c r="Y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P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BO454" i="1"/>
  <c r="BM454" i="1"/>
  <c r="Y454" i="1"/>
  <c r="P454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Y392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BP361" i="1"/>
  <c r="BO361" i="1"/>
  <c r="BN361" i="1"/>
  <c r="BM361" i="1"/>
  <c r="Z361" i="1"/>
  <c r="Y361" i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Y352" i="1" s="1"/>
  <c r="P350" i="1"/>
  <c r="X348" i="1"/>
  <c r="Y347" i="1"/>
  <c r="X347" i="1"/>
  <c r="BP346" i="1"/>
  <c r="BO346" i="1"/>
  <c r="BN346" i="1"/>
  <c r="BM346" i="1"/>
  <c r="Z346" i="1"/>
  <c r="Z347" i="1" s="1"/>
  <c r="Y346" i="1"/>
  <c r="T676" i="1" s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P309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676" i="1" s="1"/>
  <c r="P302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Y243" i="1" s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Y195" i="1"/>
  <c r="X195" i="1"/>
  <c r="BP194" i="1"/>
  <c r="BO194" i="1"/>
  <c r="BN194" i="1"/>
  <c r="BM194" i="1"/>
  <c r="Z194" i="1"/>
  <c r="Z195" i="1" s="1"/>
  <c r="Y194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BP143" i="1" s="1"/>
  <c r="P143" i="1"/>
  <c r="BP142" i="1"/>
  <c r="BO142" i="1"/>
  <c r="BN142" i="1"/>
  <c r="BM142" i="1"/>
  <c r="Z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Y136" i="1"/>
  <c r="P136" i="1"/>
  <c r="BO135" i="1"/>
  <c r="BM135" i="1"/>
  <c r="Y135" i="1"/>
  <c r="BP135" i="1" s="1"/>
  <c r="BO134" i="1"/>
  <c r="BM134" i="1"/>
  <c r="Y134" i="1"/>
  <c r="Y140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6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Y100" i="1" s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P26" i="1"/>
  <c r="X24" i="1"/>
  <c r="X666" i="1" s="1"/>
  <c r="Y23" i="1"/>
  <c r="X23" i="1"/>
  <c r="X670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BP28" i="1"/>
  <c r="Y668" i="1" s="1"/>
  <c r="BN28" i="1"/>
  <c r="Y667" i="1" s="1"/>
  <c r="Y669" i="1" s="1"/>
  <c r="Z28" i="1"/>
  <c r="Z38" i="1" s="1"/>
  <c r="BP32" i="1"/>
  <c r="BN32" i="1"/>
  <c r="Z32" i="1"/>
  <c r="BP34" i="1"/>
  <c r="BN34" i="1"/>
  <c r="Z34" i="1"/>
  <c r="BP37" i="1"/>
  <c r="BN37" i="1"/>
  <c r="Z37" i="1"/>
  <c r="Y39" i="1"/>
  <c r="Y42" i="1"/>
  <c r="BP41" i="1"/>
  <c r="BN41" i="1"/>
  <c r="Z41" i="1"/>
  <c r="Z42" i="1" s="1"/>
  <c r="Y43" i="1"/>
  <c r="H9" i="1"/>
  <c r="Y38" i="1"/>
  <c r="Y670" i="1" s="1"/>
  <c r="BP29" i="1"/>
  <c r="BN29" i="1"/>
  <c r="Z29" i="1"/>
  <c r="BP33" i="1"/>
  <c r="BN33" i="1"/>
  <c r="Z33" i="1"/>
  <c r="BP35" i="1"/>
  <c r="BN35" i="1"/>
  <c r="Z35" i="1"/>
  <c r="Y47" i="1"/>
  <c r="Y57" i="1"/>
  <c r="Y63" i="1"/>
  <c r="Y76" i="1"/>
  <c r="Y83" i="1"/>
  <c r="Y91" i="1"/>
  <c r="Y101" i="1"/>
  <c r="Y107" i="1"/>
  <c r="Y114" i="1"/>
  <c r="Y123" i="1"/>
  <c r="Y132" i="1"/>
  <c r="Y139" i="1"/>
  <c r="Y150" i="1"/>
  <c r="Y154" i="1"/>
  <c r="BP169" i="1"/>
  <c r="BN169" i="1"/>
  <c r="Z169" i="1"/>
  <c r="Z170" i="1" s="1"/>
  <c r="Y171" i="1"/>
  <c r="H676" i="1"/>
  <c r="Y175" i="1"/>
  <c r="BP174" i="1"/>
  <c r="BN174" i="1"/>
  <c r="Z174" i="1"/>
  <c r="Z175" i="1" s="1"/>
  <c r="Y176" i="1"/>
  <c r="Y183" i="1"/>
  <c r="BP178" i="1"/>
  <c r="BN178" i="1"/>
  <c r="Z178" i="1"/>
  <c r="BP182" i="1"/>
  <c r="BN182" i="1"/>
  <c r="Z182" i="1"/>
  <c r="Y184" i="1"/>
  <c r="Y189" i="1"/>
  <c r="BP186" i="1"/>
  <c r="BN186" i="1"/>
  <c r="Z186" i="1"/>
  <c r="BP201" i="1"/>
  <c r="BN201" i="1"/>
  <c r="Z201" i="1"/>
  <c r="BP205" i="1"/>
  <c r="BN205" i="1"/>
  <c r="Z205" i="1"/>
  <c r="Y207" i="1"/>
  <c r="J676" i="1"/>
  <c r="Y213" i="1"/>
  <c r="BP210" i="1"/>
  <c r="BN210" i="1"/>
  <c r="Z210" i="1"/>
  <c r="Z212" i="1" s="1"/>
  <c r="BP222" i="1"/>
  <c r="BN222" i="1"/>
  <c r="Z222" i="1"/>
  <c r="BP226" i="1"/>
  <c r="BN226" i="1"/>
  <c r="Z226" i="1"/>
  <c r="BP234" i="1"/>
  <c r="BN234" i="1"/>
  <c r="Z234" i="1"/>
  <c r="BP238" i="1"/>
  <c r="BN238" i="1"/>
  <c r="Z238" i="1"/>
  <c r="Y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73" i="1"/>
  <c r="BN273" i="1"/>
  <c r="Z273" i="1"/>
  <c r="BP286" i="1"/>
  <c r="BN286" i="1"/>
  <c r="Z286" i="1"/>
  <c r="BP290" i="1"/>
  <c r="BN290" i="1"/>
  <c r="Z290" i="1"/>
  <c r="BP304" i="1"/>
  <c r="BN304" i="1"/>
  <c r="Z304" i="1"/>
  <c r="Y306" i="1"/>
  <c r="Q676" i="1"/>
  <c r="Y315" i="1"/>
  <c r="BP309" i="1"/>
  <c r="BN309" i="1"/>
  <c r="Z309" i="1"/>
  <c r="BP314" i="1"/>
  <c r="BN314" i="1"/>
  <c r="Z314" i="1"/>
  <c r="Y316" i="1"/>
  <c r="R676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8" i="1"/>
  <c r="BP327" i="1"/>
  <c r="BN327" i="1"/>
  <c r="Z327" i="1"/>
  <c r="Z328" i="1" s="1"/>
  <c r="Y329" i="1"/>
  <c r="S676" i="1"/>
  <c r="Y333" i="1"/>
  <c r="BP332" i="1"/>
  <c r="BN332" i="1"/>
  <c r="Z332" i="1"/>
  <c r="Z333" i="1" s="1"/>
  <c r="Y334" i="1"/>
  <c r="Y337" i="1"/>
  <c r="BP336" i="1"/>
  <c r="BN336" i="1"/>
  <c r="Z336" i="1"/>
  <c r="Z337" i="1" s="1"/>
  <c r="Y338" i="1"/>
  <c r="Y343" i="1"/>
  <c r="BP340" i="1"/>
  <c r="BN340" i="1"/>
  <c r="Z340" i="1"/>
  <c r="Z342" i="1" s="1"/>
  <c r="BP363" i="1"/>
  <c r="BN363" i="1"/>
  <c r="Z363" i="1"/>
  <c r="BP367" i="1"/>
  <c r="BN367" i="1"/>
  <c r="Z367" i="1"/>
  <c r="BP375" i="1"/>
  <c r="BN375" i="1"/>
  <c r="Z375" i="1"/>
  <c r="Y377" i="1"/>
  <c r="Y386" i="1"/>
  <c r="BP379" i="1"/>
  <c r="BN379" i="1"/>
  <c r="Z379" i="1"/>
  <c r="BP383" i="1"/>
  <c r="BN383" i="1"/>
  <c r="Z383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BP414" i="1"/>
  <c r="BN414" i="1"/>
  <c r="Z414" i="1"/>
  <c r="Y416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Z444" i="1" s="1"/>
  <c r="Y444" i="1"/>
  <c r="BP449" i="1"/>
  <c r="BN449" i="1"/>
  <c r="Z449" i="1"/>
  <c r="Z450" i="1" s="1"/>
  <c r="Y451" i="1"/>
  <c r="Y462" i="1"/>
  <c r="BP454" i="1"/>
  <c r="BN454" i="1"/>
  <c r="Z454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Y510" i="1"/>
  <c r="BP496" i="1"/>
  <c r="BN496" i="1"/>
  <c r="Z496" i="1"/>
  <c r="BP501" i="1"/>
  <c r="BN501" i="1"/>
  <c r="Z501" i="1"/>
  <c r="BP504" i="1"/>
  <c r="BN504" i="1"/>
  <c r="Z504" i="1"/>
  <c r="BP508" i="1"/>
  <c r="BN508" i="1"/>
  <c r="Z508" i="1"/>
  <c r="BP581" i="1"/>
  <c r="BN581" i="1"/>
  <c r="Z581" i="1"/>
  <c r="BP585" i="1"/>
  <c r="BN585" i="1"/>
  <c r="Z585" i="1"/>
  <c r="B676" i="1"/>
  <c r="X667" i="1"/>
  <c r="X668" i="1"/>
  <c r="Y24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D676" i="1"/>
  <c r="Z67" i="1"/>
  <c r="Z75" i="1" s="1"/>
  <c r="BN67" i="1"/>
  <c r="Z70" i="1"/>
  <c r="BN70" i="1"/>
  <c r="Z72" i="1"/>
  <c r="BN72" i="1"/>
  <c r="Z74" i="1"/>
  <c r="BN74" i="1"/>
  <c r="Y75" i="1"/>
  <c r="Z78" i="1"/>
  <c r="BN78" i="1"/>
  <c r="BP78" i="1"/>
  <c r="Z81" i="1"/>
  <c r="BN81" i="1"/>
  <c r="Z85" i="1"/>
  <c r="Z91" i="1" s="1"/>
  <c r="BN85" i="1"/>
  <c r="BP85" i="1"/>
  <c r="Z87" i="1"/>
  <c r="BN87" i="1"/>
  <c r="Z89" i="1"/>
  <c r="BN89" i="1"/>
  <c r="Z94" i="1"/>
  <c r="BN94" i="1"/>
  <c r="BP94" i="1"/>
  <c r="Z95" i="1"/>
  <c r="BN95" i="1"/>
  <c r="Z96" i="1"/>
  <c r="BN96" i="1"/>
  <c r="Z97" i="1"/>
  <c r="BN97" i="1"/>
  <c r="Z99" i="1"/>
  <c r="BN99" i="1"/>
  <c r="Z103" i="1"/>
  <c r="Z106" i="1" s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Z131" i="1" s="1"/>
  <c r="BN126" i="1"/>
  <c r="BP126" i="1"/>
  <c r="Z128" i="1"/>
  <c r="BN128" i="1"/>
  <c r="Z130" i="1"/>
  <c r="BN130" i="1"/>
  <c r="Y131" i="1"/>
  <c r="Z134" i="1"/>
  <c r="Z139" i="1" s="1"/>
  <c r="BN134" i="1"/>
  <c r="BP134" i="1"/>
  <c r="Z135" i="1"/>
  <c r="BN135" i="1"/>
  <c r="Z143" i="1"/>
  <c r="Z149" i="1" s="1"/>
  <c r="BN143" i="1"/>
  <c r="Z144" i="1"/>
  <c r="BN144" i="1"/>
  <c r="Z146" i="1"/>
  <c r="BN146" i="1"/>
  <c r="Z148" i="1"/>
  <c r="BN148" i="1"/>
  <c r="Z152" i="1"/>
  <c r="Z154" i="1" s="1"/>
  <c r="BN152" i="1"/>
  <c r="BP152" i="1"/>
  <c r="BP159" i="1"/>
  <c r="BN159" i="1"/>
  <c r="Z159" i="1"/>
  <c r="Z160" i="1" s="1"/>
  <c r="Y161" i="1"/>
  <c r="Y166" i="1"/>
  <c r="BP163" i="1"/>
  <c r="BN163" i="1"/>
  <c r="Z163" i="1"/>
  <c r="Z165" i="1" s="1"/>
  <c r="Y170" i="1"/>
  <c r="BP180" i="1"/>
  <c r="BN180" i="1"/>
  <c r="Z180" i="1"/>
  <c r="BP188" i="1"/>
  <c r="BN188" i="1"/>
  <c r="Z188" i="1"/>
  <c r="Y190" i="1"/>
  <c r="BP199" i="1"/>
  <c r="BN199" i="1"/>
  <c r="Z199" i="1"/>
  <c r="Z206" i="1" s="1"/>
  <c r="BP203" i="1"/>
  <c r="BN203" i="1"/>
  <c r="Z203" i="1"/>
  <c r="Y212" i="1"/>
  <c r="BP216" i="1"/>
  <c r="BN216" i="1"/>
  <c r="Z216" i="1"/>
  <c r="Z217" i="1" s="1"/>
  <c r="Y218" i="1"/>
  <c r="Y229" i="1"/>
  <c r="BP220" i="1"/>
  <c r="BN220" i="1"/>
  <c r="Z220" i="1"/>
  <c r="Z228" i="1" s="1"/>
  <c r="BP224" i="1"/>
  <c r="BN224" i="1"/>
  <c r="Z224" i="1"/>
  <c r="Y228" i="1"/>
  <c r="BP232" i="1"/>
  <c r="BN232" i="1"/>
  <c r="Z232" i="1"/>
  <c r="Z242" i="1" s="1"/>
  <c r="BP236" i="1"/>
  <c r="BN236" i="1"/>
  <c r="Z236" i="1"/>
  <c r="BP240" i="1"/>
  <c r="BN240" i="1"/>
  <c r="Z240" i="1"/>
  <c r="Y251" i="1"/>
  <c r="BP248" i="1"/>
  <c r="BN248" i="1"/>
  <c r="Z248" i="1"/>
  <c r="Z250" i="1" s="1"/>
  <c r="K676" i="1"/>
  <c r="BP257" i="1"/>
  <c r="BN257" i="1"/>
  <c r="Z257" i="1"/>
  <c r="BP261" i="1"/>
  <c r="BN261" i="1"/>
  <c r="Z261" i="1"/>
  <c r="Y263" i="1"/>
  <c r="L676" i="1"/>
  <c r="Y276" i="1"/>
  <c r="BP266" i="1"/>
  <c r="BN266" i="1"/>
  <c r="Z266" i="1"/>
  <c r="BP271" i="1"/>
  <c r="BN271" i="1"/>
  <c r="Z271" i="1"/>
  <c r="Y275" i="1"/>
  <c r="Y279" i="1"/>
  <c r="BP278" i="1"/>
  <c r="BN278" i="1"/>
  <c r="Z278" i="1"/>
  <c r="Z279" i="1" s="1"/>
  <c r="Y280" i="1"/>
  <c r="M676" i="1"/>
  <c r="Y293" i="1"/>
  <c r="BP283" i="1"/>
  <c r="BN283" i="1"/>
  <c r="Z283" i="1"/>
  <c r="BP288" i="1"/>
  <c r="BN288" i="1"/>
  <c r="Z288" i="1"/>
  <c r="BP292" i="1"/>
  <c r="BN292" i="1"/>
  <c r="Z292" i="1"/>
  <c r="Y294" i="1"/>
  <c r="O676" i="1"/>
  <c r="Y298" i="1"/>
  <c r="BP297" i="1"/>
  <c r="BN297" i="1"/>
  <c r="Z297" i="1"/>
  <c r="Z298" i="1" s="1"/>
  <c r="Y299" i="1"/>
  <c r="Y305" i="1"/>
  <c r="BP302" i="1"/>
  <c r="BN302" i="1"/>
  <c r="Z302" i="1"/>
  <c r="Z305" i="1" s="1"/>
  <c r="BP312" i="1"/>
  <c r="BN312" i="1"/>
  <c r="Z312" i="1"/>
  <c r="Y342" i="1"/>
  <c r="BP351" i="1"/>
  <c r="BN351" i="1"/>
  <c r="Z351" i="1"/>
  <c r="Z352" i="1" s="1"/>
  <c r="Y353" i="1"/>
  <c r="Y356" i="1"/>
  <c r="BP355" i="1"/>
  <c r="BN355" i="1"/>
  <c r="Z355" i="1"/>
  <c r="Z356" i="1" s="1"/>
  <c r="Y357" i="1"/>
  <c r="U676" i="1"/>
  <c r="Y370" i="1"/>
  <c r="BP360" i="1"/>
  <c r="BN360" i="1"/>
  <c r="Z360" i="1"/>
  <c r="Z369" i="1" s="1"/>
  <c r="BP365" i="1"/>
  <c r="BN365" i="1"/>
  <c r="Z365" i="1"/>
  <c r="Y369" i="1"/>
  <c r="BP373" i="1"/>
  <c r="BN373" i="1"/>
  <c r="Z373" i="1"/>
  <c r="Z376" i="1" s="1"/>
  <c r="BP381" i="1"/>
  <c r="BN381" i="1"/>
  <c r="Z381" i="1"/>
  <c r="Y385" i="1"/>
  <c r="Z391" i="1"/>
  <c r="BP389" i="1"/>
  <c r="BN389" i="1"/>
  <c r="Z389" i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Y445" i="1"/>
  <c r="BP442" i="1"/>
  <c r="BN442" i="1"/>
  <c r="Z442" i="1"/>
  <c r="Y450" i="1"/>
  <c r="BP472" i="1"/>
  <c r="BN472" i="1"/>
  <c r="Z472" i="1"/>
  <c r="BP475" i="1"/>
  <c r="BN475" i="1"/>
  <c r="Z475" i="1"/>
  <c r="BP529" i="1"/>
  <c r="BN529" i="1"/>
  <c r="Z529" i="1"/>
  <c r="Y534" i="1"/>
  <c r="BP547" i="1"/>
  <c r="BN547" i="1"/>
  <c r="Z547" i="1"/>
  <c r="BP561" i="1"/>
  <c r="BN561" i="1"/>
  <c r="Z561" i="1"/>
  <c r="BP566" i="1"/>
  <c r="BN566" i="1"/>
  <c r="Z566" i="1"/>
  <c r="BP568" i="1"/>
  <c r="BN568" i="1"/>
  <c r="Z568" i="1"/>
  <c r="BP615" i="1"/>
  <c r="BN615" i="1"/>
  <c r="Z615" i="1"/>
  <c r="BP617" i="1"/>
  <c r="BN617" i="1"/>
  <c r="Z617" i="1"/>
  <c r="Y619" i="1"/>
  <c r="Y639" i="1"/>
  <c r="BP631" i="1"/>
  <c r="BN631" i="1"/>
  <c r="Z631" i="1"/>
  <c r="Y640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53" i="1"/>
  <c r="Y660" i="1"/>
  <c r="BP659" i="1"/>
  <c r="BN659" i="1"/>
  <c r="Z659" i="1"/>
  <c r="Z660" i="1" s="1"/>
  <c r="Y661" i="1"/>
  <c r="G676" i="1"/>
  <c r="X676" i="1"/>
  <c r="I676" i="1"/>
  <c r="Y196" i="1"/>
  <c r="Y262" i="1"/>
  <c r="Y348" i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Y511" i="1"/>
  <c r="BP494" i="1"/>
  <c r="BN494" i="1"/>
  <c r="Z494" i="1"/>
  <c r="Z510" i="1" s="1"/>
  <c r="BP499" i="1"/>
  <c r="BN499" i="1"/>
  <c r="Z499" i="1"/>
  <c r="BP502" i="1"/>
  <c r="BN502" i="1"/>
  <c r="Z502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Z676" i="1"/>
  <c r="Y533" i="1"/>
  <c r="BP532" i="1"/>
  <c r="BN532" i="1"/>
  <c r="Z532" i="1"/>
  <c r="Z533" i="1" s="1"/>
  <c r="Y537" i="1"/>
  <c r="BP536" i="1"/>
  <c r="BN536" i="1"/>
  <c r="Z536" i="1"/>
  <c r="Z537" i="1" s="1"/>
  <c r="Y538" i="1"/>
  <c r="Y541" i="1"/>
  <c r="BP540" i="1"/>
  <c r="BN540" i="1"/>
  <c r="Z540" i="1"/>
  <c r="Z541" i="1" s="1"/>
  <c r="Y542" i="1"/>
  <c r="AA676" i="1"/>
  <c r="Y549" i="1"/>
  <c r="BP545" i="1"/>
  <c r="BN545" i="1"/>
  <c r="Z545" i="1"/>
  <c r="BP548" i="1"/>
  <c r="BN548" i="1"/>
  <c r="Z548" i="1"/>
  <c r="Y550" i="1"/>
  <c r="Y554" i="1"/>
  <c r="BP553" i="1"/>
  <c r="BN553" i="1"/>
  <c r="Z553" i="1"/>
  <c r="Z554" i="1" s="1"/>
  <c r="Y555" i="1"/>
  <c r="AC676" i="1"/>
  <c r="Y571" i="1"/>
  <c r="BP559" i="1"/>
  <c r="BN559" i="1"/>
  <c r="Z559" i="1"/>
  <c r="BP563" i="1"/>
  <c r="BN563" i="1"/>
  <c r="Z563" i="1"/>
  <c r="BP567" i="1"/>
  <c r="BN567" i="1"/>
  <c r="Z567" i="1"/>
  <c r="Y570" i="1"/>
  <c r="BP575" i="1"/>
  <c r="BN575" i="1"/>
  <c r="Z575" i="1"/>
  <c r="Z576" i="1" s="1"/>
  <c r="Y577" i="1"/>
  <c r="Y589" i="1"/>
  <c r="BP579" i="1"/>
  <c r="BN579" i="1"/>
  <c r="Z579" i="1"/>
  <c r="Z588" i="1" s="1"/>
  <c r="BP584" i="1"/>
  <c r="BN584" i="1"/>
  <c r="Z584" i="1"/>
  <c r="Y588" i="1"/>
  <c r="BP592" i="1"/>
  <c r="BN592" i="1"/>
  <c r="Z592" i="1"/>
  <c r="Z594" i="1" s="1"/>
  <c r="AB676" i="1"/>
  <c r="Y676" i="1"/>
  <c r="Y489" i="1"/>
  <c r="Y526" i="1"/>
  <c r="Y599" i="1"/>
  <c r="BP597" i="1"/>
  <c r="BN597" i="1"/>
  <c r="BP598" i="1"/>
  <c r="BN598" i="1"/>
  <c r="Z598" i="1"/>
  <c r="Z599" i="1" s="1"/>
  <c r="Y600" i="1"/>
  <c r="Y618" i="1"/>
  <c r="BP614" i="1"/>
  <c r="BN614" i="1"/>
  <c r="Z614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AE676" i="1"/>
  <c r="Y652" i="1"/>
  <c r="BP650" i="1"/>
  <c r="BN650" i="1"/>
  <c r="Z650" i="1"/>
  <c r="Z652" i="1" s="1"/>
  <c r="AD676" i="1"/>
  <c r="Z431" i="1" l="1"/>
  <c r="Z385" i="1"/>
  <c r="Z189" i="1"/>
  <c r="Z183" i="1"/>
  <c r="Z618" i="1"/>
  <c r="Z570" i="1"/>
  <c r="Z549" i="1"/>
  <c r="Z639" i="1"/>
  <c r="Z293" i="1"/>
  <c r="Z275" i="1"/>
  <c r="Z122" i="1"/>
  <c r="Z113" i="1"/>
  <c r="Z100" i="1"/>
  <c r="Z82" i="1"/>
  <c r="Z57" i="1"/>
  <c r="Z671" i="1" s="1"/>
  <c r="Y666" i="1"/>
  <c r="X669" i="1"/>
  <c r="Z462" i="1"/>
  <c r="Z404" i="1"/>
  <c r="Z398" i="1"/>
  <c r="Z315" i="1"/>
</calcChain>
</file>

<file path=xl/sharedStrings.xml><?xml version="1.0" encoding="utf-8"?>
<sst xmlns="http://schemas.openxmlformats.org/spreadsheetml/2006/main" count="3176" uniqueCount="1117">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</sst>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4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>
        <v>45621</v>
      </c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4" t="s">
        <v>16</v>
      </c>
      <c r="U6" s="1001"/>
      <c r="V6" s="1090" t="s">
        <v>17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2">
        <v>0.375</v>
      </c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968"/>
      <c r="E9" s="804"/>
      <c r="F9" s="9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5"/>
      <c r="P9" s="26" t="s">
        <v>21</v>
      </c>
      <c r="Q9" s="927"/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968"/>
      <c r="E10" s="804"/>
      <c r="F10" s="9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1082" t="str">
        <f>IFERROR(VLOOKUP($D$10,Proxy,2,FALSE),"")</f>
        <v/>
      </c>
      <c r="I10" s="798"/>
      <c r="J10" s="798"/>
      <c r="K10" s="798"/>
      <c r="L10" s="798"/>
      <c r="M10" s="798"/>
      <c r="N10" s="776"/>
      <c r="P10" s="26" t="s">
        <v>22</v>
      </c>
      <c r="Q10" s="1015"/>
      <c r="R10" s="1016"/>
      <c r="U10" s="24" t="s">
        <v>23</v>
      </c>
      <c r="V10" s="870" t="s">
        <v>24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34" t="s">
        <v>28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29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30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31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32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33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34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62" t="s">
        <v>38</v>
      </c>
      <c r="D17" s="829" t="s">
        <v>39</v>
      </c>
      <c r="E17" s="90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1"/>
      <c r="R17" s="901"/>
      <c r="S17" s="901"/>
      <c r="T17" s="902"/>
      <c r="U17" s="1220" t="s">
        <v>51</v>
      </c>
      <c r="V17" s="943"/>
      <c r="W17" s="829" t="s">
        <v>52</v>
      </c>
      <c r="X17" s="829" t="s">
        <v>53</v>
      </c>
      <c r="Y17" s="1218" t="s">
        <v>54</v>
      </c>
      <c r="Z17" s="1102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63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63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64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16" t="s">
        <v>73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4" t="s">
        <v>80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0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7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3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104</v>
      </c>
      <c r="B35" s="54" t="s">
        <v>105</v>
      </c>
      <c r="C35" s="31">
        <v>4301051861</v>
      </c>
      <c r="D35" s="791">
        <v>4680115885905</v>
      </c>
      <c r="E35" s="792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3" t="s">
        <v>106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customHeight="1" x14ac:dyDescent="0.25">
      <c r="A36" s="54" t="s">
        <v>108</v>
      </c>
      <c r="B36" s="54" t="s">
        <v>109</v>
      </c>
      <c r="C36" s="31">
        <v>4301051593</v>
      </c>
      <c r="D36" s="791">
        <v>4607091383911</v>
      </c>
      <c r="E36" s="792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16" t="s">
        <v>113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16" t="s">
        <v>119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32" t="s">
        <v>122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123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124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125</v>
      </c>
      <c r="B51" s="54" t="s">
        <v>126</v>
      </c>
      <c r="C51" s="31">
        <v>4301011540</v>
      </c>
      <c r="D51" s="791">
        <v>4607091385670</v>
      </c>
      <c r="E51" s="792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4301011380</v>
      </c>
      <c r="D52" s="791">
        <v>4607091385670</v>
      </c>
      <c r="E52" s="792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788"/>
      <c r="R52" s="788"/>
      <c r="S52" s="788"/>
      <c r="T52" s="789"/>
      <c r="U52" s="34"/>
      <c r="V52" s="34"/>
      <c r="W52" s="35" t="s">
        <v>69</v>
      </c>
      <c r="X52" s="783">
        <v>100</v>
      </c>
      <c r="Y52" s="784">
        <f t="shared" si="6"/>
        <v>108</v>
      </c>
      <c r="Z52" s="36">
        <f>IFERROR(IF(Y52=0,"",ROUNDUP(Y52/H52,0)*0.02175),"")</f>
        <v>0.21749999999999997</v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104.44444444444444</v>
      </c>
      <c r="BN52" s="64">
        <f t="shared" si="8"/>
        <v>112.8</v>
      </c>
      <c r="BO52" s="64">
        <f t="shared" si="9"/>
        <v>0.16534391534391535</v>
      </c>
      <c r="BP52" s="64">
        <f t="shared" si="10"/>
        <v>0.17857142857142855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131</v>
      </c>
      <c r="N53" s="33"/>
      <c r="O53" s="32">
        <v>50</v>
      </c>
      <c r="P53" s="9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4301011565</v>
      </c>
      <c r="D54" s="791">
        <v>4680115882539</v>
      </c>
      <c r="E54" s="792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76</v>
      </c>
      <c r="L54" s="32"/>
      <c r="M54" s="33" t="s">
        <v>128</v>
      </c>
      <c r="N54" s="33"/>
      <c r="O54" s="32">
        <v>50</v>
      </c>
      <c r="P54" s="11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132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138</v>
      </c>
      <c r="B55" s="54" t="s">
        <v>139</v>
      </c>
      <c r="C55" s="31">
        <v>4301011382</v>
      </c>
      <c r="D55" s="791">
        <v>4607091385687</v>
      </c>
      <c r="E55" s="792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76</v>
      </c>
      <c r="L55" s="32" t="s">
        <v>140</v>
      </c>
      <c r="M55" s="33" t="s">
        <v>128</v>
      </c>
      <c r="N55" s="33"/>
      <c r="O55" s="32">
        <v>50</v>
      </c>
      <c r="P55" s="9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788"/>
      <c r="R55" s="788"/>
      <c r="S55" s="788"/>
      <c r="T55" s="789"/>
      <c r="U55" s="34"/>
      <c r="V55" s="34"/>
      <c r="W55" s="35" t="s">
        <v>69</v>
      </c>
      <c r="X55" s="783">
        <v>200</v>
      </c>
      <c r="Y55" s="784">
        <f t="shared" si="6"/>
        <v>200</v>
      </c>
      <c r="Z55" s="36">
        <f>IFERROR(IF(Y55=0,"",ROUNDUP(Y55/H55,0)*0.00902),"")</f>
        <v>0.45100000000000001</v>
      </c>
      <c r="AA55" s="56"/>
      <c r="AB55" s="57"/>
      <c r="AC55" s="107" t="s">
        <v>132</v>
      </c>
      <c r="AG55" s="64"/>
      <c r="AJ55" s="68" t="s">
        <v>141</v>
      </c>
      <c r="AK55" s="68">
        <v>528</v>
      </c>
      <c r="BB55" s="108" t="s">
        <v>1</v>
      </c>
      <c r="BM55" s="64">
        <f t="shared" si="7"/>
        <v>210.5</v>
      </c>
      <c r="BN55" s="64">
        <f t="shared" si="8"/>
        <v>210.5</v>
      </c>
      <c r="BO55" s="64">
        <f t="shared" si="9"/>
        <v>0.37878787878787878</v>
      </c>
      <c r="BP55" s="64">
        <f t="shared" si="10"/>
        <v>0.37878787878787878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131</v>
      </c>
      <c r="N56" s="33"/>
      <c r="O56" s="32">
        <v>50</v>
      </c>
      <c r="P56" s="8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59.25925925925926</v>
      </c>
      <c r="Y57" s="785">
        <f>IFERROR(Y51/H51,"0")+IFERROR(Y52/H52,"0")+IFERROR(Y53/H53,"0")+IFERROR(Y54/H54,"0")+IFERROR(Y55/H55,"0")+IFERROR(Y56/H56,"0")</f>
        <v>60</v>
      </c>
      <c r="Z57" s="785">
        <f>IFERROR(IF(Z51="",0,Z51),"0")+IFERROR(IF(Z52="",0,Z52),"0")+IFERROR(IF(Z53="",0,Z53),"0")+IFERROR(IF(Z54="",0,Z54),"0")+IFERROR(IF(Z55="",0,Z55),"0")+IFERROR(IF(Z56="",0,Z56),"0")</f>
        <v>0.66849999999999998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300</v>
      </c>
      <c r="Y58" s="785">
        <f>IFERROR(SUM(Y51:Y56),"0")</f>
        <v>308</v>
      </c>
      <c r="Z58" s="37"/>
      <c r="AA58" s="786"/>
      <c r="AB58" s="786"/>
      <c r="AC58" s="786"/>
    </row>
    <row r="59" spans="1:68" ht="14.25" customHeight="1" x14ac:dyDescent="0.25">
      <c r="A59" s="816" t="s">
        <v>73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128</v>
      </c>
      <c r="N60" s="33"/>
      <c r="O60" s="32">
        <v>40</v>
      </c>
      <c r="P60" s="121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128</v>
      </c>
      <c r="N61" s="33"/>
      <c r="O61" s="32">
        <v>40</v>
      </c>
      <c r="P61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124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128</v>
      </c>
      <c r="N66" s="33"/>
      <c r="O66" s="32">
        <v>50</v>
      </c>
      <c r="P66" s="964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140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300</v>
      </c>
      <c r="Y68" s="784">
        <f t="shared" si="11"/>
        <v>302.40000000000003</v>
      </c>
      <c r="Z68" s="36">
        <f>IFERROR(IF(Y68=0,"",ROUNDUP(Y68/H68,0)*0.02175),"")</f>
        <v>0.60899999999999999</v>
      </c>
      <c r="AA68" s="56"/>
      <c r="AB68" s="57"/>
      <c r="AC68" s="119" t="s">
        <v>160</v>
      </c>
      <c r="AG68" s="64"/>
      <c r="AJ68" s="68" t="s">
        <v>141</v>
      </c>
      <c r="AK68" s="68">
        <v>604.79999999999995</v>
      </c>
      <c r="BB68" s="120" t="s">
        <v>1</v>
      </c>
      <c r="BM68" s="64">
        <f t="shared" si="12"/>
        <v>313.33333333333331</v>
      </c>
      <c r="BN68" s="64">
        <f t="shared" si="13"/>
        <v>315.83999999999997</v>
      </c>
      <c r="BO68" s="64">
        <f t="shared" si="14"/>
        <v>0.49603174603174593</v>
      </c>
      <c r="BP68" s="64">
        <f t="shared" si="15"/>
        <v>0.5</v>
      </c>
    </row>
    <row r="69" spans="1:68" ht="37.5" customHeight="1" x14ac:dyDescent="0.25">
      <c r="A69" s="54" t="s">
        <v>161</v>
      </c>
      <c r="B69" s="54" t="s">
        <v>162</v>
      </c>
      <c r="C69" s="31">
        <v>4301011589</v>
      </c>
      <c r="D69" s="791">
        <v>4680115885899</v>
      </c>
      <c r="E69" s="792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76</v>
      </c>
      <c r="L69" s="32"/>
      <c r="M69" s="33" t="s">
        <v>163</v>
      </c>
      <c r="N69" s="33"/>
      <c r="O69" s="32">
        <v>50</v>
      </c>
      <c r="P69" s="1011" t="s">
        <v>164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91">
        <v>4607091382952</v>
      </c>
      <c r="E70" s="792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76</v>
      </c>
      <c r="L70" s="32"/>
      <c r="M70" s="33" t="s">
        <v>131</v>
      </c>
      <c r="N70" s="33"/>
      <c r="O70" s="32">
        <v>50</v>
      </c>
      <c r="P70" s="119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131</v>
      </c>
      <c r="N71" s="33"/>
      <c r="O71" s="32">
        <v>45</v>
      </c>
      <c r="P71" s="12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131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175</v>
      </c>
      <c r="B73" s="54" t="s">
        <v>176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163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177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178</v>
      </c>
      <c r="B74" s="54" t="s">
        <v>179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140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360</v>
      </c>
      <c r="Y74" s="784">
        <f t="shared" si="11"/>
        <v>360</v>
      </c>
      <c r="Z74" s="36">
        <f>IFERROR(IF(Y74=0,"",ROUNDUP(Y74/H74,0)*0.00902),"")</f>
        <v>0.72160000000000002</v>
      </c>
      <c r="AA74" s="56"/>
      <c r="AB74" s="57"/>
      <c r="AC74" s="131" t="s">
        <v>160</v>
      </c>
      <c r="AG74" s="64"/>
      <c r="AJ74" s="68" t="s">
        <v>141</v>
      </c>
      <c r="AK74" s="68">
        <v>594</v>
      </c>
      <c r="BB74" s="132" t="s">
        <v>1</v>
      </c>
      <c r="BM74" s="64">
        <f t="shared" si="12"/>
        <v>376.79999999999995</v>
      </c>
      <c r="BN74" s="64">
        <f t="shared" si="13"/>
        <v>376.79999999999995</v>
      </c>
      <c r="BO74" s="64">
        <f t="shared" si="14"/>
        <v>0.60606060606060608</v>
      </c>
      <c r="BP74" s="64">
        <f t="shared" si="15"/>
        <v>0.60606060606060608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107.77777777777777</v>
      </c>
      <c r="Y75" s="785">
        <f>IFERROR(Y66/H66,"0")+IFERROR(Y67/H67,"0")+IFERROR(Y68/H68,"0")+IFERROR(Y69/H69,"0")+IFERROR(Y70/H70,"0")+IFERROR(Y71/H71,"0")+IFERROR(Y72/H72,"0")+IFERROR(Y73/H73,"0")+IFERROR(Y74/H74,"0")</f>
        <v>108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1.3306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660</v>
      </c>
      <c r="Y76" s="785">
        <f>IFERROR(SUM(Y66:Y74),"0")</f>
        <v>662.40000000000009</v>
      </c>
      <c r="Z76" s="37"/>
      <c r="AA76" s="786"/>
      <c r="AB76" s="786"/>
      <c r="AC76" s="786"/>
    </row>
    <row r="77" spans="1:68" ht="14.25" customHeight="1" x14ac:dyDescent="0.25">
      <c r="A77" s="816" t="s">
        <v>180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131</v>
      </c>
      <c r="N78" s="33"/>
      <c r="O78" s="32">
        <v>50</v>
      </c>
      <c r="P78" s="9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100</v>
      </c>
      <c r="Y78" s="784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131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128</v>
      </c>
      <c r="N80" s="33"/>
      <c r="O80" s="32">
        <v>50</v>
      </c>
      <c r="P80" s="1101" t="s">
        <v>189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190</v>
      </c>
      <c r="B81" s="54" t="s">
        <v>191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192</v>
      </c>
      <c r="L81" s="32" t="s">
        <v>140</v>
      </c>
      <c r="M81" s="33" t="s">
        <v>131</v>
      </c>
      <c r="N81" s="33"/>
      <c r="O81" s="32">
        <v>50</v>
      </c>
      <c r="P81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135</v>
      </c>
      <c r="Y81" s="784">
        <f>IFERROR(IF(X81="",0,CEILING((X81/$H81),1)*$H81),"")</f>
        <v>135</v>
      </c>
      <c r="Z81" s="36">
        <f>IFERROR(IF(Y81=0,"",ROUNDUP(Y81/H81,0)*0.00651),"")</f>
        <v>0.32550000000000001</v>
      </c>
      <c r="AA81" s="56"/>
      <c r="AB81" s="57"/>
      <c r="AC81" s="139" t="s">
        <v>183</v>
      </c>
      <c r="AG81" s="64"/>
      <c r="AJ81" s="68" t="s">
        <v>141</v>
      </c>
      <c r="AK81" s="68">
        <v>491.4</v>
      </c>
      <c r="BB81" s="140" t="s">
        <v>1</v>
      </c>
      <c r="BM81" s="64">
        <f>IFERROR(X81*I81/H81,"0")</f>
        <v>144</v>
      </c>
      <c r="BN81" s="64">
        <f>IFERROR(Y81*I81/H81,"0")</f>
        <v>144</v>
      </c>
      <c r="BO81" s="64">
        <f>IFERROR(1/J81*(X81/H81),"0")</f>
        <v>0.27472527472527475</v>
      </c>
      <c r="BP81" s="64">
        <f>IFERROR(1/J81*(Y81/H81),"0")</f>
        <v>0.27472527472527475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59.25925925925926</v>
      </c>
      <c r="Y82" s="785">
        <f>IFERROR(Y78/H78,"0")+IFERROR(Y79/H79,"0")+IFERROR(Y80/H80,"0")+IFERROR(Y81/H81,"0")</f>
        <v>60</v>
      </c>
      <c r="Z82" s="785">
        <f>IFERROR(IF(Z78="",0,Z78),"0")+IFERROR(IF(Z79="",0,Z79),"0")+IFERROR(IF(Z80="",0,Z80),"0")+IFERROR(IF(Z81="",0,Z81),"0")</f>
        <v>0.54299999999999993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235</v>
      </c>
      <c r="Y83" s="785">
        <f>IFERROR(SUM(Y78:Y81),"0")</f>
        <v>243</v>
      </c>
      <c r="Z83" s="37"/>
      <c r="AA83" s="786"/>
      <c r="AB83" s="786"/>
      <c r="AC83" s="786"/>
    </row>
    <row r="84" spans="1:68" ht="14.25" customHeight="1" x14ac:dyDescent="0.25">
      <c r="A84" s="816" t="s">
        <v>64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193</v>
      </c>
      <c r="B85" s="54" t="s">
        <v>194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196</v>
      </c>
      <c r="B86" s="54" t="s">
        <v>197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199</v>
      </c>
      <c r="B87" s="54" t="s">
        <v>200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202</v>
      </c>
      <c r="B88" s="54" t="s">
        <v>203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6</v>
      </c>
      <c r="Y88" s="784">
        <f t="shared" si="16"/>
        <v>7.2</v>
      </c>
      <c r="Z88" s="36">
        <f>IFERROR(IF(Y88=0,"",ROUNDUP(Y88/H88,0)*0.00502),"")</f>
        <v>2.0080000000000001E-2</v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6.3333333333333321</v>
      </c>
      <c r="BN88" s="64">
        <f t="shared" si="18"/>
        <v>7.6</v>
      </c>
      <c r="BO88" s="64">
        <f t="shared" si="19"/>
        <v>1.4245014245014245E-2</v>
      </c>
      <c r="BP88" s="64">
        <f t="shared" si="20"/>
        <v>1.7094017094017096E-2</v>
      </c>
    </row>
    <row r="89" spans="1:68" ht="27" customHeight="1" x14ac:dyDescent="0.25">
      <c r="A89" s="54" t="s">
        <v>204</v>
      </c>
      <c r="B89" s="54" t="s">
        <v>205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198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206</v>
      </c>
      <c r="B90" s="54" t="s">
        <v>207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201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3.333333333333333</v>
      </c>
      <c r="Y91" s="785">
        <f>IFERROR(Y85/H85,"0")+IFERROR(Y86/H86,"0")+IFERROR(Y87/H87,"0")+IFERROR(Y88/H88,"0")+IFERROR(Y89/H89,"0")+IFERROR(Y90/H90,"0")</f>
        <v>4</v>
      </c>
      <c r="Z91" s="785">
        <f>IFERROR(IF(Z85="",0,Z85),"0")+IFERROR(IF(Z86="",0,Z86),"0")+IFERROR(IF(Z87="",0,Z87),"0")+IFERROR(IF(Z88="",0,Z88),"0")+IFERROR(IF(Z89="",0,Z89),"0")+IFERROR(IF(Z90="",0,Z90),"0")</f>
        <v>2.0080000000000001E-2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6</v>
      </c>
      <c r="Y92" s="785">
        <f>IFERROR(SUM(Y85:Y90),"0")</f>
        <v>7.2</v>
      </c>
      <c r="Z92" s="37"/>
      <c r="AA92" s="786"/>
      <c r="AB92" s="786"/>
      <c r="AC92" s="786"/>
    </row>
    <row r="93" spans="1:68" ht="14.25" customHeight="1" x14ac:dyDescent="0.25">
      <c r="A93" s="816" t="s">
        <v>73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208</v>
      </c>
      <c r="B94" s="54" t="s">
        <v>209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">
        <v>210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211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212</v>
      </c>
      <c r="B95" s="54" t="s">
        <v>213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128</v>
      </c>
      <c r="N95" s="33"/>
      <c r="O95" s="32">
        <v>45</v>
      </c>
      <c r="P95" s="865" t="s">
        <v>214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216</v>
      </c>
      <c r="B96" s="54" t="s">
        <v>217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">
        <v>218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219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220</v>
      </c>
      <c r="B97" s="54" t="s">
        <v>221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128</v>
      </c>
      <c r="N97" s="33"/>
      <c r="O97" s="32">
        <v>45</v>
      </c>
      <c r="P97" s="891" t="s">
        <v>222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215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223</v>
      </c>
      <c r="B98" s="54" t="s">
        <v>224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219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225</v>
      </c>
      <c r="B99" s="54" t="s">
        <v>226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128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211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227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228</v>
      </c>
      <c r="B103" s="54" t="s">
        <v>229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230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228</v>
      </c>
      <c r="B104" s="54" t="s">
        <v>231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230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232</v>
      </c>
      <c r="B105" s="54" t="s">
        <v>233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128</v>
      </c>
      <c r="N105" s="33"/>
      <c r="O105" s="32">
        <v>30</v>
      </c>
      <c r="P105" s="11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234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customHeight="1" x14ac:dyDescent="0.25">
      <c r="A108" s="805" t="s">
        <v>235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124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236</v>
      </c>
      <c r="B110" s="54" t="s">
        <v>237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163</v>
      </c>
      <c r="N110" s="33"/>
      <c r="O110" s="32">
        <v>50</v>
      </c>
      <c r="P110" s="11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250</v>
      </c>
      <c r="Y110" s="784">
        <f>IFERROR(IF(X110="",0,CEILING((X110/$H110),1)*$H110),"")</f>
        <v>259.20000000000005</v>
      </c>
      <c r="Z110" s="36">
        <f>IFERROR(IF(Y110=0,"",ROUNDUP(Y110/H110,0)*0.02175),"")</f>
        <v>0.52200000000000002</v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261.11111111111109</v>
      </c>
      <c r="BN110" s="64">
        <f>IFERROR(Y110*I110/H110,"0")</f>
        <v>270.72000000000003</v>
      </c>
      <c r="BO110" s="64">
        <f>IFERROR(1/J110*(X110/H110),"0")</f>
        <v>0.41335978835978826</v>
      </c>
      <c r="BP110" s="64">
        <f>IFERROR(1/J110*(Y110/H110),"0")</f>
        <v>0.4285714285714286</v>
      </c>
    </row>
    <row r="111" spans="1:68" ht="27" customHeight="1" x14ac:dyDescent="0.25">
      <c r="A111" s="54" t="s">
        <v>239</v>
      </c>
      <c r="B111" s="54" t="s">
        <v>240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128</v>
      </c>
      <c r="N111" s="33"/>
      <c r="O111" s="32">
        <v>50</v>
      </c>
      <c r="P111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241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242</v>
      </c>
      <c r="B112" s="54" t="s">
        <v>243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140</v>
      </c>
      <c r="M112" s="33" t="s">
        <v>163</v>
      </c>
      <c r="N112" s="33"/>
      <c r="O112" s="32">
        <v>50</v>
      </c>
      <c r="P112" s="11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495</v>
      </c>
      <c r="Y112" s="784">
        <f>IFERROR(IF(X112="",0,CEILING((X112/$H112),1)*$H112),"")</f>
        <v>495</v>
      </c>
      <c r="Z112" s="36">
        <f>IFERROR(IF(Y112=0,"",ROUNDUP(Y112/H112,0)*0.00902),"")</f>
        <v>0.99219999999999997</v>
      </c>
      <c r="AA112" s="56"/>
      <c r="AB112" s="57"/>
      <c r="AC112" s="175" t="s">
        <v>241</v>
      </c>
      <c r="AG112" s="64"/>
      <c r="AJ112" s="68" t="s">
        <v>141</v>
      </c>
      <c r="AK112" s="68">
        <v>594</v>
      </c>
      <c r="BB112" s="176" t="s">
        <v>1</v>
      </c>
      <c r="BM112" s="64">
        <f>IFERROR(X112*I112/H112,"0")</f>
        <v>518.09999999999991</v>
      </c>
      <c r="BN112" s="64">
        <f>IFERROR(Y112*I112/H112,"0")</f>
        <v>518.09999999999991</v>
      </c>
      <c r="BO112" s="64">
        <f>IFERROR(1/J112*(X112/H112),"0")</f>
        <v>0.83333333333333337</v>
      </c>
      <c r="BP112" s="64">
        <f>IFERROR(1/J112*(Y112/H112),"0")</f>
        <v>0.83333333333333337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133.14814814814815</v>
      </c>
      <c r="Y113" s="785">
        <f>IFERROR(Y110/H110,"0")+IFERROR(Y111/H111,"0")+IFERROR(Y112/H112,"0")</f>
        <v>134</v>
      </c>
      <c r="Z113" s="785">
        <f>IFERROR(IF(Z110="",0,Z110),"0")+IFERROR(IF(Z111="",0,Z111),"0")+IFERROR(IF(Z112="",0,Z112),"0")</f>
        <v>1.5142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745</v>
      </c>
      <c r="Y114" s="785">
        <f>IFERROR(SUM(Y110:Y112),"0")</f>
        <v>754.2</v>
      </c>
      <c r="Z114" s="37"/>
      <c r="AA114" s="786"/>
      <c r="AB114" s="786"/>
      <c r="AC114" s="786"/>
    </row>
    <row r="115" spans="1:68" ht="14.25" customHeight="1" x14ac:dyDescent="0.25">
      <c r="A115" s="816" t="s">
        <v>73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244</v>
      </c>
      <c r="B116" s="54" t="s">
        <v>245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128</v>
      </c>
      <c r="N116" s="33"/>
      <c r="O116" s="32">
        <v>45</v>
      </c>
      <c r="P116" s="88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246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244</v>
      </c>
      <c r="B117" s="54" t="s">
        <v>247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128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170</v>
      </c>
      <c r="Y117" s="784">
        <f t="shared" si="26"/>
        <v>176.4</v>
      </c>
      <c r="Z117" s="36">
        <f>IFERROR(IF(Y117=0,"",ROUNDUP(Y117/H117,0)*0.02175),"")</f>
        <v>0.45674999999999999</v>
      </c>
      <c r="AA117" s="56"/>
      <c r="AB117" s="57"/>
      <c r="AC117" s="179" t="s">
        <v>248</v>
      </c>
      <c r="AG117" s="64"/>
      <c r="AJ117" s="68"/>
      <c r="AK117" s="68">
        <v>0</v>
      </c>
      <c r="BB117" s="180" t="s">
        <v>1</v>
      </c>
      <c r="BM117" s="64">
        <f t="shared" si="27"/>
        <v>181.41428571428571</v>
      </c>
      <c r="BN117" s="64">
        <f t="shared" si="28"/>
        <v>188.244</v>
      </c>
      <c r="BO117" s="64">
        <f t="shared" si="29"/>
        <v>0.36139455782312924</v>
      </c>
      <c r="BP117" s="64">
        <f t="shared" si="30"/>
        <v>0.375</v>
      </c>
    </row>
    <row r="118" spans="1:68" ht="37.5" customHeight="1" x14ac:dyDescent="0.25">
      <c r="A118" s="54" t="s">
        <v>249</v>
      </c>
      <c r="B118" s="54" t="s">
        <v>250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140</v>
      </c>
      <c r="M118" s="33" t="s">
        <v>128</v>
      </c>
      <c r="N118" s="33"/>
      <c r="O118" s="32">
        <v>45</v>
      </c>
      <c r="P118" s="9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540</v>
      </c>
      <c r="Y118" s="784">
        <f t="shared" si="26"/>
        <v>540</v>
      </c>
      <c r="Z118" s="36">
        <f>IFERROR(IF(Y118=0,"",ROUNDUP(Y118/H118,0)*0.00753),"")</f>
        <v>1.506</v>
      </c>
      <c r="AA118" s="56"/>
      <c r="AB118" s="57"/>
      <c r="AC118" s="181" t="s">
        <v>251</v>
      </c>
      <c r="AG118" s="64"/>
      <c r="AJ118" s="68" t="s">
        <v>141</v>
      </c>
      <c r="AK118" s="68">
        <v>421.2</v>
      </c>
      <c r="BB118" s="182" t="s">
        <v>1</v>
      </c>
      <c r="BM118" s="64">
        <f t="shared" si="27"/>
        <v>594.39999999999986</v>
      </c>
      <c r="BN118" s="64">
        <f t="shared" si="28"/>
        <v>594.39999999999986</v>
      </c>
      <c r="BO118" s="64">
        <f t="shared" si="29"/>
        <v>1.2820512820512819</v>
      </c>
      <c r="BP118" s="64">
        <f t="shared" si="30"/>
        <v>1.2820512820512819</v>
      </c>
    </row>
    <row r="119" spans="1:68" ht="27" customHeight="1" x14ac:dyDescent="0.25">
      <c r="A119" s="54" t="s">
        <v>252</v>
      </c>
      <c r="B119" s="54" t="s">
        <v>253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128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255</v>
      </c>
      <c r="B120" s="54" t="s">
        <v>256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128</v>
      </c>
      <c r="N120" s="33"/>
      <c r="O120" s="32">
        <v>45</v>
      </c>
      <c r="P120" s="86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257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255</v>
      </c>
      <c r="B121" s="54" t="s">
        <v>258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128</v>
      </c>
      <c r="N121" s="33"/>
      <c r="O121" s="32">
        <v>45</v>
      </c>
      <c r="P121" s="1178" t="s">
        <v>259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260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220.23809523809524</v>
      </c>
      <c r="Y122" s="785">
        <f>IFERROR(Y116/H116,"0")+IFERROR(Y117/H117,"0")+IFERROR(Y118/H118,"0")+IFERROR(Y119/H119,"0")+IFERROR(Y120/H120,"0")+IFERROR(Y121/H121,"0")</f>
        <v>221</v>
      </c>
      <c r="Z122" s="785">
        <f>IFERROR(IF(Z116="",0,Z116),"0")+IFERROR(IF(Z117="",0,Z117),"0")+IFERROR(IF(Z118="",0,Z118),"0")+IFERROR(IF(Z119="",0,Z119),"0")+IFERROR(IF(Z120="",0,Z120),"0")+IFERROR(IF(Z121="",0,Z121),"0")</f>
        <v>1.96275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710</v>
      </c>
      <c r="Y123" s="785">
        <f>IFERROR(SUM(Y116:Y121),"0")</f>
        <v>716.4</v>
      </c>
      <c r="Z123" s="37"/>
      <c r="AA123" s="786"/>
      <c r="AB123" s="786"/>
      <c r="AC123" s="786"/>
    </row>
    <row r="124" spans="1:68" ht="16.5" customHeight="1" x14ac:dyDescent="0.25">
      <c r="A124" s="805" t="s">
        <v>261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124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27" customHeight="1" x14ac:dyDescent="0.25">
      <c r="A126" s="54" t="s">
        <v>262</v>
      </c>
      <c r="B126" s="54" t="s">
        <v>263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131</v>
      </c>
      <c r="N126" s="33"/>
      <c r="O126" s="32">
        <v>50</v>
      </c>
      <c r="P126" s="12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264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262</v>
      </c>
      <c r="B127" s="54" t="s">
        <v>265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131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70</v>
      </c>
      <c r="Y127" s="784">
        <f>IFERROR(IF(X127="",0,CEILING((X127/$H127),1)*$H127),"")</f>
        <v>78.399999999999991</v>
      </c>
      <c r="Z127" s="36">
        <f>IFERROR(IF(Y127=0,"",ROUNDUP(Y127/H127,0)*0.02175),"")</f>
        <v>0.15225</v>
      </c>
      <c r="AA127" s="56"/>
      <c r="AB127" s="57"/>
      <c r="AC127" s="191" t="s">
        <v>266</v>
      </c>
      <c r="AG127" s="64"/>
      <c r="AJ127" s="68"/>
      <c r="AK127" s="68">
        <v>0</v>
      </c>
      <c r="BB127" s="192" t="s">
        <v>1</v>
      </c>
      <c r="BM127" s="64">
        <f>IFERROR(X127*I127/H127,"0")</f>
        <v>73</v>
      </c>
      <c r="BN127" s="64">
        <f>IFERROR(Y127*I127/H127,"0")</f>
        <v>81.759999999999991</v>
      </c>
      <c r="BO127" s="64">
        <f>IFERROR(1/J127*(X127/H127),"0")</f>
        <v>0.11160714285714285</v>
      </c>
      <c r="BP127" s="64">
        <f>IFERROR(1/J127*(Y127/H127),"0")</f>
        <v>0.125</v>
      </c>
    </row>
    <row r="128" spans="1:68" ht="27" customHeight="1" x14ac:dyDescent="0.25">
      <c r="A128" s="54" t="s">
        <v>267</v>
      </c>
      <c r="B128" s="54" t="s">
        <v>268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/>
      <c r="M128" s="33" t="s">
        <v>128</v>
      </c>
      <c r="N128" s="33"/>
      <c r="O128" s="32">
        <v>50</v>
      </c>
      <c r="P128" s="11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269</v>
      </c>
      <c r="B129" s="54" t="s">
        <v>270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128</v>
      </c>
      <c r="N129" s="33"/>
      <c r="O129" s="32">
        <v>50</v>
      </c>
      <c r="P129" s="9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540</v>
      </c>
      <c r="Y129" s="784">
        <f>IFERROR(IF(X129="",0,CEILING((X129/$H129),1)*$H129),"")</f>
        <v>540</v>
      </c>
      <c r="Z129" s="36">
        <f>IFERROR(IF(Y129=0,"",ROUNDUP(Y129/H129,0)*0.00902),"")</f>
        <v>1.0824</v>
      </c>
      <c r="AA129" s="56"/>
      <c r="AB129" s="57"/>
      <c r="AC129" s="195" t="s">
        <v>264</v>
      </c>
      <c r="AG129" s="64"/>
      <c r="AJ129" s="68"/>
      <c r="AK129" s="68">
        <v>0</v>
      </c>
      <c r="BB129" s="196" t="s">
        <v>1</v>
      </c>
      <c r="BM129" s="64">
        <f>IFERROR(X129*I129/H129,"0")</f>
        <v>565.20000000000005</v>
      </c>
      <c r="BN129" s="64">
        <f>IFERROR(Y129*I129/H129,"0")</f>
        <v>565.20000000000005</v>
      </c>
      <c r="BO129" s="64">
        <f>IFERROR(1/J129*(X129/H129),"0")</f>
        <v>0.90909090909090917</v>
      </c>
      <c r="BP129" s="64">
        <f>IFERROR(1/J129*(Y129/H129),"0")</f>
        <v>0.90909090909090917</v>
      </c>
    </row>
    <row r="130" spans="1:68" ht="27" customHeight="1" x14ac:dyDescent="0.25">
      <c r="A130" s="54" t="s">
        <v>271</v>
      </c>
      <c r="B130" s="54" t="s">
        <v>272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128</v>
      </c>
      <c r="N130" s="33"/>
      <c r="O130" s="32">
        <v>50</v>
      </c>
      <c r="P130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264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126.25</v>
      </c>
      <c r="Y131" s="785">
        <f>IFERROR(Y126/H126,"0")+IFERROR(Y127/H127,"0")+IFERROR(Y128/H128,"0")+IFERROR(Y129/H129,"0")+IFERROR(Y130/H130,"0")</f>
        <v>127</v>
      </c>
      <c r="Z131" s="785">
        <f>IFERROR(IF(Z126="",0,Z126),"0")+IFERROR(IF(Z127="",0,Z127),"0")+IFERROR(IF(Z128="",0,Z128),"0")+IFERROR(IF(Z129="",0,Z129),"0")+IFERROR(IF(Z130="",0,Z130),"0")</f>
        <v>1.23465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610</v>
      </c>
      <c r="Y132" s="785">
        <f>IFERROR(SUM(Y126:Y130),"0")</f>
        <v>618.4</v>
      </c>
      <c r="Z132" s="37"/>
      <c r="AA132" s="786"/>
      <c r="AB132" s="786"/>
      <c r="AC132" s="786"/>
    </row>
    <row r="133" spans="1:68" ht="14.25" customHeight="1" x14ac:dyDescent="0.25">
      <c r="A133" s="816" t="s">
        <v>180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273</v>
      </c>
      <c r="B134" s="54" t="s">
        <v>274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131</v>
      </c>
      <c r="N134" s="33"/>
      <c r="O134" s="32">
        <v>50</v>
      </c>
      <c r="P134" s="120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131</v>
      </c>
      <c r="N135" s="33"/>
      <c r="O135" s="32">
        <v>55</v>
      </c>
      <c r="P135" s="1163" t="s">
        <v>277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278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279</v>
      </c>
      <c r="B136" s="54" t="s">
        <v>280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50</v>
      </c>
      <c r="P136" s="119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275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279</v>
      </c>
      <c r="B137" s="54" t="s">
        <v>281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55</v>
      </c>
      <c r="P137" s="965" t="s">
        <v>282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283</v>
      </c>
      <c r="B138" s="54" t="s">
        <v>284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192</v>
      </c>
      <c r="L138" s="32"/>
      <c r="M138" s="33" t="s">
        <v>131</v>
      </c>
      <c r="N138" s="33"/>
      <c r="O138" s="32">
        <v>55</v>
      </c>
      <c r="P138" s="999" t="s">
        <v>285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278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73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27" customHeight="1" x14ac:dyDescent="0.25">
      <c r="A142" s="54" t="s">
        <v>286</v>
      </c>
      <c r="B142" s="54" t="s">
        <v>287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128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286</v>
      </c>
      <c r="B143" s="54" t="s">
        <v>289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500</v>
      </c>
      <c r="Y143" s="784">
        <f t="shared" si="31"/>
        <v>504</v>
      </c>
      <c r="Z143" s="36">
        <f>IFERROR(IF(Y143=0,"",ROUNDUP(Y143/H143,0)*0.02175),"")</f>
        <v>1.3049999999999999</v>
      </c>
      <c r="AA143" s="56"/>
      <c r="AB143" s="57"/>
      <c r="AC143" s="211" t="s">
        <v>290</v>
      </c>
      <c r="AG143" s="64"/>
      <c r="AJ143" s="68"/>
      <c r="AK143" s="68">
        <v>0</v>
      </c>
      <c r="BB143" s="212" t="s">
        <v>1</v>
      </c>
      <c r="BM143" s="64">
        <f t="shared" si="32"/>
        <v>533.21428571428567</v>
      </c>
      <c r="BN143" s="64">
        <f t="shared" si="33"/>
        <v>537.48</v>
      </c>
      <c r="BO143" s="64">
        <f t="shared" si="34"/>
        <v>1.0629251700680271</v>
      </c>
      <c r="BP143" s="64">
        <f t="shared" si="35"/>
        <v>1.0714285714285714</v>
      </c>
    </row>
    <row r="144" spans="1:68" ht="37.5" customHeight="1" x14ac:dyDescent="0.25">
      <c r="A144" s="54" t="s">
        <v>291</v>
      </c>
      <c r="B144" s="54" t="s">
        <v>292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128</v>
      </c>
      <c r="N144" s="33"/>
      <c r="O144" s="32">
        <v>45</v>
      </c>
      <c r="P144" s="794" t="s">
        <v>293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295</v>
      </c>
      <c r="B145" s="54" t="s">
        <v>296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128</v>
      </c>
      <c r="N145" s="33"/>
      <c r="O145" s="32">
        <v>45</v>
      </c>
      <c r="P145" s="8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297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298</v>
      </c>
      <c r="B146" s="54" t="s">
        <v>299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140</v>
      </c>
      <c r="M146" s="33" t="s">
        <v>128</v>
      </c>
      <c r="N146" s="33"/>
      <c r="O146" s="32">
        <v>45</v>
      </c>
      <c r="P146" s="117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405</v>
      </c>
      <c r="Y146" s="784">
        <f t="shared" si="31"/>
        <v>405</v>
      </c>
      <c r="Z146" s="36">
        <f>IFERROR(IF(Y146=0,"",ROUNDUP(Y146/H146,0)*0.00753),"")</f>
        <v>1.1294999999999999</v>
      </c>
      <c r="AA146" s="56"/>
      <c r="AB146" s="57"/>
      <c r="AC146" s="217" t="s">
        <v>300</v>
      </c>
      <c r="AG146" s="64"/>
      <c r="AJ146" s="68" t="s">
        <v>141</v>
      </c>
      <c r="AK146" s="68">
        <v>421.2</v>
      </c>
      <c r="BB146" s="218" t="s">
        <v>1</v>
      </c>
      <c r="BM146" s="64">
        <f t="shared" si="32"/>
        <v>445.8</v>
      </c>
      <c r="BN146" s="64">
        <f t="shared" si="33"/>
        <v>445.8</v>
      </c>
      <c r="BO146" s="64">
        <f t="shared" si="34"/>
        <v>0.96153846153846145</v>
      </c>
      <c r="BP146" s="64">
        <f t="shared" si="35"/>
        <v>0.96153846153846145</v>
      </c>
    </row>
    <row r="147" spans="1:68" ht="16.5" customHeight="1" x14ac:dyDescent="0.25">
      <c r="A147" s="54" t="s">
        <v>301</v>
      </c>
      <c r="B147" s="54" t="s">
        <v>302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128</v>
      </c>
      <c r="N147" s="33"/>
      <c r="O147" s="32">
        <v>45</v>
      </c>
      <c r="P147" s="8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30</v>
      </c>
      <c r="Y147" s="784">
        <f t="shared" si="31"/>
        <v>30.6</v>
      </c>
      <c r="Z147" s="36">
        <f>IFERROR(IF(Y147=0,"",ROUNDUP(Y147/H147,0)*0.00753),"")</f>
        <v>0.12801000000000001</v>
      </c>
      <c r="AA147" s="56"/>
      <c r="AB147" s="57"/>
      <c r="AC147" s="219" t="s">
        <v>303</v>
      </c>
      <c r="AG147" s="64"/>
      <c r="AJ147" s="68"/>
      <c r="AK147" s="68">
        <v>0</v>
      </c>
      <c r="BB147" s="220" t="s">
        <v>1</v>
      </c>
      <c r="BM147" s="64">
        <f t="shared" si="32"/>
        <v>33.333333333333336</v>
      </c>
      <c r="BN147" s="64">
        <f t="shared" si="33"/>
        <v>34</v>
      </c>
      <c r="BO147" s="64">
        <f t="shared" si="34"/>
        <v>0.10683760683760685</v>
      </c>
      <c r="BP147" s="64">
        <f t="shared" si="35"/>
        <v>0.10897435897435898</v>
      </c>
    </row>
    <row r="148" spans="1:68" ht="37.5" customHeight="1" x14ac:dyDescent="0.25">
      <c r="A148" s="54" t="s">
        <v>304</v>
      </c>
      <c r="B148" s="54" t="s">
        <v>305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306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226.19047619047618</v>
      </c>
      <c r="Y149" s="785">
        <f>IFERROR(Y142/H142,"0")+IFERROR(Y143/H143,"0")+IFERROR(Y144/H144,"0")+IFERROR(Y145/H145,"0")+IFERROR(Y146/H146,"0")+IFERROR(Y147/H147,"0")+IFERROR(Y148/H148,"0")</f>
        <v>227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2.5625100000000001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935</v>
      </c>
      <c r="Y150" s="785">
        <f>IFERROR(SUM(Y142:Y148),"0")</f>
        <v>939.6</v>
      </c>
      <c r="Z150" s="37"/>
      <c r="AA150" s="786"/>
      <c r="AB150" s="786"/>
      <c r="AC150" s="786"/>
    </row>
    <row r="151" spans="1:68" ht="14.25" customHeight="1" x14ac:dyDescent="0.25">
      <c r="A151" s="816" t="s">
        <v>227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307</v>
      </c>
      <c r="B152" s="54" t="s">
        <v>308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309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310</v>
      </c>
      <c r="B153" s="54" t="s">
        <v>311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16.5</v>
      </c>
      <c r="Y153" s="784">
        <f>IFERROR(IF(X153="",0,CEILING((X153/$H153),1)*$H153),"")</f>
        <v>17.82</v>
      </c>
      <c r="Z153" s="36">
        <f>IFERROR(IF(Y153=0,"",ROUNDUP(Y153/H153,0)*0.00753),"")</f>
        <v>6.7769999999999997E-2</v>
      </c>
      <c r="AA153" s="56"/>
      <c r="AB153" s="57"/>
      <c r="AC153" s="225" t="s">
        <v>312</v>
      </c>
      <c r="AG153" s="64"/>
      <c r="AJ153" s="68"/>
      <c r="AK153" s="68">
        <v>0</v>
      </c>
      <c r="BB153" s="226" t="s">
        <v>1</v>
      </c>
      <c r="BM153" s="64">
        <f>IFERROR(X153*I153/H153,"0")</f>
        <v>18.816666666666666</v>
      </c>
      <c r="BN153" s="64">
        <f>IFERROR(Y153*I153/H153,"0")</f>
        <v>20.322000000000003</v>
      </c>
      <c r="BO153" s="64">
        <f>IFERROR(1/J153*(X153/H153),"0")</f>
        <v>5.3418803418803423E-2</v>
      </c>
      <c r="BP153" s="64">
        <f>IFERROR(1/J153*(Y153/H153),"0")</f>
        <v>5.7692307692307689E-2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8.3333333333333339</v>
      </c>
      <c r="Y154" s="785">
        <f>IFERROR(Y152/H152,"0")+IFERROR(Y153/H153,"0")</f>
        <v>9</v>
      </c>
      <c r="Z154" s="785">
        <f>IFERROR(IF(Z152="",0,Z152),"0")+IFERROR(IF(Z153="",0,Z153),"0")</f>
        <v>6.7769999999999997E-2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16.5</v>
      </c>
      <c r="Y155" s="785">
        <f>IFERROR(SUM(Y152:Y153),"0")</f>
        <v>17.82</v>
      </c>
      <c r="Z155" s="37"/>
      <c r="AA155" s="786"/>
      <c r="AB155" s="786"/>
      <c r="AC155" s="786"/>
    </row>
    <row r="156" spans="1:68" ht="16.5" customHeight="1" x14ac:dyDescent="0.25">
      <c r="A156" s="805" t="s">
        <v>313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124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314</v>
      </c>
      <c r="B158" s="54" t="s">
        <v>315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316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314</v>
      </c>
      <c r="B159" s="54" t="s">
        <v>317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52</v>
      </c>
      <c r="Y159" s="784">
        <f>IFERROR(IF(X159="",0,CEILING((X159/$H159),1)*$H159),"")</f>
        <v>54.400000000000006</v>
      </c>
      <c r="Z159" s="36">
        <f>IFERROR(IF(Y159=0,"",ROUNDUP(Y159/H159,0)*0.00753),"")</f>
        <v>0.12801000000000001</v>
      </c>
      <c r="AA159" s="56"/>
      <c r="AB159" s="57"/>
      <c r="AC159" s="229" t="s">
        <v>316</v>
      </c>
      <c r="AG159" s="64"/>
      <c r="AJ159" s="68"/>
      <c r="AK159" s="68">
        <v>0</v>
      </c>
      <c r="BB159" s="230" t="s">
        <v>1</v>
      </c>
      <c r="BM159" s="64">
        <f>IFERROR(X159*I159/H159,"0")</f>
        <v>55.249999999999993</v>
      </c>
      <c r="BN159" s="64">
        <f>IFERROR(Y159*I159/H159,"0")</f>
        <v>57.8</v>
      </c>
      <c r="BO159" s="64">
        <f>IFERROR(1/J159*(X159/H159),"0")</f>
        <v>0.10416666666666666</v>
      </c>
      <c r="BP159" s="64">
        <f>IFERROR(1/J159*(Y159/H159),"0")</f>
        <v>0.10897435897435898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16.25</v>
      </c>
      <c r="Y160" s="785">
        <f>IFERROR(Y158/H158,"0")+IFERROR(Y159/H159,"0")</f>
        <v>17</v>
      </c>
      <c r="Z160" s="785">
        <f>IFERROR(IF(Z158="",0,Z158),"0")+IFERROR(IF(Z159="",0,Z159),"0")</f>
        <v>0.12801000000000001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52</v>
      </c>
      <c r="Y161" s="785">
        <f>IFERROR(SUM(Y158:Y159),"0")</f>
        <v>54.400000000000006</v>
      </c>
      <c r="Z161" s="37"/>
      <c r="AA161" s="786"/>
      <c r="AB161" s="786"/>
      <c r="AC161" s="786"/>
    </row>
    <row r="162" spans="1:68" ht="14.25" customHeight="1" x14ac:dyDescent="0.25">
      <c r="A162" s="816" t="s">
        <v>64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318</v>
      </c>
      <c r="B163" s="54" t="s">
        <v>319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35</v>
      </c>
      <c r="Y163" s="784">
        <f>IFERROR(IF(X163="",0,CEILING((X163/$H163),1)*$H163),"")</f>
        <v>36.4</v>
      </c>
      <c r="Z163" s="36">
        <f>IFERROR(IF(Y163=0,"",ROUNDUP(Y163/H163,0)*0.00753),"")</f>
        <v>9.7890000000000005E-2</v>
      </c>
      <c r="AA163" s="56"/>
      <c r="AB163" s="57"/>
      <c r="AC163" s="231" t="s">
        <v>320</v>
      </c>
      <c r="AG163" s="64"/>
      <c r="AJ163" s="68"/>
      <c r="AK163" s="68">
        <v>0</v>
      </c>
      <c r="BB163" s="232" t="s">
        <v>1</v>
      </c>
      <c r="BM163" s="64">
        <f>IFERROR(X163*I163/H163,"0")</f>
        <v>38.6</v>
      </c>
      <c r="BN163" s="64">
        <f>IFERROR(Y163*I163/H163,"0")</f>
        <v>40.144000000000005</v>
      </c>
      <c r="BO163" s="64">
        <f>IFERROR(1/J163*(X163/H163),"0")</f>
        <v>8.0128205128205121E-2</v>
      </c>
      <c r="BP163" s="64">
        <f>IFERROR(1/J163*(Y163/H163),"0")</f>
        <v>8.3333333333333329E-2</v>
      </c>
    </row>
    <row r="164" spans="1:68" ht="27" customHeight="1" x14ac:dyDescent="0.25">
      <c r="A164" s="54" t="s">
        <v>318</v>
      </c>
      <c r="B164" s="54" t="s">
        <v>321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320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12.5</v>
      </c>
      <c r="Y165" s="785">
        <f>IFERROR(Y163/H163,"0")+IFERROR(Y164/H164,"0")</f>
        <v>13</v>
      </c>
      <c r="Z165" s="785">
        <f>IFERROR(IF(Z163="",0,Z163),"0")+IFERROR(IF(Z164="",0,Z164),"0")</f>
        <v>9.7890000000000005E-2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35</v>
      </c>
      <c r="Y166" s="785">
        <f>IFERROR(SUM(Y163:Y164),"0")</f>
        <v>36.4</v>
      </c>
      <c r="Z166" s="37"/>
      <c r="AA166" s="786"/>
      <c r="AB166" s="786"/>
      <c r="AC166" s="786"/>
    </row>
    <row r="167" spans="1:68" ht="14.25" customHeight="1" x14ac:dyDescent="0.25">
      <c r="A167" s="816" t="s">
        <v>73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322</v>
      </c>
      <c r="B168" s="54" t="s">
        <v>323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316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322</v>
      </c>
      <c r="B169" s="54" t="s">
        <v>324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46.2</v>
      </c>
      <c r="Y169" s="784">
        <f>IFERROR(IF(X169="",0,CEILING((X169/$H169),1)*$H169),"")</f>
        <v>47.52</v>
      </c>
      <c r="Z169" s="36">
        <f>IFERROR(IF(Y169=0,"",ROUNDUP(Y169/H169,0)*0.00753),"")</f>
        <v>0.13553999999999999</v>
      </c>
      <c r="AA169" s="56"/>
      <c r="AB169" s="57"/>
      <c r="AC169" s="237" t="s">
        <v>316</v>
      </c>
      <c r="AG169" s="64"/>
      <c r="AJ169" s="68"/>
      <c r="AK169" s="68">
        <v>0</v>
      </c>
      <c r="BB169" s="238" t="s">
        <v>1</v>
      </c>
      <c r="BM169" s="64">
        <f>IFERROR(X169*I169/H169,"0")</f>
        <v>51.24</v>
      </c>
      <c r="BN169" s="64">
        <f>IFERROR(Y169*I169/H169,"0")</f>
        <v>52.704000000000001</v>
      </c>
      <c r="BO169" s="64">
        <f>IFERROR(1/J169*(X169/H169),"0")</f>
        <v>0.11217948717948717</v>
      </c>
      <c r="BP169" s="64">
        <f>IFERROR(1/J169*(Y169/H169),"0")</f>
        <v>0.11538461538461538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17.5</v>
      </c>
      <c r="Y170" s="785">
        <f>IFERROR(Y168/H168,"0")+IFERROR(Y169/H169,"0")</f>
        <v>18</v>
      </c>
      <c r="Z170" s="785">
        <f>IFERROR(IF(Z168="",0,Z168),"0")+IFERROR(IF(Z169="",0,Z169),"0")</f>
        <v>0.13553999999999999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46.2</v>
      </c>
      <c r="Y171" s="785">
        <f>IFERROR(SUM(Y168:Y169),"0")</f>
        <v>47.52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124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325</v>
      </c>
      <c r="B174" s="54" t="s">
        <v>326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131</v>
      </c>
      <c r="N174" s="33"/>
      <c r="O174" s="32">
        <v>50</v>
      </c>
      <c r="P174" s="12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327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64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328</v>
      </c>
      <c r="B178" s="54" t="s">
        <v>329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131</v>
      </c>
      <c r="N178" s="33"/>
      <c r="O178" s="32">
        <v>40</v>
      </c>
      <c r="P178" s="11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331</v>
      </c>
      <c r="B179" s="54" t="s">
        <v>332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334</v>
      </c>
      <c r="B180" s="54" t="s">
        <v>335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336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337</v>
      </c>
      <c r="B181" s="54" t="s">
        <v>338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339</v>
      </c>
      <c r="B182" s="54" t="s">
        <v>340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336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73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341</v>
      </c>
      <c r="B186" s="54" t="s">
        <v>342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344</v>
      </c>
      <c r="B187" s="54" t="s">
        <v>345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128</v>
      </c>
      <c r="N187" s="33"/>
      <c r="O187" s="32">
        <v>31</v>
      </c>
      <c r="P187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346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347</v>
      </c>
      <c r="B188" s="54" t="s">
        <v>348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343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customHeight="1" x14ac:dyDescent="0.2">
      <c r="A191" s="932" t="s">
        <v>349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350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180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351</v>
      </c>
      <c r="B194" s="54" t="s">
        <v>352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7" t="s">
        <v>353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3.3</v>
      </c>
      <c r="Y194" s="784">
        <f>IFERROR(IF(X194="",0,CEILING((X194/$H194),1)*$H194),"")</f>
        <v>3.96</v>
      </c>
      <c r="Z194" s="36">
        <f>IFERROR(IF(Y194=0,"",ROUNDUP(Y194/H194,0)*0.00502),"")</f>
        <v>1.004E-2</v>
      </c>
      <c r="AA194" s="56"/>
      <c r="AB194" s="57"/>
      <c r="AC194" s="257" t="s">
        <v>354</v>
      </c>
      <c r="AG194" s="64"/>
      <c r="AJ194" s="68"/>
      <c r="AK194" s="68">
        <v>0</v>
      </c>
      <c r="BB194" s="258" t="s">
        <v>1</v>
      </c>
      <c r="BM194" s="64">
        <f>IFERROR(X194*I194/H194,"0")</f>
        <v>3.4666666666666668</v>
      </c>
      <c r="BN194" s="64">
        <f>IFERROR(Y194*I194/H194,"0")</f>
        <v>4.16</v>
      </c>
      <c r="BO194" s="64">
        <f>IFERROR(1/J194*(X194/H194),"0")</f>
        <v>7.1225071225071226E-3</v>
      </c>
      <c r="BP194" s="64">
        <f>IFERROR(1/J194*(Y194/H194),"0")</f>
        <v>8.5470085470085479E-3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1.6666666666666665</v>
      </c>
      <c r="Y195" s="785">
        <f>IFERROR(Y194/H194,"0")</f>
        <v>2</v>
      </c>
      <c r="Z195" s="785">
        <f>IFERROR(IF(Z194="",0,Z194),"0")</f>
        <v>1.004E-2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3.3</v>
      </c>
      <c r="Y196" s="785">
        <f>IFERROR(SUM(Y194:Y194),"0")</f>
        <v>3.96</v>
      </c>
      <c r="Z196" s="37"/>
      <c r="AA196" s="786"/>
      <c r="AB196" s="786"/>
      <c r="AC196" s="786"/>
    </row>
    <row r="197" spans="1:68" ht="14.25" customHeight="1" x14ac:dyDescent="0.25">
      <c r="A197" s="816" t="s">
        <v>64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355</v>
      </c>
      <c r="B198" s="54" t="s">
        <v>356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50</v>
      </c>
      <c r="Y198" s="784">
        <f t="shared" ref="Y198:Y205" si="36">IFERROR(IF(X198="",0,CEILING((X198/$H198),1)*$H198),"")</f>
        <v>50.400000000000006</v>
      </c>
      <c r="Z198" s="36">
        <f>IFERROR(IF(Y198=0,"",ROUNDUP(Y198/H198,0)*0.00753),"")</f>
        <v>9.0359999999999996E-2</v>
      </c>
      <c r="AA198" s="56"/>
      <c r="AB198" s="57"/>
      <c r="AC198" s="259" t="s">
        <v>357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53.095238095238095</v>
      </c>
      <c r="BN198" s="64">
        <f t="shared" ref="BN198:BN205" si="38">IFERROR(Y198*I198/H198,"0")</f>
        <v>53.52</v>
      </c>
      <c r="BO198" s="64">
        <f t="shared" ref="BO198:BO205" si="39">IFERROR(1/J198*(X198/H198),"0")</f>
        <v>7.6312576312576319E-2</v>
      </c>
      <c r="BP198" s="64">
        <f t="shared" ref="BP198:BP205" si="40">IFERROR(1/J198*(Y198/H198),"0")</f>
        <v>7.6923076923076927E-2</v>
      </c>
    </row>
    <row r="199" spans="1:68" ht="27" customHeight="1" x14ac:dyDescent="0.25">
      <c r="A199" s="54" t="s">
        <v>358</v>
      </c>
      <c r="B199" s="54" t="s">
        <v>359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361</v>
      </c>
      <c r="B200" s="54" t="s">
        <v>362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50</v>
      </c>
      <c r="Y200" s="784">
        <f t="shared" si="36"/>
        <v>50.400000000000006</v>
      </c>
      <c r="Z200" s="36">
        <f>IFERROR(IF(Y200=0,"",ROUNDUP(Y200/H200,0)*0.00753),"")</f>
        <v>9.0359999999999996E-2</v>
      </c>
      <c r="AA200" s="56"/>
      <c r="AB200" s="57"/>
      <c r="AC200" s="263" t="s">
        <v>363</v>
      </c>
      <c r="AG200" s="64"/>
      <c r="AJ200" s="68"/>
      <c r="AK200" s="68">
        <v>0</v>
      </c>
      <c r="BB200" s="264" t="s">
        <v>1</v>
      </c>
      <c r="BM200" s="64">
        <f t="shared" si="37"/>
        <v>52.380952380952387</v>
      </c>
      <c r="BN200" s="64">
        <f t="shared" si="38"/>
        <v>52.800000000000011</v>
      </c>
      <c r="BO200" s="64">
        <f t="shared" si="39"/>
        <v>7.6312576312576319E-2</v>
      </c>
      <c r="BP200" s="64">
        <f t="shared" si="40"/>
        <v>7.6923076923076927E-2</v>
      </c>
    </row>
    <row r="201" spans="1:68" ht="27" customHeight="1" x14ac:dyDescent="0.25">
      <c r="A201" s="54" t="s">
        <v>364</v>
      </c>
      <c r="B201" s="54" t="s">
        <v>365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140</v>
      </c>
      <c r="Y201" s="784">
        <f t="shared" si="36"/>
        <v>140.70000000000002</v>
      </c>
      <c r="Z201" s="36">
        <f>IFERROR(IF(Y201=0,"",ROUNDUP(Y201/H201,0)*0.00502),"")</f>
        <v>0.33634000000000003</v>
      </c>
      <c r="AA201" s="56"/>
      <c r="AB201" s="57"/>
      <c r="AC201" s="265" t="s">
        <v>357</v>
      </c>
      <c r="AG201" s="64"/>
      <c r="AJ201" s="68"/>
      <c r="AK201" s="68">
        <v>0</v>
      </c>
      <c r="BB201" s="266" t="s">
        <v>1</v>
      </c>
      <c r="BM201" s="64">
        <f t="shared" si="37"/>
        <v>148.66666666666666</v>
      </c>
      <c r="BN201" s="64">
        <f t="shared" si="38"/>
        <v>149.41</v>
      </c>
      <c r="BO201" s="64">
        <f t="shared" si="39"/>
        <v>0.28490028490028491</v>
      </c>
      <c r="BP201" s="64">
        <f t="shared" si="40"/>
        <v>0.28632478632478636</v>
      </c>
    </row>
    <row r="202" spans="1:68" ht="27" customHeight="1" x14ac:dyDescent="0.25">
      <c r="A202" s="54" t="s">
        <v>366</v>
      </c>
      <c r="B202" s="54" t="s">
        <v>367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122.5</v>
      </c>
      <c r="Y202" s="784">
        <f t="shared" si="36"/>
        <v>123.9</v>
      </c>
      <c r="Z202" s="36">
        <f>IFERROR(IF(Y202=0,"",ROUNDUP(Y202/H202,0)*0.00502),"")</f>
        <v>0.29618</v>
      </c>
      <c r="AA202" s="56"/>
      <c r="AB202" s="57"/>
      <c r="AC202" s="267" t="s">
        <v>360</v>
      </c>
      <c r="AG202" s="64"/>
      <c r="AJ202" s="68"/>
      <c r="AK202" s="68">
        <v>0</v>
      </c>
      <c r="BB202" s="268" t="s">
        <v>1</v>
      </c>
      <c r="BM202" s="64">
        <f t="shared" si="37"/>
        <v>130.08333333333334</v>
      </c>
      <c r="BN202" s="64">
        <f t="shared" si="38"/>
        <v>131.57</v>
      </c>
      <c r="BO202" s="64">
        <f t="shared" si="39"/>
        <v>0.2492877492877493</v>
      </c>
      <c r="BP202" s="64">
        <f t="shared" si="40"/>
        <v>0.25213675213675218</v>
      </c>
    </row>
    <row r="203" spans="1:68" ht="27" customHeight="1" x14ac:dyDescent="0.25">
      <c r="A203" s="54" t="s">
        <v>368</v>
      </c>
      <c r="B203" s="54" t="s">
        <v>369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192.5</v>
      </c>
      <c r="Y203" s="784">
        <f t="shared" si="36"/>
        <v>193.20000000000002</v>
      </c>
      <c r="Z203" s="36">
        <f>IFERROR(IF(Y203=0,"",ROUNDUP(Y203/H203,0)*0.00502),"")</f>
        <v>0.46184000000000003</v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201.66666666666669</v>
      </c>
      <c r="BN203" s="64">
        <f t="shared" si="38"/>
        <v>202.40000000000003</v>
      </c>
      <c r="BO203" s="64">
        <f t="shared" si="39"/>
        <v>0.39173789173789175</v>
      </c>
      <c r="BP203" s="64">
        <f t="shared" si="40"/>
        <v>0.39316239316239321</v>
      </c>
    </row>
    <row r="204" spans="1:68" ht="27" customHeight="1" x14ac:dyDescent="0.25">
      <c r="A204" s="54" t="s">
        <v>370</v>
      </c>
      <c r="B204" s="54" t="s">
        <v>371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363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372</v>
      </c>
      <c r="B205" s="54" t="s">
        <v>373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374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240.47619047619045</v>
      </c>
      <c r="Y206" s="785">
        <f>IFERROR(Y198/H198,"0")+IFERROR(Y199/H199,"0")+IFERROR(Y200/H200,"0")+IFERROR(Y201/H201,"0")+IFERROR(Y202/H202,"0")+IFERROR(Y203/H203,"0")+IFERROR(Y204/H204,"0")+IFERROR(Y205/H205,"0")</f>
        <v>242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1.27508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555</v>
      </c>
      <c r="Y207" s="785">
        <f>IFERROR(SUM(Y198:Y205),"0")</f>
        <v>558.6</v>
      </c>
      <c r="Z207" s="37"/>
      <c r="AA207" s="786"/>
      <c r="AB207" s="786"/>
      <c r="AC207" s="786"/>
    </row>
    <row r="208" spans="1:68" ht="16.5" customHeight="1" x14ac:dyDescent="0.25">
      <c r="A208" s="805" t="s">
        <v>375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124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376</v>
      </c>
      <c r="B210" s="54" t="s">
        <v>377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131</v>
      </c>
      <c r="N210" s="33"/>
      <c r="O210" s="32">
        <v>55</v>
      </c>
      <c r="P210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378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379</v>
      </c>
      <c r="B211" s="54" t="s">
        <v>380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378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180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381</v>
      </c>
      <c r="B215" s="54" t="s">
        <v>382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128</v>
      </c>
      <c r="N215" s="33"/>
      <c r="O215" s="32">
        <v>50</v>
      </c>
      <c r="P215" s="8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383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384</v>
      </c>
      <c r="B216" s="54" t="s">
        <v>385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192</v>
      </c>
      <c r="L216" s="32"/>
      <c r="M216" s="33" t="s">
        <v>131</v>
      </c>
      <c r="N216" s="33"/>
      <c r="O216" s="32">
        <v>50</v>
      </c>
      <c r="P216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383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64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386</v>
      </c>
      <c r="B220" s="54" t="s">
        <v>387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120</v>
      </c>
      <c r="Y220" s="784">
        <f t="shared" ref="Y220:Y227" si="41">IFERROR(IF(X220="",0,CEILING((X220/$H220),1)*$H220),"")</f>
        <v>124.2</v>
      </c>
      <c r="Z220" s="36">
        <f>IFERROR(IF(Y220=0,"",ROUNDUP(Y220/H220,0)*0.00902),"")</f>
        <v>0.20746000000000001</v>
      </c>
      <c r="AA220" s="56"/>
      <c r="AB220" s="57"/>
      <c r="AC220" s="283" t="s">
        <v>388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124.66666666666667</v>
      </c>
      <c r="BN220" s="64">
        <f t="shared" ref="BN220:BN227" si="43">IFERROR(Y220*I220/H220,"0")</f>
        <v>129.03</v>
      </c>
      <c r="BO220" s="64">
        <f t="shared" ref="BO220:BO227" si="44">IFERROR(1/J220*(X220/H220),"0")</f>
        <v>0.16835016835016836</v>
      </c>
      <c r="BP220" s="64">
        <f t="shared" ref="BP220:BP227" si="45">IFERROR(1/J220*(Y220/H220),"0")</f>
        <v>0.17424242424242425</v>
      </c>
    </row>
    <row r="221" spans="1:68" ht="27" customHeight="1" x14ac:dyDescent="0.25">
      <c r="A221" s="54" t="s">
        <v>389</v>
      </c>
      <c r="B221" s="54" t="s">
        <v>390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90</v>
      </c>
      <c r="Y221" s="784">
        <f t="shared" si="41"/>
        <v>91.800000000000011</v>
      </c>
      <c r="Z221" s="36">
        <f>IFERROR(IF(Y221=0,"",ROUNDUP(Y221/H221,0)*0.00902),"")</f>
        <v>0.15334</v>
      </c>
      <c r="AA221" s="56"/>
      <c r="AB221" s="57"/>
      <c r="AC221" s="285" t="s">
        <v>391</v>
      </c>
      <c r="AG221" s="64"/>
      <c r="AJ221" s="68"/>
      <c r="AK221" s="68">
        <v>0</v>
      </c>
      <c r="BB221" s="286" t="s">
        <v>1</v>
      </c>
      <c r="BM221" s="64">
        <f t="shared" si="42"/>
        <v>93.5</v>
      </c>
      <c r="BN221" s="64">
        <f t="shared" si="43"/>
        <v>95.37</v>
      </c>
      <c r="BO221" s="64">
        <f t="shared" si="44"/>
        <v>0.12626262626262624</v>
      </c>
      <c r="BP221" s="64">
        <f t="shared" si="45"/>
        <v>0.12878787878787878</v>
      </c>
    </row>
    <row r="222" spans="1:68" ht="27" customHeight="1" x14ac:dyDescent="0.25">
      <c r="A222" s="54" t="s">
        <v>392</v>
      </c>
      <c r="B222" s="54" t="s">
        <v>393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120</v>
      </c>
      <c r="Y222" s="784">
        <f t="shared" si="41"/>
        <v>124.2</v>
      </c>
      <c r="Z222" s="36">
        <f>IFERROR(IF(Y222=0,"",ROUNDUP(Y222/H222,0)*0.00902),"")</f>
        <v>0.20746000000000001</v>
      </c>
      <c r="AA222" s="56"/>
      <c r="AB222" s="57"/>
      <c r="AC222" s="287" t="s">
        <v>394</v>
      </c>
      <c r="AG222" s="64"/>
      <c r="AJ222" s="68"/>
      <c r="AK222" s="68">
        <v>0</v>
      </c>
      <c r="BB222" s="288" t="s">
        <v>1</v>
      </c>
      <c r="BM222" s="64">
        <f t="shared" si="42"/>
        <v>124.66666666666667</v>
      </c>
      <c r="BN222" s="64">
        <f t="shared" si="43"/>
        <v>129.03</v>
      </c>
      <c r="BO222" s="64">
        <f t="shared" si="44"/>
        <v>0.16835016835016836</v>
      </c>
      <c r="BP222" s="64">
        <f t="shared" si="45"/>
        <v>0.17424242424242425</v>
      </c>
    </row>
    <row r="223" spans="1:68" ht="27" customHeight="1" x14ac:dyDescent="0.25">
      <c r="A223" s="54" t="s">
        <v>395</v>
      </c>
      <c r="B223" s="54" t="s">
        <v>396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130</v>
      </c>
      <c r="Y223" s="784">
        <f t="shared" si="41"/>
        <v>135</v>
      </c>
      <c r="Z223" s="36">
        <f>IFERROR(IF(Y223=0,"",ROUNDUP(Y223/H223,0)*0.00902),"")</f>
        <v>0.22550000000000001</v>
      </c>
      <c r="AA223" s="56"/>
      <c r="AB223" s="57"/>
      <c r="AC223" s="289" t="s">
        <v>397</v>
      </c>
      <c r="AG223" s="64"/>
      <c r="AJ223" s="68"/>
      <c r="AK223" s="68">
        <v>0</v>
      </c>
      <c r="BB223" s="290" t="s">
        <v>1</v>
      </c>
      <c r="BM223" s="64">
        <f t="shared" si="42"/>
        <v>135.05555555555557</v>
      </c>
      <c r="BN223" s="64">
        <f t="shared" si="43"/>
        <v>140.25</v>
      </c>
      <c r="BO223" s="64">
        <f t="shared" si="44"/>
        <v>0.18237934904601572</v>
      </c>
      <c r="BP223" s="64">
        <f t="shared" si="45"/>
        <v>0.18939393939393939</v>
      </c>
    </row>
    <row r="224" spans="1:68" ht="27" customHeight="1" x14ac:dyDescent="0.25">
      <c r="A224" s="54" t="s">
        <v>398</v>
      </c>
      <c r="B224" s="54" t="s">
        <v>399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51</v>
      </c>
      <c r="Y224" s="784">
        <f t="shared" si="41"/>
        <v>52.2</v>
      </c>
      <c r="Z224" s="36">
        <f>IFERROR(IF(Y224=0,"",ROUNDUP(Y224/H224,0)*0.00502),"")</f>
        <v>0.14558000000000001</v>
      </c>
      <c r="AA224" s="56"/>
      <c r="AB224" s="57"/>
      <c r="AC224" s="291" t="s">
        <v>388</v>
      </c>
      <c r="AG224" s="64"/>
      <c r="AJ224" s="68"/>
      <c r="AK224" s="68">
        <v>0</v>
      </c>
      <c r="BB224" s="292" t="s">
        <v>1</v>
      </c>
      <c r="BM224" s="64">
        <f t="shared" si="42"/>
        <v>54.68333333333333</v>
      </c>
      <c r="BN224" s="64">
        <f t="shared" si="43"/>
        <v>55.970000000000006</v>
      </c>
      <c r="BO224" s="64">
        <f t="shared" si="44"/>
        <v>0.12108262108262109</v>
      </c>
      <c r="BP224" s="64">
        <f t="shared" si="45"/>
        <v>0.12393162393162395</v>
      </c>
    </row>
    <row r="225" spans="1:68" ht="27" customHeight="1" x14ac:dyDescent="0.25">
      <c r="A225" s="54" t="s">
        <v>400</v>
      </c>
      <c r="B225" s="54" t="s">
        <v>401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39</v>
      </c>
      <c r="Y225" s="784">
        <f t="shared" si="41"/>
        <v>39.6</v>
      </c>
      <c r="Z225" s="36">
        <f>IFERROR(IF(Y225=0,"",ROUNDUP(Y225/H225,0)*0.00502),"")</f>
        <v>0.11044000000000001</v>
      </c>
      <c r="AA225" s="56"/>
      <c r="AB225" s="57"/>
      <c r="AC225" s="293" t="s">
        <v>391</v>
      </c>
      <c r="AG225" s="64"/>
      <c r="AJ225" s="68"/>
      <c r="AK225" s="68">
        <v>0</v>
      </c>
      <c r="BB225" s="294" t="s">
        <v>1</v>
      </c>
      <c r="BM225" s="64">
        <f t="shared" si="42"/>
        <v>41.166666666666664</v>
      </c>
      <c r="BN225" s="64">
        <f t="shared" si="43"/>
        <v>41.8</v>
      </c>
      <c r="BO225" s="64">
        <f t="shared" si="44"/>
        <v>9.2592592592592601E-2</v>
      </c>
      <c r="BP225" s="64">
        <f t="shared" si="45"/>
        <v>9.401709401709403E-2</v>
      </c>
    </row>
    <row r="226" spans="1:68" ht="27" customHeight="1" x14ac:dyDescent="0.25">
      <c r="A226" s="54" t="s">
        <v>402</v>
      </c>
      <c r="B226" s="54" t="s">
        <v>403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51</v>
      </c>
      <c r="Y226" s="784">
        <f t="shared" si="41"/>
        <v>52.2</v>
      </c>
      <c r="Z226" s="36">
        <f>IFERROR(IF(Y226=0,"",ROUNDUP(Y226/H226,0)*0.00502),"")</f>
        <v>0.14558000000000001</v>
      </c>
      <c r="AA226" s="56"/>
      <c r="AB226" s="57"/>
      <c r="AC226" s="295" t="s">
        <v>394</v>
      </c>
      <c r="AG226" s="64"/>
      <c r="AJ226" s="68"/>
      <c r="AK226" s="68">
        <v>0</v>
      </c>
      <c r="BB226" s="296" t="s">
        <v>1</v>
      </c>
      <c r="BM226" s="64">
        <f t="shared" si="42"/>
        <v>53.833333333333329</v>
      </c>
      <c r="BN226" s="64">
        <f t="shared" si="43"/>
        <v>55.1</v>
      </c>
      <c r="BO226" s="64">
        <f t="shared" si="44"/>
        <v>0.12108262108262109</v>
      </c>
      <c r="BP226" s="64">
        <f t="shared" si="45"/>
        <v>0.12393162393162395</v>
      </c>
    </row>
    <row r="227" spans="1:68" ht="27" customHeight="1" x14ac:dyDescent="0.25">
      <c r="A227" s="54" t="s">
        <v>404</v>
      </c>
      <c r="B227" s="54" t="s">
        <v>405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42</v>
      </c>
      <c r="Y227" s="784">
        <f t="shared" si="41"/>
        <v>43.2</v>
      </c>
      <c r="Z227" s="36">
        <f>IFERROR(IF(Y227=0,"",ROUNDUP(Y227/H227,0)*0.00502),"")</f>
        <v>0.12048</v>
      </c>
      <c r="AA227" s="56"/>
      <c r="AB227" s="57"/>
      <c r="AC227" s="297" t="s">
        <v>397</v>
      </c>
      <c r="AG227" s="64"/>
      <c r="AJ227" s="68"/>
      <c r="AK227" s="68">
        <v>0</v>
      </c>
      <c r="BB227" s="298" t="s">
        <v>1</v>
      </c>
      <c r="BM227" s="64">
        <f t="shared" si="42"/>
        <v>44.333333333333329</v>
      </c>
      <c r="BN227" s="64">
        <f t="shared" si="43"/>
        <v>45.6</v>
      </c>
      <c r="BO227" s="64">
        <f t="shared" si="44"/>
        <v>9.9715099715099717E-2</v>
      </c>
      <c r="BP227" s="64">
        <f t="shared" si="45"/>
        <v>0.10256410256410257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186.85185185185185</v>
      </c>
      <c r="Y228" s="785">
        <f>IFERROR(Y220/H220,"0")+IFERROR(Y221/H221,"0")+IFERROR(Y222/H222,"0")+IFERROR(Y223/H223,"0")+IFERROR(Y224/H224,"0")+IFERROR(Y225/H225,"0")+IFERROR(Y226/H226,"0")+IFERROR(Y227/H227,"0")</f>
        <v>192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1.3158400000000001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643</v>
      </c>
      <c r="Y229" s="785">
        <f>IFERROR(SUM(Y220:Y227),"0")</f>
        <v>662.40000000000009</v>
      </c>
      <c r="Z229" s="37"/>
      <c r="AA229" s="786"/>
      <c r="AB229" s="786"/>
      <c r="AC229" s="786"/>
    </row>
    <row r="230" spans="1:68" ht="14.25" customHeight="1" x14ac:dyDescent="0.25">
      <c r="A230" s="816" t="s">
        <v>73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406</v>
      </c>
      <c r="B231" s="54" t="s">
        <v>407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128</v>
      </c>
      <c r="N231" s="33"/>
      <c r="O231" s="32">
        <v>40</v>
      </c>
      <c r="P231" s="795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408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409</v>
      </c>
      <c r="B232" s="54" t="s">
        <v>410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412</v>
      </c>
      <c r="B233" s="54" t="s">
        <v>413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128</v>
      </c>
      <c r="N233" s="33"/>
      <c r="O233" s="32">
        <v>40</v>
      </c>
      <c r="P233" s="105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415</v>
      </c>
      <c r="B234" s="54" t="s">
        <v>416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180</v>
      </c>
      <c r="Y234" s="784">
        <f t="shared" si="46"/>
        <v>182.7</v>
      </c>
      <c r="Z234" s="36">
        <f>IFERROR(IF(Y234=0,"",ROUNDUP(Y234/H234,0)*0.02175),"")</f>
        <v>0.45674999999999999</v>
      </c>
      <c r="AA234" s="56"/>
      <c r="AB234" s="57"/>
      <c r="AC234" s="305" t="s">
        <v>417</v>
      </c>
      <c r="AG234" s="64"/>
      <c r="AJ234" s="68"/>
      <c r="AK234" s="68">
        <v>0</v>
      </c>
      <c r="BB234" s="306" t="s">
        <v>1</v>
      </c>
      <c r="BM234" s="64">
        <f t="shared" si="47"/>
        <v>191.66896551724139</v>
      </c>
      <c r="BN234" s="64">
        <f t="shared" si="48"/>
        <v>194.54399999999998</v>
      </c>
      <c r="BO234" s="64">
        <f t="shared" si="49"/>
        <v>0.36945812807881773</v>
      </c>
      <c r="BP234" s="64">
        <f t="shared" si="50"/>
        <v>0.375</v>
      </c>
    </row>
    <row r="235" spans="1:68" ht="27" customHeight="1" x14ac:dyDescent="0.25">
      <c r="A235" s="54" t="s">
        <v>418</v>
      </c>
      <c r="B235" s="54" t="s">
        <v>419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128</v>
      </c>
      <c r="N235" s="33"/>
      <c r="O235" s="32">
        <v>40</v>
      </c>
      <c r="P235" s="1057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320</v>
      </c>
      <c r="Y235" s="784">
        <f t="shared" si="46"/>
        <v>321.59999999999997</v>
      </c>
      <c r="Z235" s="36">
        <f t="shared" ref="Z235:Z241" si="51">IFERROR(IF(Y235=0,"",ROUNDUP(Y235/H235,0)*0.00753),"")</f>
        <v>1.00902</v>
      </c>
      <c r="AA235" s="56"/>
      <c r="AB235" s="57"/>
      <c r="AC235" s="307" t="s">
        <v>420</v>
      </c>
      <c r="AG235" s="64"/>
      <c r="AJ235" s="68"/>
      <c r="AK235" s="68">
        <v>0</v>
      </c>
      <c r="BB235" s="308" t="s">
        <v>1</v>
      </c>
      <c r="BM235" s="64">
        <f t="shared" si="47"/>
        <v>358.66666666666669</v>
      </c>
      <c r="BN235" s="64">
        <f t="shared" si="48"/>
        <v>360.46</v>
      </c>
      <c r="BO235" s="64">
        <f t="shared" si="49"/>
        <v>0.85470085470085477</v>
      </c>
      <c r="BP235" s="64">
        <f t="shared" si="50"/>
        <v>0.85897435897435892</v>
      </c>
    </row>
    <row r="236" spans="1:68" ht="37.5" customHeight="1" x14ac:dyDescent="0.25">
      <c r="A236" s="54" t="s">
        <v>421</v>
      </c>
      <c r="B236" s="54" t="s">
        <v>422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163</v>
      </c>
      <c r="N236" s="33"/>
      <c r="O236" s="32">
        <v>45</v>
      </c>
      <c r="P236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424</v>
      </c>
      <c r="B237" s="54" t="s">
        <v>425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400</v>
      </c>
      <c r="Y237" s="784">
        <f t="shared" si="46"/>
        <v>400.8</v>
      </c>
      <c r="Z237" s="36">
        <f t="shared" si="51"/>
        <v>1.2575100000000001</v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445.33333333333331</v>
      </c>
      <c r="BN237" s="64">
        <f t="shared" si="48"/>
        <v>446.2240000000001</v>
      </c>
      <c r="BO237" s="64">
        <f t="shared" si="49"/>
        <v>1.0683760683760684</v>
      </c>
      <c r="BP237" s="64">
        <f t="shared" si="50"/>
        <v>1.0705128205128205</v>
      </c>
    </row>
    <row r="238" spans="1:68" ht="27" customHeight="1" x14ac:dyDescent="0.25">
      <c r="A238" s="54" t="s">
        <v>427</v>
      </c>
      <c r="B238" s="54" t="s">
        <v>428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429</v>
      </c>
      <c r="B239" s="54" t="s">
        <v>430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432</v>
      </c>
      <c r="B240" s="54" t="s">
        <v>433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120</v>
      </c>
      <c r="Y240" s="784">
        <f t="shared" si="46"/>
        <v>120</v>
      </c>
      <c r="Z240" s="36">
        <f t="shared" si="51"/>
        <v>0.3765</v>
      </c>
      <c r="AA240" s="56"/>
      <c r="AB240" s="57"/>
      <c r="AC240" s="317" t="s">
        <v>431</v>
      </c>
      <c r="AG240" s="64"/>
      <c r="AJ240" s="68"/>
      <c r="AK240" s="68">
        <v>0</v>
      </c>
      <c r="BB240" s="318" t="s">
        <v>1</v>
      </c>
      <c r="BM240" s="64">
        <f t="shared" si="47"/>
        <v>133.60000000000002</v>
      </c>
      <c r="BN240" s="64">
        <f t="shared" si="48"/>
        <v>133.60000000000002</v>
      </c>
      <c r="BO240" s="64">
        <f t="shared" si="49"/>
        <v>0.32051282051282048</v>
      </c>
      <c r="BP240" s="64">
        <f t="shared" si="50"/>
        <v>0.32051282051282048</v>
      </c>
    </row>
    <row r="241" spans="1:68" ht="27" customHeight="1" x14ac:dyDescent="0.25">
      <c r="A241" s="54" t="s">
        <v>434</v>
      </c>
      <c r="B241" s="54" t="s">
        <v>435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128</v>
      </c>
      <c r="N241" s="33"/>
      <c r="O241" s="32">
        <v>40</v>
      </c>
      <c r="P241" s="11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240</v>
      </c>
      <c r="Y241" s="784">
        <f t="shared" si="46"/>
        <v>240</v>
      </c>
      <c r="Z241" s="36">
        <f t="shared" si="51"/>
        <v>0.753</v>
      </c>
      <c r="AA241" s="56"/>
      <c r="AB241" s="57"/>
      <c r="AC241" s="319" t="s">
        <v>436</v>
      </c>
      <c r="AG241" s="64"/>
      <c r="AJ241" s="68"/>
      <c r="AK241" s="68">
        <v>0</v>
      </c>
      <c r="BB241" s="320" t="s">
        <v>1</v>
      </c>
      <c r="BM241" s="64">
        <f t="shared" si="47"/>
        <v>267.8</v>
      </c>
      <c r="BN241" s="64">
        <f t="shared" si="48"/>
        <v>267.8</v>
      </c>
      <c r="BO241" s="64">
        <f t="shared" si="49"/>
        <v>0.64102564102564097</v>
      </c>
      <c r="BP241" s="64">
        <f t="shared" si="50"/>
        <v>0.64102564102564097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470.68965517241384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472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3.8527800000000001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1260</v>
      </c>
      <c r="Y243" s="785">
        <f>IFERROR(SUM(Y231:Y241),"0")</f>
        <v>1265.0999999999999</v>
      </c>
      <c r="Z243" s="37"/>
      <c r="AA243" s="786"/>
      <c r="AB243" s="786"/>
      <c r="AC243" s="786"/>
    </row>
    <row r="244" spans="1:68" ht="14.25" customHeight="1" x14ac:dyDescent="0.25">
      <c r="A244" s="816" t="s">
        <v>227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437</v>
      </c>
      <c r="B245" s="54" t="s">
        <v>438</v>
      </c>
      <c r="C245" s="31">
        <v>4301060360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437</v>
      </c>
      <c r="B246" s="54" t="s">
        <v>440</v>
      </c>
      <c r="C246" s="31">
        <v>4301060404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40</v>
      </c>
      <c r="P246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441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442</v>
      </c>
      <c r="B247" s="54" t="s">
        <v>443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444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445</v>
      </c>
      <c r="B248" s="54" t="s">
        <v>446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52</v>
      </c>
      <c r="Y248" s="784">
        <f>IFERROR(IF(X248="",0,CEILING((X248/$H248),1)*$H248),"")</f>
        <v>52.8</v>
      </c>
      <c r="Z248" s="36">
        <f>IFERROR(IF(Y248=0,"",ROUNDUP(Y248/H248,0)*0.00753),"")</f>
        <v>0.16566</v>
      </c>
      <c r="AA248" s="56"/>
      <c r="AB248" s="57"/>
      <c r="AC248" s="327" t="s">
        <v>447</v>
      </c>
      <c r="AG248" s="64"/>
      <c r="AJ248" s="68"/>
      <c r="AK248" s="68">
        <v>0</v>
      </c>
      <c r="BB248" s="328" t="s">
        <v>1</v>
      </c>
      <c r="BM248" s="64">
        <f>IFERROR(X248*I248/H248,"0")</f>
        <v>57.893333333333345</v>
      </c>
      <c r="BN248" s="64">
        <f>IFERROR(Y248*I248/H248,"0")</f>
        <v>58.784000000000006</v>
      </c>
      <c r="BO248" s="64">
        <f>IFERROR(1/J248*(X248/H248),"0")</f>
        <v>0.1388888888888889</v>
      </c>
      <c r="BP248" s="64">
        <f>IFERROR(1/J248*(Y248/H248),"0")</f>
        <v>0.14102564102564102</v>
      </c>
    </row>
    <row r="249" spans="1:68" ht="37.5" customHeight="1" x14ac:dyDescent="0.25">
      <c r="A249" s="54" t="s">
        <v>448</v>
      </c>
      <c r="B249" s="54" t="s">
        <v>449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128</v>
      </c>
      <c r="N249" s="33"/>
      <c r="O249" s="32">
        <v>40</v>
      </c>
      <c r="P249" s="81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64</v>
      </c>
      <c r="Y249" s="784">
        <f>IFERROR(IF(X249="",0,CEILING((X249/$H249),1)*$H249),"")</f>
        <v>64.8</v>
      </c>
      <c r="Z249" s="36">
        <f>IFERROR(IF(Y249=0,"",ROUNDUP(Y249/H249,0)*0.00753),"")</f>
        <v>0.20331000000000002</v>
      </c>
      <c r="AA249" s="56"/>
      <c r="AB249" s="57"/>
      <c r="AC249" s="329" t="s">
        <v>450</v>
      </c>
      <c r="AG249" s="64"/>
      <c r="AJ249" s="68"/>
      <c r="AK249" s="68">
        <v>0</v>
      </c>
      <c r="BB249" s="330" t="s">
        <v>1</v>
      </c>
      <c r="BM249" s="64">
        <f>IFERROR(X249*I249/H249,"0")</f>
        <v>71.253333333333345</v>
      </c>
      <c r="BN249" s="64">
        <f>IFERROR(Y249*I249/H249,"0")</f>
        <v>72.144000000000005</v>
      </c>
      <c r="BO249" s="64">
        <f>IFERROR(1/J249*(X249/H249),"0")</f>
        <v>0.17094017094017094</v>
      </c>
      <c r="BP249" s="64">
        <f>IFERROR(1/J249*(Y249/H249),"0")</f>
        <v>0.17307692307692307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48.333333333333336</v>
      </c>
      <c r="Y250" s="785">
        <f>IFERROR(Y245/H245,"0")+IFERROR(Y246/H246,"0")+IFERROR(Y247/H247,"0")+IFERROR(Y248/H248,"0")+IFERROR(Y249/H249,"0")</f>
        <v>49</v>
      </c>
      <c r="Z250" s="785">
        <f>IFERROR(IF(Z245="",0,Z245),"0")+IFERROR(IF(Z246="",0,Z246),"0")+IFERROR(IF(Z247="",0,Z247),"0")+IFERROR(IF(Z248="",0,Z248),"0")+IFERROR(IF(Z249="",0,Z249),"0")</f>
        <v>0.36897000000000002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116</v>
      </c>
      <c r="Y251" s="785">
        <f>IFERROR(SUM(Y245:Y249),"0")</f>
        <v>117.6</v>
      </c>
      <c r="Z251" s="37"/>
      <c r="AA251" s="786"/>
      <c r="AB251" s="786"/>
      <c r="AC251" s="786"/>
    </row>
    <row r="252" spans="1:68" ht="16.5" customHeight="1" x14ac:dyDescent="0.25">
      <c r="A252" s="805" t="s">
        <v>451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124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452</v>
      </c>
      <c r="B254" s="54" t="s">
        <v>453</v>
      </c>
      <c r="C254" s="31">
        <v>4301011717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127</v>
      </c>
      <c r="L254" s="32"/>
      <c r="M254" s="33" t="s">
        <v>131</v>
      </c>
      <c r="N254" s="33"/>
      <c r="O254" s="32">
        <v>55</v>
      </c>
      <c r="P254" s="10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452</v>
      </c>
      <c r="B255" s="54" t="s">
        <v>455</v>
      </c>
      <c r="C255" s="31">
        <v>4301011945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127</v>
      </c>
      <c r="L255" s="32"/>
      <c r="M255" s="33" t="s">
        <v>157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IFERROR(IF(Y255=0,"",ROUNDUP(Y255/H255,0)*0.02039),"")</f>
        <v/>
      </c>
      <c r="AA255" s="56"/>
      <c r="AB255" s="57"/>
      <c r="AC255" s="333" t="s">
        <v>456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457</v>
      </c>
      <c r="B256" s="54" t="s">
        <v>458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131</v>
      </c>
      <c r="N256" s="33"/>
      <c r="O256" s="32">
        <v>55</v>
      </c>
      <c r="P256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459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460</v>
      </c>
      <c r="B257" s="54" t="s">
        <v>461</v>
      </c>
      <c r="C257" s="31">
        <v>4301011733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127</v>
      </c>
      <c r="L257" s="32"/>
      <c r="M257" s="33" t="s">
        <v>128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462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460</v>
      </c>
      <c r="B258" s="54" t="s">
        <v>463</v>
      </c>
      <c r="C258" s="31">
        <v>4301011944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127</v>
      </c>
      <c r="L258" s="32"/>
      <c r="M258" s="33" t="s">
        <v>157</v>
      </c>
      <c r="N258" s="33"/>
      <c r="O258" s="32">
        <v>55</v>
      </c>
      <c r="P258" s="91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IFERROR(IF(Y258=0,"",ROUNDUP(Y258/H258,0)*0.02039),"")</f>
        <v/>
      </c>
      <c r="AA258" s="56"/>
      <c r="AB258" s="57"/>
      <c r="AC258" s="339" t="s">
        <v>456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464</v>
      </c>
      <c r="B259" s="54" t="s">
        <v>465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131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466</v>
      </c>
      <c r="B260" s="54" t="s">
        <v>467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131</v>
      </c>
      <c r="N260" s="33"/>
      <c r="O260" s="32">
        <v>55</v>
      </c>
      <c r="P260" s="10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459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468</v>
      </c>
      <c r="B261" s="54" t="s">
        <v>469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131</v>
      </c>
      <c r="N261" s="33"/>
      <c r="O261" s="32">
        <v>55</v>
      </c>
      <c r="P261" s="10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470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471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124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472</v>
      </c>
      <c r="B266" s="54" t="s">
        <v>473</v>
      </c>
      <c r="C266" s="31">
        <v>4301011826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127</v>
      </c>
      <c r="L266" s="32"/>
      <c r="M266" s="33" t="s">
        <v>131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40</v>
      </c>
      <c r="Y266" s="784">
        <f t="shared" ref="Y266:Y274" si="57">IFERROR(IF(X266="",0,CEILING((X266/$H266),1)*$H266),"")</f>
        <v>46.4</v>
      </c>
      <c r="Z266" s="36">
        <f>IFERROR(IF(Y266=0,"",ROUNDUP(Y266/H266,0)*0.02175),"")</f>
        <v>8.6999999999999994E-2</v>
      </c>
      <c r="AA266" s="56"/>
      <c r="AB266" s="57"/>
      <c r="AC266" s="347" t="s">
        <v>474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41.655172413793103</v>
      </c>
      <c r="BN266" s="64">
        <f t="shared" ref="BN266:BN274" si="59">IFERROR(Y266*I266/H266,"0")</f>
        <v>48.319999999999993</v>
      </c>
      <c r="BO266" s="64">
        <f t="shared" ref="BO266:BO274" si="60">IFERROR(1/J266*(X266/H266),"0")</f>
        <v>6.1576354679802957E-2</v>
      </c>
      <c r="BP266" s="64">
        <f t="shared" ref="BP266:BP274" si="61">IFERROR(1/J266*(Y266/H266),"0")</f>
        <v>7.1428571428571425E-2</v>
      </c>
    </row>
    <row r="267" spans="1:68" ht="27" customHeight="1" x14ac:dyDescent="0.25">
      <c r="A267" s="54" t="s">
        <v>472</v>
      </c>
      <c r="B267" s="54" t="s">
        <v>475</v>
      </c>
      <c r="C267" s="31">
        <v>4301011942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127</v>
      </c>
      <c r="L267" s="32"/>
      <c r="M267" s="33" t="s">
        <v>157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IFERROR(IF(Y267=0,"",ROUNDUP(Y267/H267,0)*0.02039),"")</f>
        <v/>
      </c>
      <c r="AA267" s="56"/>
      <c r="AB267" s="57"/>
      <c r="AC267" s="349" t="s">
        <v>158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476</v>
      </c>
      <c r="B268" s="54" t="s">
        <v>477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131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478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479</v>
      </c>
      <c r="B269" s="54" t="s">
        <v>480</v>
      </c>
      <c r="C269" s="31">
        <v>4301011721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127</v>
      </c>
      <c r="L269" s="32"/>
      <c r="M269" s="33" t="s">
        <v>131</v>
      </c>
      <c r="N269" s="33"/>
      <c r="O269" s="32">
        <v>55</v>
      </c>
      <c r="P269" s="11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60</v>
      </c>
      <c r="Y269" s="784">
        <f t="shared" si="57"/>
        <v>69.599999999999994</v>
      </c>
      <c r="Z269" s="36">
        <f>IFERROR(IF(Y269=0,"",ROUNDUP(Y269/H269,0)*0.02175),"")</f>
        <v>0.1305</v>
      </c>
      <c r="AA269" s="56"/>
      <c r="AB269" s="57"/>
      <c r="AC269" s="353" t="s">
        <v>481</v>
      </c>
      <c r="AG269" s="64"/>
      <c r="AJ269" s="68"/>
      <c r="AK269" s="68">
        <v>0</v>
      </c>
      <c r="BB269" s="354" t="s">
        <v>1</v>
      </c>
      <c r="BM269" s="64">
        <f t="shared" si="58"/>
        <v>62.482758620689651</v>
      </c>
      <c r="BN269" s="64">
        <f t="shared" si="59"/>
        <v>72.47999999999999</v>
      </c>
      <c r="BO269" s="64">
        <f t="shared" si="60"/>
        <v>9.2364532019704432E-2</v>
      </c>
      <c r="BP269" s="64">
        <f t="shared" si="61"/>
        <v>0.10714285714285714</v>
      </c>
    </row>
    <row r="270" spans="1:68" ht="27" customHeight="1" x14ac:dyDescent="0.25">
      <c r="A270" s="54" t="s">
        <v>479</v>
      </c>
      <c r="B270" s="54" t="s">
        <v>482</v>
      </c>
      <c r="C270" s="31">
        <v>4301011941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127</v>
      </c>
      <c r="L270" s="32"/>
      <c r="M270" s="33" t="s">
        <v>157</v>
      </c>
      <c r="N270" s="33"/>
      <c r="O270" s="32">
        <v>55</v>
      </c>
      <c r="P270" s="1146" t="s">
        <v>483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IFERROR(IF(Y270=0,"",ROUNDUP(Y270/H270,0)*0.02039),"")</f>
        <v/>
      </c>
      <c r="AA270" s="56"/>
      <c r="AB270" s="57"/>
      <c r="AC270" s="355" t="s">
        <v>158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484</v>
      </c>
      <c r="B271" s="54" t="s">
        <v>485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131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20</v>
      </c>
      <c r="Y271" s="784">
        <f t="shared" si="57"/>
        <v>20</v>
      </c>
      <c r="Z271" s="36">
        <f>IFERROR(IF(Y271=0,"",ROUNDUP(Y271/H271,0)*0.00902),"")</f>
        <v>4.5100000000000001E-2</v>
      </c>
      <c r="AA271" s="56"/>
      <c r="AB271" s="57"/>
      <c r="AC271" s="357" t="s">
        <v>474</v>
      </c>
      <c r="AG271" s="64"/>
      <c r="AJ271" s="68"/>
      <c r="AK271" s="68">
        <v>0</v>
      </c>
      <c r="BB271" s="358" t="s">
        <v>1</v>
      </c>
      <c r="BM271" s="64">
        <f t="shared" si="58"/>
        <v>21.05</v>
      </c>
      <c r="BN271" s="64">
        <f t="shared" si="59"/>
        <v>21.05</v>
      </c>
      <c r="BO271" s="64">
        <f t="shared" si="60"/>
        <v>3.787878787878788E-2</v>
      </c>
      <c r="BP271" s="64">
        <f t="shared" si="61"/>
        <v>3.787878787878788E-2</v>
      </c>
    </row>
    <row r="272" spans="1:68" ht="27" customHeight="1" x14ac:dyDescent="0.25">
      <c r="A272" s="54" t="s">
        <v>486</v>
      </c>
      <c r="B272" s="54" t="s">
        <v>487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131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488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489</v>
      </c>
      <c r="B273" s="54" t="s">
        <v>490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131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478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491</v>
      </c>
      <c r="B274" s="54" t="s">
        <v>492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131</v>
      </c>
      <c r="N274" s="33"/>
      <c r="O274" s="32">
        <v>55</v>
      </c>
      <c r="P274" s="10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32</v>
      </c>
      <c r="Y274" s="784">
        <f t="shared" si="57"/>
        <v>32</v>
      </c>
      <c r="Z274" s="36">
        <f>IFERROR(IF(Y274=0,"",ROUNDUP(Y274/H274,0)*0.00902),"")</f>
        <v>7.2160000000000002E-2</v>
      </c>
      <c r="AA274" s="56"/>
      <c r="AB274" s="57"/>
      <c r="AC274" s="363" t="s">
        <v>481</v>
      </c>
      <c r="AG274" s="64"/>
      <c r="AJ274" s="68"/>
      <c r="AK274" s="68">
        <v>0</v>
      </c>
      <c r="BB274" s="364" t="s">
        <v>1</v>
      </c>
      <c r="BM274" s="64">
        <f t="shared" si="58"/>
        <v>33.68</v>
      </c>
      <c r="BN274" s="64">
        <f t="shared" si="59"/>
        <v>33.68</v>
      </c>
      <c r="BO274" s="64">
        <f t="shared" si="60"/>
        <v>6.0606060606060608E-2</v>
      </c>
      <c r="BP274" s="64">
        <f t="shared" si="61"/>
        <v>6.0606060606060608E-2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21.620689655172413</v>
      </c>
      <c r="Y275" s="785">
        <f>IFERROR(Y266/H266,"0")+IFERROR(Y267/H267,"0")+IFERROR(Y268/H268,"0")+IFERROR(Y269/H269,"0")+IFERROR(Y270/H270,"0")+IFERROR(Y271/H271,"0")+IFERROR(Y272/H272,"0")+IFERROR(Y273/H273,"0")+IFERROR(Y274/H274,"0")</f>
        <v>23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0.33476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152</v>
      </c>
      <c r="Y276" s="785">
        <f>IFERROR(SUM(Y266:Y274),"0")</f>
        <v>168</v>
      </c>
      <c r="Z276" s="37"/>
      <c r="AA276" s="786"/>
      <c r="AB276" s="786"/>
      <c r="AC276" s="786"/>
    </row>
    <row r="277" spans="1:68" ht="14.25" customHeight="1" x14ac:dyDescent="0.25">
      <c r="A277" s="816" t="s">
        <v>180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493</v>
      </c>
      <c r="B278" s="54" t="s">
        <v>494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128</v>
      </c>
      <c r="N278" s="33"/>
      <c r="O278" s="32">
        <v>50</v>
      </c>
      <c r="P278" s="1149" t="s">
        <v>495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496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497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124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498</v>
      </c>
      <c r="B283" s="54" t="s">
        <v>499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500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501</v>
      </c>
      <c r="B284" s="54" t="s">
        <v>502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131</v>
      </c>
      <c r="N284" s="33"/>
      <c r="O284" s="32">
        <v>55</v>
      </c>
      <c r="P284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503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504</v>
      </c>
      <c r="B285" s="54" t="s">
        <v>505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9" t="s">
        <v>506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504</v>
      </c>
      <c r="B286" s="54" t="s">
        <v>508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131</v>
      </c>
      <c r="N286" s="33"/>
      <c r="O286" s="32">
        <v>55</v>
      </c>
      <c r="P286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509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510</v>
      </c>
      <c r="B287" s="54" t="s">
        <v>511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131</v>
      </c>
      <c r="N287" s="33"/>
      <c r="O287" s="32">
        <v>55</v>
      </c>
      <c r="P287" s="92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512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513</v>
      </c>
      <c r="B288" s="54" t="s">
        <v>514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131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515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516</v>
      </c>
      <c r="B289" s="54" t="s">
        <v>517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131</v>
      </c>
      <c r="N289" s="33"/>
      <c r="O289" s="32">
        <v>55</v>
      </c>
      <c r="P289" s="97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519</v>
      </c>
      <c r="B290" s="54" t="s">
        <v>520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131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503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521</v>
      </c>
      <c r="B291" s="54" t="s">
        <v>522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131</v>
      </c>
      <c r="N291" s="33"/>
      <c r="O291" s="32">
        <v>55</v>
      </c>
      <c r="P291" s="11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523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524</v>
      </c>
      <c r="B292" s="54" t="s">
        <v>525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131</v>
      </c>
      <c r="N292" s="33"/>
      <c r="O292" s="32">
        <v>55</v>
      </c>
      <c r="P292" s="12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509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526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124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527</v>
      </c>
      <c r="B297" s="54" t="s">
        <v>528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131</v>
      </c>
      <c r="N297" s="33"/>
      <c r="O297" s="32">
        <v>31</v>
      </c>
      <c r="P297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462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529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124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530</v>
      </c>
      <c r="B302" s="54" t="s">
        <v>531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128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532</v>
      </c>
      <c r="B303" s="54" t="s">
        <v>533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534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535</v>
      </c>
      <c r="B304" s="54" t="s">
        <v>536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537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538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73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539</v>
      </c>
      <c r="B309" s="54" t="s">
        <v>540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128</v>
      </c>
      <c r="N309" s="33"/>
      <c r="O309" s="32">
        <v>45</v>
      </c>
      <c r="P309" s="103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541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542</v>
      </c>
      <c r="B310" s="54" t="s">
        <v>543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544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545</v>
      </c>
      <c r="B311" s="54" t="s">
        <v>546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128</v>
      </c>
      <c r="N311" s="33"/>
      <c r="O311" s="32">
        <v>45</v>
      </c>
      <c r="P311" s="1010" t="s">
        <v>547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548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549</v>
      </c>
      <c r="B312" s="54" t="s">
        <v>550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29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200</v>
      </c>
      <c r="Y312" s="784">
        <f t="shared" si="67"/>
        <v>201.6</v>
      </c>
      <c r="Z312" s="36">
        <f>IFERROR(IF(Y312=0,"",ROUNDUP(Y312/H312,0)*0.00753),"")</f>
        <v>0.63251999999999997</v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222.66666666666666</v>
      </c>
      <c r="BN312" s="64">
        <f t="shared" si="69"/>
        <v>224.44800000000001</v>
      </c>
      <c r="BO312" s="64">
        <f t="shared" si="70"/>
        <v>0.53418803418803418</v>
      </c>
      <c r="BP312" s="64">
        <f t="shared" si="71"/>
        <v>0.53846153846153844</v>
      </c>
    </row>
    <row r="313" spans="1:68" ht="27" customHeight="1" x14ac:dyDescent="0.25">
      <c r="A313" s="54" t="s">
        <v>552</v>
      </c>
      <c r="B313" s="54" t="s">
        <v>553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140</v>
      </c>
      <c r="M313" s="33" t="s">
        <v>68</v>
      </c>
      <c r="N313" s="33"/>
      <c r="O313" s="32">
        <v>45</v>
      </c>
      <c r="P313" s="12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320</v>
      </c>
      <c r="Y313" s="784">
        <f t="shared" si="67"/>
        <v>321.59999999999997</v>
      </c>
      <c r="Z313" s="36">
        <f>IFERROR(IF(Y313=0,"",ROUNDUP(Y313/H313,0)*0.00753),"")</f>
        <v>1.00902</v>
      </c>
      <c r="AA313" s="56"/>
      <c r="AB313" s="57"/>
      <c r="AC313" s="403" t="s">
        <v>541</v>
      </c>
      <c r="AG313" s="64"/>
      <c r="AJ313" s="68" t="s">
        <v>141</v>
      </c>
      <c r="AK313" s="68">
        <v>374.4</v>
      </c>
      <c r="BB313" s="404" t="s">
        <v>1</v>
      </c>
      <c r="BM313" s="64">
        <f t="shared" si="68"/>
        <v>346.66666666666669</v>
      </c>
      <c r="BN313" s="64">
        <f t="shared" si="69"/>
        <v>348.4</v>
      </c>
      <c r="BO313" s="64">
        <f t="shared" si="70"/>
        <v>0.85470085470085477</v>
      </c>
      <c r="BP313" s="64">
        <f t="shared" si="71"/>
        <v>0.85897435897435892</v>
      </c>
    </row>
    <row r="314" spans="1:68" ht="37.5" customHeight="1" x14ac:dyDescent="0.25">
      <c r="A314" s="54" t="s">
        <v>554</v>
      </c>
      <c r="B314" s="54" t="s">
        <v>555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8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556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216.66666666666669</v>
      </c>
      <c r="Y315" s="785">
        <f>IFERROR(Y309/H309,"0")+IFERROR(Y310/H310,"0")+IFERROR(Y311/H311,"0")+IFERROR(Y312/H312,"0")+IFERROR(Y313/H313,"0")+IFERROR(Y314/H314,"0")</f>
        <v>218</v>
      </c>
      <c r="Z315" s="785">
        <f>IFERROR(IF(Z309="",0,Z309),"0")+IFERROR(IF(Z310="",0,Z310),"0")+IFERROR(IF(Z311="",0,Z311),"0")+IFERROR(IF(Z312="",0,Z312),"0")+IFERROR(IF(Z313="",0,Z313),"0")+IFERROR(IF(Z314="",0,Z314),"0")</f>
        <v>1.64154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520</v>
      </c>
      <c r="Y316" s="785">
        <f>IFERROR(SUM(Y309:Y314),"0")</f>
        <v>523.19999999999993</v>
      </c>
      <c r="Z316" s="37"/>
      <c r="AA316" s="786"/>
      <c r="AB316" s="786"/>
      <c r="AC316" s="786"/>
    </row>
    <row r="317" spans="1:68" ht="16.5" customHeight="1" x14ac:dyDescent="0.25">
      <c r="A317" s="805" t="s">
        <v>557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124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558</v>
      </c>
      <c r="B319" s="54" t="s">
        <v>559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128</v>
      </c>
      <c r="N319" s="33"/>
      <c r="O319" s="32">
        <v>45</v>
      </c>
      <c r="P319" s="12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560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64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561</v>
      </c>
      <c r="B323" s="54" t="s">
        <v>562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563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73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564</v>
      </c>
      <c r="B327" s="54" t="s">
        <v>565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566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567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124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568</v>
      </c>
      <c r="B332" s="54" t="s">
        <v>569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131</v>
      </c>
      <c r="N332" s="33"/>
      <c r="O332" s="32">
        <v>55</v>
      </c>
      <c r="P332" s="10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570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64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571</v>
      </c>
      <c r="B336" s="54" t="s">
        <v>572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573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73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574</v>
      </c>
      <c r="B340" s="54" t="s">
        <v>575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128</v>
      </c>
      <c r="N340" s="33"/>
      <c r="O340" s="32">
        <v>45</v>
      </c>
      <c r="P340" s="95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577</v>
      </c>
      <c r="B341" s="54" t="s">
        <v>578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128</v>
      </c>
      <c r="N341" s="33"/>
      <c r="O341" s="32">
        <v>40</v>
      </c>
      <c r="P341" s="11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579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580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124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581</v>
      </c>
      <c r="B346" s="54" t="s">
        <v>582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131</v>
      </c>
      <c r="N346" s="33"/>
      <c r="O346" s="32">
        <v>55</v>
      </c>
      <c r="P346" s="113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470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64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583</v>
      </c>
      <c r="B350" s="54" t="s">
        <v>584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175</v>
      </c>
      <c r="Y350" s="784">
        <f>IFERROR(IF(X350="",0,CEILING((X350/$H350),1)*$H350),"")</f>
        <v>176.4</v>
      </c>
      <c r="Z350" s="36">
        <f>IFERROR(IF(Y350=0,"",ROUNDUP(Y350/H350,0)*0.00502),"")</f>
        <v>0.42168</v>
      </c>
      <c r="AA350" s="56"/>
      <c r="AB350" s="57"/>
      <c r="AC350" s="423" t="s">
        <v>585</v>
      </c>
      <c r="AG350" s="64"/>
      <c r="AJ350" s="68"/>
      <c r="AK350" s="68">
        <v>0</v>
      </c>
      <c r="BB350" s="424" t="s">
        <v>1</v>
      </c>
      <c r="BM350" s="64">
        <f>IFERROR(X350*I350/H350,"0")</f>
        <v>183.33333333333334</v>
      </c>
      <c r="BN350" s="64">
        <f>IFERROR(Y350*I350/H350,"0")</f>
        <v>184.8</v>
      </c>
      <c r="BO350" s="64">
        <f>IFERROR(1/J350*(X350/H350),"0")</f>
        <v>0.35612535612535612</v>
      </c>
      <c r="BP350" s="64">
        <f>IFERROR(1/J350*(Y350/H350),"0")</f>
        <v>0.35897435897435903</v>
      </c>
    </row>
    <row r="351" spans="1:68" ht="27" customHeight="1" x14ac:dyDescent="0.25">
      <c r="A351" s="54" t="s">
        <v>586</v>
      </c>
      <c r="B351" s="54" t="s">
        <v>587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585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83.333333333333329</v>
      </c>
      <c r="Y352" s="785">
        <f>IFERROR(Y350/H350,"0")+IFERROR(Y351/H351,"0")</f>
        <v>84</v>
      </c>
      <c r="Z352" s="785">
        <f>IFERROR(IF(Z350="",0,Z350),"0")+IFERROR(IF(Z351="",0,Z351),"0")</f>
        <v>0.42168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175</v>
      </c>
      <c r="Y353" s="785">
        <f>IFERROR(SUM(Y350:Y351),"0")</f>
        <v>176.4</v>
      </c>
      <c r="Z353" s="37"/>
      <c r="AA353" s="786"/>
      <c r="AB353" s="786"/>
      <c r="AC353" s="786"/>
    </row>
    <row r="354" spans="1:68" ht="14.25" customHeight="1" x14ac:dyDescent="0.25">
      <c r="A354" s="816" t="s">
        <v>73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588</v>
      </c>
      <c r="B355" s="54" t="s">
        <v>589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590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591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124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592</v>
      </c>
      <c r="B360" s="54" t="s">
        <v>593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128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594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595</v>
      </c>
      <c r="B361" s="54" t="s">
        <v>596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597</v>
      </c>
      <c r="M361" s="33" t="s">
        <v>128</v>
      </c>
      <c r="N361" s="33"/>
      <c r="O361" s="32">
        <v>55</v>
      </c>
      <c r="P361" s="10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598</v>
      </c>
      <c r="AG361" s="64"/>
      <c r="AJ361" s="68" t="s">
        <v>599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595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131</v>
      </c>
      <c r="N363" s="33"/>
      <c r="O363" s="32">
        <v>55</v>
      </c>
      <c r="P363" s="12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131</v>
      </c>
      <c r="N364" s="33"/>
      <c r="O364" s="32">
        <v>55</v>
      </c>
      <c r="P364" s="11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594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131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131</v>
      </c>
      <c r="N366" s="33"/>
      <c r="O366" s="32">
        <v>55</v>
      </c>
      <c r="P366" s="8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131</v>
      </c>
      <c r="N368" s="33"/>
      <c r="O368" s="32">
        <v>55</v>
      </c>
      <c r="P368" s="12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598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16" t="s">
        <v>64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16" t="s">
        <v>73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128</v>
      </c>
      <c r="N379" s="33"/>
      <c r="O379" s="32">
        <v>40</v>
      </c>
      <c r="P379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16" t="s">
        <v>227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20</v>
      </c>
      <c r="Y388" s="784">
        <f>IFERROR(IF(X388="",0,CEILING((X388/$H388),1)*$H388),"")</f>
        <v>25.200000000000003</v>
      </c>
      <c r="Z388" s="36">
        <f>IFERROR(IF(Y388=0,"",ROUNDUP(Y388/H388,0)*0.02175),"")</f>
        <v>6.5250000000000002E-2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21.342857142857142</v>
      </c>
      <c r="BN388" s="64">
        <f>IFERROR(Y388*I388/H388,"0")</f>
        <v>26.892000000000003</v>
      </c>
      <c r="BO388" s="64">
        <f>IFERROR(1/J388*(X388/H388),"0")</f>
        <v>4.2517006802721087E-2</v>
      </c>
      <c r="BP388" s="64">
        <f>IFERROR(1/J388*(Y388/H388),"0")</f>
        <v>5.3571428571428568E-2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300</v>
      </c>
      <c r="Y389" s="784">
        <f>IFERROR(IF(X389="",0,CEILING((X389/$H389),1)*$H389),"")</f>
        <v>304.2</v>
      </c>
      <c r="Z389" s="36">
        <f>IFERROR(IF(Y389=0,"",ROUNDUP(Y389/H389,0)*0.02175),"")</f>
        <v>0.84824999999999995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321.69230769230774</v>
      </c>
      <c r="BN389" s="64">
        <f>IFERROR(Y389*I389/H389,"0")</f>
        <v>326.19600000000003</v>
      </c>
      <c r="BO389" s="64">
        <f>IFERROR(1/J389*(X389/H389),"0")</f>
        <v>0.6868131868131867</v>
      </c>
      <c r="BP389" s="64">
        <f>IFERROR(1/J389*(Y389/H389),"0")</f>
        <v>0.6964285714285714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40</v>
      </c>
      <c r="Y390" s="784">
        <f>IFERROR(IF(X390="",0,CEILING((X390/$H390),1)*$H390),"")</f>
        <v>42</v>
      </c>
      <c r="Z390" s="36">
        <f>IFERROR(IF(Y390=0,"",ROUNDUP(Y390/H390,0)*0.02175),"")</f>
        <v>0.10874999999999999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42.685714285714283</v>
      </c>
      <c r="BN390" s="64">
        <f>IFERROR(Y390*I390/H390,"0")</f>
        <v>44.82</v>
      </c>
      <c r="BO390" s="64">
        <f>IFERROR(1/J390*(X390/H390),"0")</f>
        <v>8.5034013605442174E-2</v>
      </c>
      <c r="BP390" s="64">
        <f>IFERROR(1/J390*(Y390/H390),"0")</f>
        <v>8.9285714285714274E-2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45.604395604395599</v>
      </c>
      <c r="Y391" s="785">
        <f>IFERROR(Y388/H388,"0")+IFERROR(Y389/H389,"0")+IFERROR(Y390/H390,"0")</f>
        <v>47</v>
      </c>
      <c r="Z391" s="785">
        <f>IFERROR(IF(Z388="",0,Z388),"0")+IFERROR(IF(Z389="",0,Z389),"0")+IFERROR(IF(Z390="",0,Z390),"0")</f>
        <v>1.0222499999999999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360</v>
      </c>
      <c r="Y392" s="785">
        <f>IFERROR(SUM(Y388:Y390),"0")</f>
        <v>371.4</v>
      </c>
      <c r="Z392" s="37"/>
      <c r="AA392" s="786"/>
      <c r="AB392" s="786"/>
      <c r="AC392" s="786"/>
    </row>
    <row r="393" spans="1:68" ht="14.25" customHeight="1" x14ac:dyDescent="0.25">
      <c r="A393" s="816" t="s">
        <v>113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16" t="s">
        <v>669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192</v>
      </c>
      <c r="L401" s="32"/>
      <c r="M401" s="33" t="s">
        <v>672</v>
      </c>
      <c r="N401" s="33"/>
      <c r="O401" s="32">
        <v>730</v>
      </c>
      <c r="P401" s="8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192</v>
      </c>
      <c r="L402" s="32"/>
      <c r="M402" s="33" t="s">
        <v>672</v>
      </c>
      <c r="N402" s="33"/>
      <c r="O402" s="32">
        <v>730</v>
      </c>
      <c r="P402" s="8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192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64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24</v>
      </c>
      <c r="Y408" s="784">
        <f>IFERROR(IF(X408="",0,CEILING((X408/$H408),1)*$H408),"")</f>
        <v>25.2</v>
      </c>
      <c r="Z408" s="36">
        <f>IFERROR(IF(Y408=0,"",ROUNDUP(Y408/H408,0)*0.00753),"")</f>
        <v>0.10542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27.306666666666665</v>
      </c>
      <c r="BN408" s="64">
        <f>IFERROR(Y408*I408/H408,"0")</f>
        <v>28.672000000000001</v>
      </c>
      <c r="BO408" s="64">
        <f>IFERROR(1/J408*(X408/H408),"0")</f>
        <v>8.5470085470085458E-2</v>
      </c>
      <c r="BP408" s="64">
        <f>IFERROR(1/J408*(Y408/H408),"0")</f>
        <v>8.9743589743589744E-2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13.333333333333332</v>
      </c>
      <c r="Y409" s="785">
        <f>IFERROR(Y408/H408,"0")</f>
        <v>14</v>
      </c>
      <c r="Z409" s="785">
        <f>IFERROR(IF(Z408="",0,Z408),"0")</f>
        <v>0.10542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24</v>
      </c>
      <c r="Y410" s="785">
        <f>IFERROR(SUM(Y408:Y408),"0")</f>
        <v>25.2</v>
      </c>
      <c r="Z410" s="37"/>
      <c r="AA410" s="786"/>
      <c r="AB410" s="786"/>
      <c r="AC410" s="786"/>
    </row>
    <row r="411" spans="1:68" ht="14.25" customHeight="1" x14ac:dyDescent="0.25">
      <c r="A411" s="816" t="s">
        <v>73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128</v>
      </c>
      <c r="N413" s="33"/>
      <c r="O413" s="32">
        <v>45</v>
      </c>
      <c r="P413" s="8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420</v>
      </c>
      <c r="Y413" s="784">
        <f>IFERROR(IF(X413="",0,CEILING((X413/$H413),1)*$H413),"")</f>
        <v>420</v>
      </c>
      <c r="Z413" s="36">
        <f>IFERROR(IF(Y413=0,"",ROUNDUP(Y413/H413,0)*0.00753),"")</f>
        <v>1.506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474.4</v>
      </c>
      <c r="BN413" s="64">
        <f>IFERROR(Y413*I413/H413,"0")</f>
        <v>474.4</v>
      </c>
      <c r="BO413" s="64">
        <f>IFERROR(1/J413*(X413/H413),"0")</f>
        <v>1.2820512820512819</v>
      </c>
      <c r="BP413" s="64">
        <f>IFERROR(1/J413*(Y413/H413),"0")</f>
        <v>1.2820512820512819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280</v>
      </c>
      <c r="Y414" s="784">
        <f>IFERROR(IF(X414="",0,CEILING((X414/$H414),1)*$H414),"")</f>
        <v>281.40000000000003</v>
      </c>
      <c r="Z414" s="36">
        <f>IFERROR(IF(Y414=0,"",ROUNDUP(Y414/H414,0)*0.00753),"")</f>
        <v>1.00902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314.66666666666663</v>
      </c>
      <c r="BN414" s="64">
        <f>IFERROR(Y414*I414/H414,"0")</f>
        <v>316.24</v>
      </c>
      <c r="BO414" s="64">
        <f>IFERROR(1/J414*(X414/H414),"0")</f>
        <v>0.85470085470085455</v>
      </c>
      <c r="BP414" s="64">
        <f>IFERROR(1/J414*(Y414/H414),"0")</f>
        <v>0.85897435897435892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333.33333333333331</v>
      </c>
      <c r="Y415" s="785">
        <f>IFERROR(Y412/H412,"0")+IFERROR(Y413/H413,"0")+IFERROR(Y414/H414,"0")</f>
        <v>334</v>
      </c>
      <c r="Z415" s="785">
        <f>IFERROR(IF(Z412="",0,Z412),"0")+IFERROR(IF(Z413="",0,Z413),"0")+IFERROR(IF(Z414="",0,Z414),"0")</f>
        <v>2.5150199999999998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700</v>
      </c>
      <c r="Y416" s="785">
        <f>IFERROR(SUM(Y412:Y414),"0")</f>
        <v>701.40000000000009</v>
      </c>
      <c r="Z416" s="37"/>
      <c r="AA416" s="786"/>
      <c r="AB416" s="786"/>
      <c r="AC416" s="786"/>
    </row>
    <row r="417" spans="1:68" ht="27.75" customHeight="1" x14ac:dyDescent="0.2">
      <c r="A417" s="932" t="s">
        <v>691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692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124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140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1300</v>
      </c>
      <c r="Y421" s="784">
        <f t="shared" si="82"/>
        <v>1305</v>
      </c>
      <c r="Z421" s="36">
        <f>IFERROR(IF(Y421=0,"",ROUNDUP(Y421/H421,0)*0.02175),"")</f>
        <v>1.8922499999999998</v>
      </c>
      <c r="AA421" s="56"/>
      <c r="AB421" s="57"/>
      <c r="AC421" s="497" t="s">
        <v>697</v>
      </c>
      <c r="AG421" s="64"/>
      <c r="AJ421" s="68" t="s">
        <v>141</v>
      </c>
      <c r="AK421" s="68">
        <v>720</v>
      </c>
      <c r="BB421" s="498" t="s">
        <v>1</v>
      </c>
      <c r="BM421" s="64">
        <f t="shared" si="83"/>
        <v>1341.6</v>
      </c>
      <c r="BN421" s="64">
        <f t="shared" si="84"/>
        <v>1346.76</v>
      </c>
      <c r="BO421" s="64">
        <f t="shared" si="85"/>
        <v>1.8055555555555556</v>
      </c>
      <c r="BP421" s="64">
        <f t="shared" si="86"/>
        <v>1.8125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140</v>
      </c>
      <c r="M423" s="33" t="s">
        <v>68</v>
      </c>
      <c r="N423" s="33"/>
      <c r="O423" s="32">
        <v>60</v>
      </c>
      <c r="P423" s="9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600</v>
      </c>
      <c r="Y423" s="784">
        <f t="shared" si="82"/>
        <v>600</v>
      </c>
      <c r="Z423" s="36">
        <f>IFERROR(IF(Y423=0,"",ROUNDUP(Y423/H423,0)*0.02175),"")</f>
        <v>0.86999999999999988</v>
      </c>
      <c r="AA423" s="56"/>
      <c r="AB423" s="57"/>
      <c r="AC423" s="501" t="s">
        <v>701</v>
      </c>
      <c r="AG423" s="64"/>
      <c r="AJ423" s="68" t="s">
        <v>141</v>
      </c>
      <c r="AK423" s="68">
        <v>720</v>
      </c>
      <c r="BB423" s="502" t="s">
        <v>1</v>
      </c>
      <c r="BM423" s="64">
        <f t="shared" si="83"/>
        <v>619.20000000000005</v>
      </c>
      <c r="BN423" s="64">
        <f t="shared" si="84"/>
        <v>619.20000000000005</v>
      </c>
      <c r="BO423" s="64">
        <f t="shared" si="85"/>
        <v>0.83333333333333326</v>
      </c>
      <c r="BP423" s="64">
        <f t="shared" si="86"/>
        <v>0.83333333333333326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140</v>
      </c>
      <c r="M426" s="33" t="s">
        <v>68</v>
      </c>
      <c r="N426" s="33"/>
      <c r="O426" s="32">
        <v>60</v>
      </c>
      <c r="P426" s="8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2500</v>
      </c>
      <c r="Y426" s="784">
        <f t="shared" si="82"/>
        <v>2505</v>
      </c>
      <c r="Z426" s="36">
        <f>IFERROR(IF(Y426=0,"",ROUNDUP(Y426/H426,0)*0.02175),"")</f>
        <v>3.6322499999999995</v>
      </c>
      <c r="AA426" s="56"/>
      <c r="AB426" s="57"/>
      <c r="AC426" s="507" t="s">
        <v>708</v>
      </c>
      <c r="AG426" s="64"/>
      <c r="AJ426" s="68" t="s">
        <v>141</v>
      </c>
      <c r="AK426" s="68">
        <v>720</v>
      </c>
      <c r="BB426" s="508" t="s">
        <v>1</v>
      </c>
      <c r="BM426" s="64">
        <f t="shared" si="83"/>
        <v>2580</v>
      </c>
      <c r="BN426" s="64">
        <f t="shared" si="84"/>
        <v>2585.1600000000003</v>
      </c>
      <c r="BO426" s="64">
        <f t="shared" si="85"/>
        <v>3.4722222222222219</v>
      </c>
      <c r="BP426" s="64">
        <f t="shared" si="86"/>
        <v>3.4791666666666665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131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35</v>
      </c>
      <c r="Y430" s="784">
        <f t="shared" si="82"/>
        <v>35</v>
      </c>
      <c r="Z430" s="36">
        <f>IFERROR(IF(Y430=0,"",ROUNDUP(Y430/H430,0)*0.00902),"")</f>
        <v>6.3140000000000002E-2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36.47</v>
      </c>
      <c r="BN430" s="64">
        <f t="shared" si="84"/>
        <v>36.47</v>
      </c>
      <c r="BO430" s="64">
        <f t="shared" si="85"/>
        <v>5.3030303030303032E-2</v>
      </c>
      <c r="BP430" s="64">
        <f t="shared" si="86"/>
        <v>5.3030303030303032E-2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300.33333333333331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301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6.4576399999999987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4435</v>
      </c>
      <c r="Y432" s="785">
        <f>IFERROR(SUM(Y420:Y430),"0")</f>
        <v>4445</v>
      </c>
      <c r="Z432" s="37"/>
      <c r="AA432" s="786"/>
      <c r="AB432" s="786"/>
      <c r="AC432" s="786"/>
    </row>
    <row r="433" spans="1:68" ht="14.25" customHeight="1" x14ac:dyDescent="0.25">
      <c r="A433" s="816" t="s">
        <v>180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140</v>
      </c>
      <c r="M434" s="33" t="s">
        <v>131</v>
      </c>
      <c r="N434" s="33"/>
      <c r="O434" s="32">
        <v>50</v>
      </c>
      <c r="P434" s="12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1400</v>
      </c>
      <c r="Y434" s="784">
        <f>IFERROR(IF(X434="",0,CEILING((X434/$H434),1)*$H434),"")</f>
        <v>1410</v>
      </c>
      <c r="Z434" s="36">
        <f>IFERROR(IF(Y434=0,"",ROUNDUP(Y434/H434,0)*0.02175),"")</f>
        <v>2.0444999999999998</v>
      </c>
      <c r="AA434" s="56"/>
      <c r="AB434" s="57"/>
      <c r="AC434" s="517" t="s">
        <v>721</v>
      </c>
      <c r="AG434" s="64"/>
      <c r="AJ434" s="68" t="s">
        <v>141</v>
      </c>
      <c r="AK434" s="68">
        <v>720</v>
      </c>
      <c r="BB434" s="518" t="s">
        <v>1</v>
      </c>
      <c r="BM434" s="64">
        <f>IFERROR(X434*I434/H434,"0")</f>
        <v>1444.8</v>
      </c>
      <c r="BN434" s="64">
        <f>IFERROR(Y434*I434/H434,"0")</f>
        <v>1455.12</v>
      </c>
      <c r="BO434" s="64">
        <f>IFERROR(1/J434*(X434/H434),"0")</f>
        <v>1.9444444444444442</v>
      </c>
      <c r="BP434" s="64">
        <f>IFERROR(1/J434*(Y434/H434),"0")</f>
        <v>1.9583333333333333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131</v>
      </c>
      <c r="N435" s="33"/>
      <c r="O435" s="32">
        <v>50</v>
      </c>
      <c r="P435" s="11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8</v>
      </c>
      <c r="Y435" s="784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95.333333333333329</v>
      </c>
      <c r="Y436" s="785">
        <f>IFERROR(Y434/H434,"0")+IFERROR(Y435/H435,"0")</f>
        <v>96</v>
      </c>
      <c r="Z436" s="785">
        <f>IFERROR(IF(Z434="",0,Z434),"0")+IFERROR(IF(Z435="",0,Z435),"0")</f>
        <v>2.0625399999999998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1408</v>
      </c>
      <c r="Y437" s="785">
        <f>IFERROR(SUM(Y434:Y435),"0")</f>
        <v>1418</v>
      </c>
      <c r="Z437" s="37"/>
      <c r="AA437" s="786"/>
      <c r="AB437" s="786"/>
      <c r="AC437" s="786"/>
    </row>
    <row r="438" spans="1:68" ht="14.25" customHeight="1" x14ac:dyDescent="0.25">
      <c r="A438" s="816" t="s">
        <v>73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724</v>
      </c>
      <c r="B439" s="54" t="s">
        <v>725</v>
      </c>
      <c r="C439" s="31">
        <v>4301051560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128</v>
      </c>
      <c r="N439" s="33"/>
      <c r="O439" s="32">
        <v>40</v>
      </c>
      <c r="P439" s="11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128</v>
      </c>
      <c r="N440" s="33"/>
      <c r="O440" s="32">
        <v>40</v>
      </c>
      <c r="P440" s="1048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4301051639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732</v>
      </c>
      <c r="B442" s="54" t="s">
        <v>733</v>
      </c>
      <c r="C442" s="31">
        <v>4301051897</v>
      </c>
      <c r="D442" s="791">
        <v>4607091384260</v>
      </c>
      <c r="E442" s="792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128</v>
      </c>
      <c r="N442" s="33"/>
      <c r="O442" s="32">
        <v>40</v>
      </c>
      <c r="P442" s="955" t="s">
        <v>734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91">
        <v>4607091384260</v>
      </c>
      <c r="E443" s="792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50</v>
      </c>
      <c r="Y443" s="784">
        <f>IFERROR(IF(X443="",0,CEILING((X443/$H443),1)*$H443),"")</f>
        <v>54.6</v>
      </c>
      <c r="Z443" s="36">
        <f>IFERROR(IF(Y443=0,"",ROUNDUP(Y443/H443,0)*0.02175),"")</f>
        <v>0.15225</v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53.61538461538462</v>
      </c>
      <c r="BN443" s="64">
        <f>IFERROR(Y443*I443/H443,"0")</f>
        <v>58.548000000000009</v>
      </c>
      <c r="BO443" s="64">
        <f>IFERROR(1/J443*(X443/H443),"0")</f>
        <v>0.11446886446886446</v>
      </c>
      <c r="BP443" s="64">
        <f>IFERROR(1/J443*(Y443/H443),"0")</f>
        <v>0.125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6.4102564102564106</v>
      </c>
      <c r="Y444" s="785">
        <f>IFERROR(Y439/H439,"0")+IFERROR(Y440/H440,"0")+IFERROR(Y441/H441,"0")+IFERROR(Y442/H442,"0")+IFERROR(Y443/H443,"0")</f>
        <v>7</v>
      </c>
      <c r="Z444" s="785">
        <f>IFERROR(IF(Z439="",0,Z439),"0")+IFERROR(IF(Z440="",0,Z440),"0")+IFERROR(IF(Z441="",0,Z441),"0")+IFERROR(IF(Z442="",0,Z442),"0")+IFERROR(IF(Z443="",0,Z443),"0")</f>
        <v>0.15225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50</v>
      </c>
      <c r="Y445" s="785">
        <f>IFERROR(SUM(Y439:Y443),"0")</f>
        <v>54.6</v>
      </c>
      <c r="Z445" s="37"/>
      <c r="AA445" s="786"/>
      <c r="AB445" s="786"/>
      <c r="AC445" s="786"/>
    </row>
    <row r="446" spans="1:68" ht="14.25" customHeight="1" x14ac:dyDescent="0.25">
      <c r="A446" s="816" t="s">
        <v>227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37.5" customHeight="1" x14ac:dyDescent="0.25">
      <c r="A447" s="54" t="s">
        <v>738</v>
      </c>
      <c r="B447" s="54" t="s">
        <v>739</v>
      </c>
      <c r="C447" s="31">
        <v>4301060345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738</v>
      </c>
      <c r="B448" s="54" t="s">
        <v>741</v>
      </c>
      <c r="C448" s="31">
        <v>4301060439</v>
      </c>
      <c r="D448" s="791">
        <v>4607091384673</v>
      </c>
      <c r="E448" s="792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127</v>
      </c>
      <c r="L448" s="32"/>
      <c r="M448" s="33" t="s">
        <v>128</v>
      </c>
      <c r="N448" s="33"/>
      <c r="O448" s="32">
        <v>30</v>
      </c>
      <c r="P448" s="1050" t="s">
        <v>742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743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744</v>
      </c>
      <c r="C449" s="31">
        <v>4301060314</v>
      </c>
      <c r="D449" s="791">
        <v>4607091384673</v>
      </c>
      <c r="E449" s="792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127</v>
      </c>
      <c r="L449" s="32"/>
      <c r="M449" s="33" t="s">
        <v>68</v>
      </c>
      <c r="N449" s="33"/>
      <c r="O449" s="32">
        <v>30</v>
      </c>
      <c r="P449" s="12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40</v>
      </c>
      <c r="Y449" s="784">
        <f>IFERROR(IF(X449="",0,CEILING((X449/$H449),1)*$H449),"")</f>
        <v>46.8</v>
      </c>
      <c r="Z449" s="36">
        <f>IFERROR(IF(Y449=0,"",ROUNDUP(Y449/H449,0)*0.02175),"")</f>
        <v>0.1305</v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42.892307692307703</v>
      </c>
      <c r="BN449" s="64">
        <f>IFERROR(Y449*I449/H449,"0")</f>
        <v>50.184000000000005</v>
      </c>
      <c r="BO449" s="64">
        <f>IFERROR(1/J449*(X449/H449),"0")</f>
        <v>9.1575091575091583E-2</v>
      </c>
      <c r="BP449" s="64">
        <f>IFERROR(1/J449*(Y449/H449),"0")</f>
        <v>0.10714285714285714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5.1282051282051286</v>
      </c>
      <c r="Y450" s="785">
        <f>IFERROR(Y447/H447,"0")+IFERROR(Y448/H448,"0")+IFERROR(Y449/H449,"0")</f>
        <v>6</v>
      </c>
      <c r="Z450" s="785">
        <f>IFERROR(IF(Z447="",0,Z447),"0")+IFERROR(IF(Z448="",0,Z448),"0")+IFERROR(IF(Z449="",0,Z449),"0")</f>
        <v>0.1305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40</v>
      </c>
      <c r="Y451" s="785">
        <f>IFERROR(SUM(Y447:Y449),"0")</f>
        <v>46.8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124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747</v>
      </c>
      <c r="B454" s="54" t="s">
        <v>748</v>
      </c>
      <c r="C454" s="31">
        <v>4301011483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749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750</v>
      </c>
      <c r="C455" s="31">
        <v>4301011873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5" t="s">
        <v>751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4301011655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749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4301011872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131</v>
      </c>
      <c r="N458" s="33"/>
      <c r="O458" s="32">
        <v>60</v>
      </c>
      <c r="P458" s="8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40</v>
      </c>
      <c r="Y460" s="784">
        <f t="shared" si="87"/>
        <v>48</v>
      </c>
      <c r="Z460" s="36">
        <f t="shared" si="88"/>
        <v>8.6999999999999994E-2</v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41.6</v>
      </c>
      <c r="BN460" s="64">
        <f t="shared" si="90"/>
        <v>49.919999999999995</v>
      </c>
      <c r="BO460" s="64">
        <f t="shared" si="91"/>
        <v>5.9523809523809521E-2</v>
      </c>
      <c r="BP460" s="64">
        <f t="shared" si="92"/>
        <v>7.1428571428571425E-2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3.3333333333333335</v>
      </c>
      <c r="Y462" s="785">
        <f>IFERROR(Y454/H454,"0")+IFERROR(Y455/H455,"0")+IFERROR(Y456/H456,"0")+IFERROR(Y457/H457,"0")+IFERROR(Y458/H458,"0")+IFERROR(Y459/H459,"0")+IFERROR(Y460/H460,"0")+IFERROR(Y461/H461,"0")</f>
        <v>4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8.6999999999999994E-2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40</v>
      </c>
      <c r="Y463" s="785">
        <f>IFERROR(SUM(Y454:Y461),"0")</f>
        <v>48</v>
      </c>
      <c r="Z463" s="37"/>
      <c r="AA463" s="786"/>
      <c r="AB463" s="786"/>
      <c r="AC463" s="786"/>
    </row>
    <row r="464" spans="1:68" ht="14.25" customHeight="1" x14ac:dyDescent="0.25">
      <c r="A464" s="816" t="s">
        <v>64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73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27" customHeight="1" x14ac:dyDescent="0.25">
      <c r="A470" s="54" t="s">
        <v>771</v>
      </c>
      <c r="B470" s="54" t="s">
        <v>772</v>
      </c>
      <c r="C470" s="31">
        <v>4301051899</v>
      </c>
      <c r="D470" s="791">
        <v>4607091384246</v>
      </c>
      <c r="E470" s="792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128</v>
      </c>
      <c r="N470" s="33"/>
      <c r="O470" s="32">
        <v>40</v>
      </c>
      <c r="P470" s="1140" t="s">
        <v>773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91">
        <v>4607091384246</v>
      </c>
      <c r="E471" s="792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128</v>
      </c>
      <c r="N473" s="33"/>
      <c r="O473" s="32">
        <v>40</v>
      </c>
      <c r="P473" s="861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37.5" customHeight="1" x14ac:dyDescent="0.25">
      <c r="A474" s="54" t="s">
        <v>783</v>
      </c>
      <c r="B474" s="54" t="s">
        <v>784</v>
      </c>
      <c r="C474" s="31">
        <v>4301051634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776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27" customHeight="1" x14ac:dyDescent="0.25">
      <c r="A475" s="54" t="s">
        <v>783</v>
      </c>
      <c r="B475" s="54" t="s">
        <v>785</v>
      </c>
      <c r="C475" s="31">
        <v>4301051297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786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customHeight="1" x14ac:dyDescent="0.25">
      <c r="A479" s="816" t="s">
        <v>227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789</v>
      </c>
      <c r="B480" s="54" t="s">
        <v>790</v>
      </c>
      <c r="C480" s="31">
        <v>4301060441</v>
      </c>
      <c r="D480" s="791">
        <v>4607091389357</v>
      </c>
      <c r="E480" s="792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128</v>
      </c>
      <c r="N480" s="33"/>
      <c r="O480" s="32">
        <v>40</v>
      </c>
      <c r="P480" s="951" t="s">
        <v>791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793</v>
      </c>
      <c r="C481" s="31">
        <v>4301060377</v>
      </c>
      <c r="D481" s="791">
        <v>4607091389357</v>
      </c>
      <c r="E481" s="792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795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796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124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131</v>
      </c>
      <c r="N487" s="33"/>
      <c r="O487" s="32">
        <v>50</v>
      </c>
      <c r="P487" s="10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64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4301031355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4301031322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4301031356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4301031325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4301031257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45</v>
      </c>
      <c r="P496" s="10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813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814</v>
      </c>
      <c r="C497" s="31">
        <v>4301031335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802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4301031362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6" t="s">
        <v>817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818</v>
      </c>
      <c r="C499" s="31">
        <v>4301031330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56</v>
      </c>
      <c r="Y499" s="784">
        <f t="shared" si="98"/>
        <v>56.7</v>
      </c>
      <c r="Z499" s="36">
        <f t="shared" si="103"/>
        <v>0.13553999999999999</v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59.466666666666661</v>
      </c>
      <c r="BN499" s="64">
        <f t="shared" si="100"/>
        <v>60.21</v>
      </c>
      <c r="BO499" s="64">
        <f t="shared" si="101"/>
        <v>0.11396011396011396</v>
      </c>
      <c r="BP499" s="64">
        <f t="shared" si="102"/>
        <v>0.11538461538461539</v>
      </c>
    </row>
    <row r="500" spans="1:68" ht="37.5" customHeight="1" x14ac:dyDescent="0.25">
      <c r="A500" s="54" t="s">
        <v>819</v>
      </c>
      <c r="B500" s="54" t="s">
        <v>820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4301031361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">
        <v>826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827</v>
      </c>
      <c r="C503" s="31">
        <v>4301031331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4301031358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4301031333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840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26.666666666666664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27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0.13553999999999999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56</v>
      </c>
      <c r="Y511" s="785">
        <f>IFERROR(SUM(Y491:Y509),"0")</f>
        <v>56.7</v>
      </c>
      <c r="Z511" s="37"/>
      <c r="AA511" s="786"/>
      <c r="AB511" s="786"/>
      <c r="AC511" s="786"/>
    </row>
    <row r="512" spans="1:68" ht="14.25" customHeight="1" x14ac:dyDescent="0.25">
      <c r="A512" s="816" t="s">
        <v>73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128</v>
      </c>
      <c r="N513" s="33"/>
      <c r="O513" s="32">
        <v>45</v>
      </c>
      <c r="P513" s="9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128</v>
      </c>
      <c r="N514" s="33"/>
      <c r="O514" s="32">
        <v>45</v>
      </c>
      <c r="P514" s="10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113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1.8</v>
      </c>
      <c r="Y518" s="784">
        <f>IFERROR(IF(X518="",0,CEILING((X518/$H518),1)*$H518),"")</f>
        <v>2.4</v>
      </c>
      <c r="Z518" s="36">
        <f>IFERROR(IF(Y518=0,"",ROUNDUP(Y518/H518,0)*0.00627),"")</f>
        <v>1.2540000000000001E-2</v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2.7</v>
      </c>
      <c r="BN518" s="64">
        <f>IFERROR(Y518*I518/H518,"0")</f>
        <v>3.6000000000000005</v>
      </c>
      <c r="BO518" s="64">
        <f>IFERROR(1/J518*(X518/H518),"0")</f>
        <v>7.4999999999999997E-3</v>
      </c>
      <c r="BP518" s="64">
        <f>IFERROR(1/J518*(Y518/H518),"0")</f>
        <v>0.01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1.5</v>
      </c>
      <c r="Y520" s="785">
        <f>IFERROR(Y518/H518,"0")+IFERROR(Y519/H519,"0")</f>
        <v>2</v>
      </c>
      <c r="Z520" s="785">
        <f>IFERROR(IF(Z518="",0,Z518),"0")+IFERROR(IF(Z519="",0,Z519),"0")</f>
        <v>1.2540000000000001E-2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1.8</v>
      </c>
      <c r="Y521" s="785">
        <f>IFERROR(SUM(Y518:Y519),"0")</f>
        <v>2.4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180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64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40</v>
      </c>
      <c r="Y528" s="784">
        <f>IFERROR(IF(X528="",0,CEILING((X528/$H528),1)*$H528),"")</f>
        <v>42</v>
      </c>
      <c r="Z528" s="36">
        <f>IFERROR(IF(Y528=0,"",ROUNDUP(Y528/H528,0)*0.00753),"")</f>
        <v>7.5300000000000006E-2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42.190476190476183</v>
      </c>
      <c r="BN528" s="64">
        <f>IFERROR(Y528*I528/H528,"0")</f>
        <v>44.3</v>
      </c>
      <c r="BO528" s="64">
        <f>IFERROR(1/J528*(X528/H528),"0")</f>
        <v>6.1050061050061048E-2</v>
      </c>
      <c r="BP528" s="64">
        <f>IFERROR(1/J528*(Y528/H528),"0")</f>
        <v>6.4102564102564097E-2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4301031359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7" t="s">
        <v>870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871</v>
      </c>
      <c r="C532" s="31">
        <v>4301031327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9.5238095238095237</v>
      </c>
      <c r="Y533" s="785">
        <f>IFERROR(Y528/H528,"0")+IFERROR(Y529/H529,"0")+IFERROR(Y530/H530,"0")+IFERROR(Y531/H531,"0")+IFERROR(Y532/H532,"0")</f>
        <v>10</v>
      </c>
      <c r="Z533" s="785">
        <f>IFERROR(IF(Z528="",0,Z528),"0")+IFERROR(IF(Z529="",0,Z529),"0")+IFERROR(IF(Z530="",0,Z530),"0")+IFERROR(IF(Z531="",0,Z531),"0")+IFERROR(IF(Z532="",0,Z532),"0")</f>
        <v>7.5300000000000006E-2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40</v>
      </c>
      <c r="Y534" s="785">
        <f>IFERROR(SUM(Y528:Y532),"0")</f>
        <v>42</v>
      </c>
      <c r="Z534" s="37"/>
      <c r="AA534" s="786"/>
      <c r="AB534" s="786"/>
      <c r="AC534" s="786"/>
    </row>
    <row r="535" spans="1:68" ht="14.25" customHeight="1" x14ac:dyDescent="0.25">
      <c r="A535" s="816" t="s">
        <v>113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874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64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6</v>
      </c>
      <c r="Y545" s="784">
        <f>IFERROR(IF(X545="",0,CEILING((X545/$H545),1)*$H545),"")</f>
        <v>6</v>
      </c>
      <c r="Z545" s="36">
        <f>IFERROR(IF(Y545=0,"",ROUNDUP(Y545/H545,0)*0.00502),"")</f>
        <v>2.5100000000000001E-2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6.8600000000000012</v>
      </c>
      <c r="BN545" s="64">
        <f>IFERROR(Y545*I545/H545,"0")</f>
        <v>6.8600000000000012</v>
      </c>
      <c r="BO545" s="64">
        <f>IFERROR(1/J545*(X545/H545),"0")</f>
        <v>2.1367521367521368E-2</v>
      </c>
      <c r="BP545" s="64">
        <f>IFERROR(1/J545*(Y545/H545),"0")</f>
        <v>2.1367521367521368E-2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6</v>
      </c>
      <c r="Y546" s="784">
        <f>IFERROR(IF(X546="",0,CEILING((X546/$H546),1)*$H546),"")</f>
        <v>6</v>
      </c>
      <c r="Z546" s="36">
        <f>IFERROR(IF(Y546=0,"",ROUNDUP(Y546/H546,0)*0.00502),"")</f>
        <v>2.5100000000000001E-2</v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6.5000000000000009</v>
      </c>
      <c r="BN546" s="64">
        <f>IFERROR(Y546*I546/H546,"0")</f>
        <v>6.5000000000000009</v>
      </c>
      <c r="BO546" s="64">
        <f>IFERROR(1/J546*(X546/H546),"0")</f>
        <v>2.1367521367521368E-2</v>
      </c>
      <c r="BP546" s="64">
        <f>IFERROR(1/J546*(Y546/H546),"0")</f>
        <v>2.1367521367521368E-2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14</v>
      </c>
      <c r="Y547" s="784">
        <f>IFERROR(IF(X547="",0,CEILING((X547/$H547),1)*$H547),"")</f>
        <v>14.399999999999999</v>
      </c>
      <c r="Z547" s="36">
        <f>IFERROR(IF(Y547=0,"",ROUNDUP(Y547/H547,0)*0.00502),"")</f>
        <v>6.0240000000000002E-2</v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23.56666666666667</v>
      </c>
      <c r="BN547" s="64">
        <f>IFERROR(Y547*I547/H547,"0")</f>
        <v>24.24</v>
      </c>
      <c r="BO547" s="64">
        <f>IFERROR(1/J547*(X547/H547),"0")</f>
        <v>4.9857549857549865E-2</v>
      </c>
      <c r="BP547" s="64">
        <f>IFERROR(1/J547*(Y547/H547),"0")</f>
        <v>5.1282051282051287E-2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4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56.000000000000007</v>
      </c>
      <c r="Y548" s="784">
        <f>IFERROR(IF(X548="",0,CEILING((X548/$H548),1)*$H548),"")</f>
        <v>57.12</v>
      </c>
      <c r="Z548" s="36">
        <f>IFERROR(IF(Y548=0,"",ROUNDUP(Y548/H548,0)*0.00502),"")</f>
        <v>0.17068</v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83.333333333333357</v>
      </c>
      <c r="BN548" s="64">
        <f>IFERROR(Y548*I548/H548,"0")</f>
        <v>85</v>
      </c>
      <c r="BO548" s="64">
        <f>IFERROR(1/J548*(X548/H548),"0")</f>
        <v>0.14245014245014248</v>
      </c>
      <c r="BP548" s="64">
        <f>IFERROR(1/J548*(Y548/H548),"0")</f>
        <v>0.14529914529914531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55</v>
      </c>
      <c r="Y549" s="785">
        <f>IFERROR(Y545/H545,"0")+IFERROR(Y546/H546,"0")+IFERROR(Y547/H547,"0")+IFERROR(Y548/H548,"0")</f>
        <v>56</v>
      </c>
      <c r="Z549" s="785">
        <f>IFERROR(IF(Z545="",0,Z545),"0")+IFERROR(IF(Z546="",0,Z546),"0")+IFERROR(IF(Z547="",0,Z547),"0")+IFERROR(IF(Z548="",0,Z548),"0")</f>
        <v>0.28112000000000004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82</v>
      </c>
      <c r="Y550" s="785">
        <f>IFERROR(SUM(Y545:Y548),"0")</f>
        <v>83.52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64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895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895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124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131</v>
      </c>
      <c r="N559" s="33"/>
      <c r="O559" s="32">
        <v>60</v>
      </c>
      <c r="P559" s="10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110</v>
      </c>
      <c r="Y559" s="784">
        <f t="shared" ref="Y559:Y569" si="104">IFERROR(IF(X559="",0,CEILING((X559/$H559),1)*$H559),"")</f>
        <v>110.88000000000001</v>
      </c>
      <c r="Z559" s="36">
        <f t="shared" ref="Z559:Z564" si="105">IFERROR(IF(Y559=0,"",ROUNDUP(Y559/H559,0)*0.01196),"")</f>
        <v>0.25115999999999999</v>
      </c>
      <c r="AA559" s="56"/>
      <c r="AB559" s="57"/>
      <c r="AC559" s="649" t="s">
        <v>129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117.49999999999999</v>
      </c>
      <c r="BN559" s="64">
        <f t="shared" ref="BN559:BN569" si="107">IFERROR(Y559*I559/H559,"0")</f>
        <v>118.44</v>
      </c>
      <c r="BO559" s="64">
        <f t="shared" ref="BO559:BO569" si="108">IFERROR(1/J559*(X559/H559),"0")</f>
        <v>0.20032051282051283</v>
      </c>
      <c r="BP559" s="64">
        <f t="shared" ref="BP559:BP569" si="109">IFERROR(1/J559*(Y559/H559),"0")</f>
        <v>0.20192307692307693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131</v>
      </c>
      <c r="N560" s="33"/>
      <c r="O560" s="32">
        <v>60</v>
      </c>
      <c r="P560" s="11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131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131</v>
      </c>
      <c r="N562" s="33"/>
      <c r="O562" s="32">
        <v>60</v>
      </c>
      <c r="P562" s="8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150</v>
      </c>
      <c r="Y562" s="784">
        <f t="shared" si="104"/>
        <v>153.12</v>
      </c>
      <c r="Z562" s="36">
        <f t="shared" si="105"/>
        <v>0.34683999999999998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160.22727272727272</v>
      </c>
      <c r="BN562" s="64">
        <f t="shared" si="107"/>
        <v>163.56</v>
      </c>
      <c r="BO562" s="64">
        <f t="shared" si="108"/>
        <v>0.27316433566433568</v>
      </c>
      <c r="BP562" s="64">
        <f t="shared" si="109"/>
        <v>0.27884615384615385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128</v>
      </c>
      <c r="N563" s="33"/>
      <c r="O563" s="32">
        <v>60</v>
      </c>
      <c r="P563" s="8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128</v>
      </c>
      <c r="N564" s="33"/>
      <c r="O564" s="32">
        <v>60</v>
      </c>
      <c r="P564" s="10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70</v>
      </c>
      <c r="Y564" s="784">
        <f t="shared" si="104"/>
        <v>73.92</v>
      </c>
      <c r="Z564" s="36">
        <f t="shared" si="105"/>
        <v>0.16744000000000001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74.772727272727266</v>
      </c>
      <c r="BN564" s="64">
        <f t="shared" si="107"/>
        <v>78.959999999999994</v>
      </c>
      <c r="BO564" s="64">
        <f t="shared" si="108"/>
        <v>0.12747668997668998</v>
      </c>
      <c r="BP564" s="64">
        <f t="shared" si="109"/>
        <v>0.13461538461538464</v>
      </c>
    </row>
    <row r="565" spans="1:68" ht="27" customHeight="1" x14ac:dyDescent="0.25">
      <c r="A565" s="54" t="s">
        <v>913</v>
      </c>
      <c r="B565" s="54" t="s">
        <v>914</v>
      </c>
      <c r="C565" s="31">
        <v>4301012035</v>
      </c>
      <c r="D565" s="791">
        <v>4680115880603</v>
      </c>
      <c r="E565" s="792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131</v>
      </c>
      <c r="N565" s="33"/>
      <c r="O565" s="32">
        <v>60</v>
      </c>
      <c r="P565" s="863" t="s">
        <v>915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129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91">
        <v>4680115880603</v>
      </c>
      <c r="E566" s="792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131</v>
      </c>
      <c r="N566" s="33"/>
      <c r="O566" s="32">
        <v>60</v>
      </c>
      <c r="P566" s="10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108</v>
      </c>
      <c r="Y566" s="784">
        <f t="shared" si="104"/>
        <v>108</v>
      </c>
      <c r="Z566" s="36">
        <f>IFERROR(IF(Y566=0,"",ROUNDUP(Y566/H566,0)*0.00902),"")</f>
        <v>0.27060000000000001</v>
      </c>
      <c r="AA566" s="56"/>
      <c r="AB566" s="57"/>
      <c r="AC566" s="663" t="s">
        <v>129</v>
      </c>
      <c r="AG566" s="64"/>
      <c r="AJ566" s="68"/>
      <c r="AK566" s="68">
        <v>0</v>
      </c>
      <c r="BB566" s="664" t="s">
        <v>1</v>
      </c>
      <c r="BM566" s="64">
        <f t="shared" si="106"/>
        <v>114.3</v>
      </c>
      <c r="BN566" s="64">
        <f t="shared" si="107"/>
        <v>114.3</v>
      </c>
      <c r="BO566" s="64">
        <f t="shared" si="108"/>
        <v>0.22727272727272729</v>
      </c>
      <c r="BP566" s="64">
        <f t="shared" si="109"/>
        <v>0.22727272727272729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131</v>
      </c>
      <c r="N567" s="33"/>
      <c r="O567" s="32">
        <v>60</v>
      </c>
      <c r="P567" s="1107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4301012034</v>
      </c>
      <c r="D568" s="791">
        <v>4607091389982</v>
      </c>
      <c r="E568" s="792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131</v>
      </c>
      <c r="N568" s="33"/>
      <c r="O568" s="32">
        <v>60</v>
      </c>
      <c r="P568" s="1193" t="s">
        <v>922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91">
        <v>4607091389982</v>
      </c>
      <c r="E569" s="792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131</v>
      </c>
      <c r="N569" s="33"/>
      <c r="O569" s="32">
        <v>60</v>
      </c>
      <c r="P569" s="11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96</v>
      </c>
      <c r="Y569" s="784">
        <f t="shared" si="104"/>
        <v>97.2</v>
      </c>
      <c r="Z569" s="36">
        <f>IFERROR(IF(Y569=0,"",ROUNDUP(Y569/H569,0)*0.00902),"")</f>
        <v>0.24354000000000001</v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101.6</v>
      </c>
      <c r="BN569" s="64">
        <f t="shared" si="107"/>
        <v>102.86999999999999</v>
      </c>
      <c r="BO569" s="64">
        <f t="shared" si="108"/>
        <v>0.20202020202020202</v>
      </c>
      <c r="BP569" s="64">
        <f t="shared" si="109"/>
        <v>0.20454545454545456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119.16666666666666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121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1.2795800000000002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534</v>
      </c>
      <c r="Y571" s="785">
        <f>IFERROR(SUM(Y559:Y569),"0")</f>
        <v>543.12</v>
      </c>
      <c r="Z571" s="37"/>
      <c r="AA571" s="786"/>
      <c r="AB571" s="786"/>
      <c r="AC571" s="786"/>
    </row>
    <row r="572" spans="1:68" ht="14.25" customHeight="1" x14ac:dyDescent="0.25">
      <c r="A572" s="816" t="s">
        <v>180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131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120</v>
      </c>
      <c r="Y573" s="784">
        <f>IFERROR(IF(X573="",0,CEILING((X573/$H573),1)*$H573),"")</f>
        <v>121.44000000000001</v>
      </c>
      <c r="Z573" s="36">
        <f>IFERROR(IF(Y573=0,"",ROUNDUP(Y573/H573,0)*0.01196),"")</f>
        <v>0.27507999999999999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128.18181818181816</v>
      </c>
      <c r="BN573" s="64">
        <f>IFERROR(Y573*I573/H573,"0")</f>
        <v>129.72</v>
      </c>
      <c r="BO573" s="64">
        <f>IFERROR(1/J573*(X573/H573),"0")</f>
        <v>0.21853146853146854</v>
      </c>
      <c r="BP573" s="64">
        <f>IFERROR(1/J573*(Y573/H573),"0")</f>
        <v>0.22115384615384617</v>
      </c>
    </row>
    <row r="574" spans="1:68" ht="16.5" customHeight="1" x14ac:dyDescent="0.25">
      <c r="A574" s="54" t="s">
        <v>927</v>
      </c>
      <c r="B574" s="54" t="s">
        <v>928</v>
      </c>
      <c r="C574" s="31">
        <v>4301020364</v>
      </c>
      <c r="D574" s="791">
        <v>4680115880054</v>
      </c>
      <c r="E574" s="792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76</v>
      </c>
      <c r="L574" s="32"/>
      <c r="M574" s="33" t="s">
        <v>131</v>
      </c>
      <c r="N574" s="33"/>
      <c r="O574" s="32">
        <v>55</v>
      </c>
      <c r="P574" s="945" t="s">
        <v>929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930</v>
      </c>
      <c r="C575" s="31">
        <v>4301020206</v>
      </c>
      <c r="D575" s="791">
        <v>4680115880054</v>
      </c>
      <c r="E575" s="792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76</v>
      </c>
      <c r="L575" s="32"/>
      <c r="M575" s="33" t="s">
        <v>131</v>
      </c>
      <c r="N575" s="33"/>
      <c r="O575" s="32">
        <v>55</v>
      </c>
      <c r="P575" s="11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22.727272727272727</v>
      </c>
      <c r="Y576" s="785">
        <f>IFERROR(Y573/H573,"0")+IFERROR(Y574/H574,"0")+IFERROR(Y575/H575,"0")</f>
        <v>23</v>
      </c>
      <c r="Z576" s="785">
        <f>IFERROR(IF(Z573="",0,Z573),"0")+IFERROR(IF(Z574="",0,Z574),"0")+IFERROR(IF(Z575="",0,Z575),"0")</f>
        <v>0.27507999999999999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120</v>
      </c>
      <c r="Y577" s="785">
        <f>IFERROR(SUM(Y573:Y575),"0")</f>
        <v>121.44000000000001</v>
      </c>
      <c r="Z577" s="37"/>
      <c r="AA577" s="786"/>
      <c r="AB577" s="786"/>
      <c r="AC577" s="786"/>
    </row>
    <row r="578" spans="1:68" ht="14.25" customHeight="1" x14ac:dyDescent="0.25">
      <c r="A578" s="816" t="s">
        <v>64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131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50</v>
      </c>
      <c r="Y579" s="784">
        <f t="shared" ref="Y579:Y587" si="110">IFERROR(IF(X579="",0,CEILING((X579/$H579),1)*$H579),"")</f>
        <v>52.800000000000004</v>
      </c>
      <c r="Z579" s="36">
        <f>IFERROR(IF(Y579=0,"",ROUNDUP(Y579/H579,0)*0.01196),"")</f>
        <v>0.1196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53.409090909090907</v>
      </c>
      <c r="BN579" s="64">
        <f t="shared" ref="BN579:BN587" si="112">IFERROR(Y579*I579/H579,"0")</f>
        <v>56.400000000000006</v>
      </c>
      <c r="BO579" s="64">
        <f t="shared" ref="BO579:BO587" si="113">IFERROR(1/J579*(X579/H579),"0")</f>
        <v>9.1054778554778545E-2</v>
      </c>
      <c r="BP579" s="64">
        <f t="shared" ref="BP579:BP587" si="114">IFERROR(1/J579*(Y579/H579),"0")</f>
        <v>9.6153846153846159E-2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60</v>
      </c>
      <c r="Y580" s="784">
        <f t="shared" si="110"/>
        <v>63.36</v>
      </c>
      <c r="Z580" s="36">
        <f>IFERROR(IF(Y580=0,"",ROUNDUP(Y580/H580,0)*0.01196),"")</f>
        <v>0.14352000000000001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64.090909090909079</v>
      </c>
      <c r="BN580" s="64">
        <f t="shared" si="112"/>
        <v>67.679999999999993</v>
      </c>
      <c r="BO580" s="64">
        <f t="shared" si="113"/>
        <v>0.10926573426573427</v>
      </c>
      <c r="BP580" s="64">
        <f t="shared" si="114"/>
        <v>0.11538461538461539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130</v>
      </c>
      <c r="Y581" s="784">
        <f t="shared" si="110"/>
        <v>132</v>
      </c>
      <c r="Z581" s="36">
        <f>IFERROR(IF(Y581=0,"",ROUNDUP(Y581/H581,0)*0.01196),"")</f>
        <v>0.29899999999999999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138.86363636363635</v>
      </c>
      <c r="BN581" s="64">
        <f t="shared" si="112"/>
        <v>140.99999999999997</v>
      </c>
      <c r="BO581" s="64">
        <f t="shared" si="113"/>
        <v>0.23674242424242425</v>
      </c>
      <c r="BP581" s="64">
        <f t="shared" si="114"/>
        <v>0.24038461538461539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131</v>
      </c>
      <c r="N582" s="33"/>
      <c r="O582" s="32">
        <v>60</v>
      </c>
      <c r="P582" s="11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72</v>
      </c>
      <c r="Y582" s="784">
        <f t="shared" si="110"/>
        <v>72</v>
      </c>
      <c r="Z582" s="36">
        <f>IFERROR(IF(Y582=0,"",ROUNDUP(Y582/H582,0)*0.00902),"")</f>
        <v>0.1804</v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76.2</v>
      </c>
      <c r="BN582" s="64">
        <f t="shared" si="112"/>
        <v>76.2</v>
      </c>
      <c r="BO582" s="64">
        <f t="shared" si="113"/>
        <v>0.15151515151515152</v>
      </c>
      <c r="BP582" s="64">
        <f t="shared" si="114"/>
        <v>0.15151515151515152</v>
      </c>
    </row>
    <row r="583" spans="1:68" ht="27" customHeight="1" x14ac:dyDescent="0.25">
      <c r="A583" s="54" t="s">
        <v>940</v>
      </c>
      <c r="B583" s="54" t="s">
        <v>943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131</v>
      </c>
      <c r="N583" s="33"/>
      <c r="O583" s="32">
        <v>60</v>
      </c>
      <c r="P583" s="1160" t="s">
        <v>944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30</v>
      </c>
      <c r="Y584" s="784">
        <f t="shared" si="110"/>
        <v>32.4</v>
      </c>
      <c r="Z584" s="36">
        <f>IFERROR(IF(Y584=0,"",ROUNDUP(Y584/H584,0)*0.00902),"")</f>
        <v>8.1180000000000002E-2</v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31.75</v>
      </c>
      <c r="BN584" s="64">
        <f t="shared" si="112"/>
        <v>34.29</v>
      </c>
      <c r="BO584" s="64">
        <f t="shared" si="113"/>
        <v>6.3131313131313135E-2</v>
      </c>
      <c r="BP584" s="64">
        <f t="shared" si="114"/>
        <v>6.8181818181818177E-2</v>
      </c>
    </row>
    <row r="585" spans="1:68" ht="27" customHeight="1" x14ac:dyDescent="0.25">
      <c r="A585" s="54" t="s">
        <v>945</v>
      </c>
      <c r="B585" s="54" t="s">
        <v>947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23" t="s">
        <v>948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180</v>
      </c>
      <c r="Y586" s="784">
        <f t="shared" si="110"/>
        <v>180</v>
      </c>
      <c r="Z586" s="36">
        <f>IFERROR(IF(Y586=0,"",ROUNDUP(Y586/H586,0)*0.00902),"")</f>
        <v>0.45100000000000001</v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190.49999999999997</v>
      </c>
      <c r="BN586" s="64">
        <f t="shared" si="112"/>
        <v>190.49999999999997</v>
      </c>
      <c r="BO586" s="64">
        <f t="shared" si="113"/>
        <v>0.37878787878787878</v>
      </c>
      <c r="BP586" s="64">
        <f t="shared" si="114"/>
        <v>0.37878787878787878</v>
      </c>
    </row>
    <row r="587" spans="1:68" ht="27" customHeight="1" x14ac:dyDescent="0.25">
      <c r="A587" s="54" t="s">
        <v>950</v>
      </c>
      <c r="B587" s="54" t="s">
        <v>952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3" t="s">
        <v>953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123.78787878787878</v>
      </c>
      <c r="Y588" s="785">
        <f>IFERROR(Y579/H579,"0")+IFERROR(Y580/H580,"0")+IFERROR(Y581/H581,"0")+IFERROR(Y582/H582,"0")+IFERROR(Y583/H583,"0")+IFERROR(Y584/H584,"0")+IFERROR(Y585/H585,"0")+IFERROR(Y586/H586,"0")+IFERROR(Y587/H587,"0")</f>
        <v>126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1.2746999999999999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522</v>
      </c>
      <c r="Y589" s="785">
        <f>IFERROR(SUM(Y579:Y587),"0")</f>
        <v>532.55999999999995</v>
      </c>
      <c r="Z589" s="37"/>
      <c r="AA589" s="786"/>
      <c r="AB589" s="786"/>
      <c r="AC589" s="786"/>
    </row>
    <row r="590" spans="1:68" ht="14.25" customHeight="1" x14ac:dyDescent="0.25">
      <c r="A590" s="816" t="s">
        <v>73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227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32" t="s">
        <v>970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970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124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9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131</v>
      </c>
      <c r="N605" s="33"/>
      <c r="O605" s="32">
        <v>50</v>
      </c>
      <c r="P605" s="1099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131</v>
      </c>
      <c r="N606" s="33"/>
      <c r="O606" s="32">
        <v>50</v>
      </c>
      <c r="P606" s="984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20</v>
      </c>
      <c r="Y606" s="784">
        <f t="shared" si="115"/>
        <v>24</v>
      </c>
      <c r="Z606" s="36">
        <f>IFERROR(IF(Y606=0,"",ROUNDUP(Y606/H606,0)*0.02175),"")</f>
        <v>4.3499999999999997E-2</v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20.8</v>
      </c>
      <c r="BN606" s="64">
        <f t="shared" si="117"/>
        <v>24.959999999999997</v>
      </c>
      <c r="BO606" s="64">
        <f t="shared" si="118"/>
        <v>2.976190476190476E-2</v>
      </c>
      <c r="BP606" s="64">
        <f t="shared" si="119"/>
        <v>3.5714285714285712E-2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131</v>
      </c>
      <c r="N607" s="33"/>
      <c r="O607" s="32">
        <v>55</v>
      </c>
      <c r="P607" s="1104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128</v>
      </c>
      <c r="N608" s="33"/>
      <c r="O608" s="32">
        <v>55</v>
      </c>
      <c r="P608" s="996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131</v>
      </c>
      <c r="N609" s="33"/>
      <c r="O609" s="32">
        <v>50</v>
      </c>
      <c r="P609" s="1039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131</v>
      </c>
      <c r="N610" s="33"/>
      <c r="O610" s="32">
        <v>55</v>
      </c>
      <c r="P610" s="931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1.6666666666666667</v>
      </c>
      <c r="Y611" s="785">
        <f>IFERROR(Y604/H604,"0")+IFERROR(Y605/H605,"0")+IFERROR(Y606/H606,"0")+IFERROR(Y607/H607,"0")+IFERROR(Y608/H608,"0")+IFERROR(Y609/H609,"0")+IFERROR(Y610/H610,"0")</f>
        <v>2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4.3499999999999997E-2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20</v>
      </c>
      <c r="Y612" s="785">
        <f>IFERROR(SUM(Y604:Y610),"0")</f>
        <v>24</v>
      </c>
      <c r="Z612" s="37"/>
      <c r="AA612" s="786"/>
      <c r="AB612" s="786"/>
      <c r="AC612" s="786"/>
    </row>
    <row r="613" spans="1:68" ht="14.25" customHeight="1" x14ac:dyDescent="0.25">
      <c r="A613" s="816" t="s">
        <v>180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128</v>
      </c>
      <c r="N614" s="33"/>
      <c r="O614" s="32">
        <v>50</v>
      </c>
      <c r="P614" s="1024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131</v>
      </c>
      <c r="N615" s="33"/>
      <c r="O615" s="32">
        <v>50</v>
      </c>
      <c r="P615" s="835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131</v>
      </c>
      <c r="N616" s="33"/>
      <c r="O616" s="32">
        <v>50</v>
      </c>
      <c r="P616" s="842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131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64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34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8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20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4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4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73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1036</v>
      </c>
      <c r="B631" s="54" t="s">
        <v>1037</v>
      </c>
      <c r="C631" s="31">
        <v>4301051887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128</v>
      </c>
      <c r="N631" s="33"/>
      <c r="O631" s="32">
        <v>45</v>
      </c>
      <c r="P631" s="111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128</v>
      </c>
      <c r="N632" s="33"/>
      <c r="O632" s="32">
        <v>40</v>
      </c>
      <c r="P632" s="1077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800</v>
      </c>
      <c r="Y632" s="784">
        <f t="shared" si="125"/>
        <v>803.4</v>
      </c>
      <c r="Z632" s="36">
        <f>IFERROR(IF(Y632=0,"",ROUNDUP(Y632/H632,0)*0.02175),"")</f>
        <v>2.2402499999999996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857.84615384615392</v>
      </c>
      <c r="BN632" s="64">
        <f t="shared" si="127"/>
        <v>861.49200000000008</v>
      </c>
      <c r="BO632" s="64">
        <f t="shared" si="128"/>
        <v>1.8315018315018314</v>
      </c>
      <c r="BP632" s="64">
        <f t="shared" si="129"/>
        <v>1.8392857142857142</v>
      </c>
    </row>
    <row r="633" spans="1:68" ht="27" customHeight="1" x14ac:dyDescent="0.25">
      <c r="A633" s="54" t="s">
        <v>1042</v>
      </c>
      <c r="B633" s="54" t="s">
        <v>1043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2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128</v>
      </c>
      <c r="N634" s="33"/>
      <c r="O634" s="32">
        <v>45</v>
      </c>
      <c r="P634" s="855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4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163</v>
      </c>
      <c r="N636" s="33"/>
      <c r="O636" s="32">
        <v>45</v>
      </c>
      <c r="P636" s="1150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4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163</v>
      </c>
      <c r="N638" s="33"/>
      <c r="O638" s="32">
        <v>45</v>
      </c>
      <c r="P638" s="954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102.56410256410257</v>
      </c>
      <c r="Y639" s="785">
        <f>IFERROR(Y631/H631,"0")+IFERROR(Y632/H632,"0")+IFERROR(Y633/H633,"0")+IFERROR(Y634/H634,"0")+IFERROR(Y635/H635,"0")+IFERROR(Y636/H636,"0")+IFERROR(Y637/H637,"0")+IFERROR(Y638/H638,"0")</f>
        <v>103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2.2402499999999996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800</v>
      </c>
      <c r="Y640" s="785">
        <f>IFERROR(SUM(Y631:Y638),"0")</f>
        <v>803.4</v>
      </c>
      <c r="Z640" s="37"/>
      <c r="AA640" s="786"/>
      <c r="AB640" s="786"/>
      <c r="AC640" s="786"/>
    </row>
    <row r="641" spans="1:68" ht="14.25" customHeight="1" x14ac:dyDescent="0.25">
      <c r="A641" s="816" t="s">
        <v>227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1058</v>
      </c>
      <c r="B642" s="54" t="s">
        <v>1059</v>
      </c>
      <c r="C642" s="31">
        <v>4301060354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1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4301060408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5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4301060355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6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4301060407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124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131</v>
      </c>
      <c r="N650" s="33"/>
      <c r="O650" s="32">
        <v>55</v>
      </c>
      <c r="P650" s="1213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131</v>
      </c>
      <c r="N651" s="33"/>
      <c r="O651" s="32">
        <v>55</v>
      </c>
      <c r="P651" s="1128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180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131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64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73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1091</v>
      </c>
      <c r="Q666" s="942"/>
      <c r="R666" s="942"/>
      <c r="S666" s="942"/>
      <c r="T666" s="942"/>
      <c r="U666" s="942"/>
      <c r="V666" s="943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17007.8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17200.140000000007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1092</v>
      </c>
      <c r="Q667" s="942"/>
      <c r="R667" s="942"/>
      <c r="S667" s="942"/>
      <c r="T667" s="942"/>
      <c r="U667" s="942"/>
      <c r="V667" s="943"/>
      <c r="W667" s="37" t="s">
        <v>69</v>
      </c>
      <c r="X667" s="785">
        <f>IFERROR(SUM(BM22:BM663),"0")</f>
        <v>18053.701203356035</v>
      </c>
      <c r="Y667" s="785">
        <f>IFERROR(SUM(BN22:BN663),"0")</f>
        <v>18257.841999999997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1093</v>
      </c>
      <c r="Q668" s="942"/>
      <c r="R668" s="942"/>
      <c r="S668" s="942"/>
      <c r="T668" s="942"/>
      <c r="U668" s="942"/>
      <c r="V668" s="943"/>
      <c r="W668" s="37" t="s">
        <v>1094</v>
      </c>
      <c r="X668" s="38">
        <f>ROUNDUP(SUM(BO22:BO663),0)</f>
        <v>33</v>
      </c>
      <c r="Y668" s="38">
        <f>ROUNDUP(SUM(BP22:BP663),0)</f>
        <v>33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1095</v>
      </c>
      <c r="Q669" s="942"/>
      <c r="R669" s="942"/>
      <c r="S669" s="942"/>
      <c r="T669" s="942"/>
      <c r="U669" s="942"/>
      <c r="V669" s="943"/>
      <c r="W669" s="37" t="s">
        <v>69</v>
      </c>
      <c r="X669" s="785">
        <f>GrossWeightTotal+PalletQtyTotal*25</f>
        <v>18878.701203356035</v>
      </c>
      <c r="Y669" s="785">
        <f>GrossWeightTotalR+PalletQtyTotalR*25</f>
        <v>19082.841999999997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1096</v>
      </c>
      <c r="Q670" s="942"/>
      <c r="R670" s="942"/>
      <c r="S670" s="942"/>
      <c r="T670" s="942"/>
      <c r="U670" s="942"/>
      <c r="V670" s="943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3525.0906571078986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3559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1097</v>
      </c>
      <c r="Q671" s="942"/>
      <c r="R671" s="942"/>
      <c r="S671" s="942"/>
      <c r="T671" s="942"/>
      <c r="U671" s="942"/>
      <c r="V671" s="943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37.636420000000001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9" t="s">
        <v>122</v>
      </c>
      <c r="D673" s="930"/>
      <c r="E673" s="930"/>
      <c r="F673" s="930"/>
      <c r="G673" s="930"/>
      <c r="H673" s="844"/>
      <c r="I673" s="809" t="s">
        <v>349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691</v>
      </c>
      <c r="X673" s="844"/>
      <c r="Y673" s="809" t="s">
        <v>795</v>
      </c>
      <c r="Z673" s="930"/>
      <c r="AA673" s="930"/>
      <c r="AB673" s="844"/>
      <c r="AC673" s="780" t="s">
        <v>895</v>
      </c>
      <c r="AD673" s="809" t="s">
        <v>970</v>
      </c>
      <c r="AE673" s="844"/>
      <c r="AF673" s="781"/>
    </row>
    <row r="674" spans="1:32" ht="14.25" customHeight="1" thickTop="1" x14ac:dyDescent="0.2">
      <c r="A674" s="1007" t="s">
        <v>1100</v>
      </c>
      <c r="B674" s="809" t="s">
        <v>63</v>
      </c>
      <c r="C674" s="809" t="s">
        <v>123</v>
      </c>
      <c r="D674" s="809" t="s">
        <v>150</v>
      </c>
      <c r="E674" s="809" t="s">
        <v>235</v>
      </c>
      <c r="F674" s="809" t="s">
        <v>261</v>
      </c>
      <c r="G674" s="809" t="s">
        <v>313</v>
      </c>
      <c r="H674" s="809" t="s">
        <v>122</v>
      </c>
      <c r="I674" s="809" t="s">
        <v>350</v>
      </c>
      <c r="J674" s="809" t="s">
        <v>375</v>
      </c>
      <c r="K674" s="809" t="s">
        <v>451</v>
      </c>
      <c r="L674" s="809" t="s">
        <v>471</v>
      </c>
      <c r="M674" s="809" t="s">
        <v>497</v>
      </c>
      <c r="N674" s="781"/>
      <c r="O674" s="809" t="s">
        <v>526</v>
      </c>
      <c r="P674" s="809" t="s">
        <v>529</v>
      </c>
      <c r="Q674" s="809" t="s">
        <v>538</v>
      </c>
      <c r="R674" s="809" t="s">
        <v>557</v>
      </c>
      <c r="S674" s="809" t="s">
        <v>567</v>
      </c>
      <c r="T674" s="809" t="s">
        <v>580</v>
      </c>
      <c r="U674" s="809" t="s">
        <v>591</v>
      </c>
      <c r="V674" s="809" t="s">
        <v>678</v>
      </c>
      <c r="W674" s="809" t="s">
        <v>692</v>
      </c>
      <c r="X674" s="809" t="s">
        <v>746</v>
      </c>
      <c r="Y674" s="809" t="s">
        <v>796</v>
      </c>
      <c r="Z674" s="809" t="s">
        <v>855</v>
      </c>
      <c r="AA674" s="809" t="s">
        <v>878</v>
      </c>
      <c r="AB674" s="809" t="s">
        <v>891</v>
      </c>
      <c r="AC674" s="809" t="s">
        <v>895</v>
      </c>
      <c r="AD674" s="809" t="s">
        <v>970</v>
      </c>
      <c r="AE674" s="809" t="s">
        <v>1070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308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912.60000000000014</v>
      </c>
      <c r="E676" s="46">
        <f>IFERROR(Y110*1,"0")+IFERROR(Y111*1,"0")+IFERROR(Y112*1,"0")+IFERROR(Y116*1,"0")+IFERROR(Y117*1,"0")+IFERROR(Y118*1,"0")+IFERROR(Y119*1,"0")+IFERROR(Y120*1,"0")+IFERROR(Y121*1,"0")</f>
        <v>1470.6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1575.82</v>
      </c>
      <c r="G676" s="46">
        <f>IFERROR(Y158*1,"0")+IFERROR(Y159*1,"0")+IFERROR(Y163*1,"0")+IFERROR(Y164*1,"0")+IFERROR(Y168*1,"0")+IFERROR(Y169*1,"0")</f>
        <v>138.32000000000002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562.56000000000006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2045.1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168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523.19999999999993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176.4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371.4</v>
      </c>
      <c r="V676" s="46">
        <f>IFERROR(Y408*1,"0")+IFERROR(Y412*1,"0")+IFERROR(Y413*1,"0")+IFERROR(Y414*1,"0")</f>
        <v>726.6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5964.4000000000005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48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59.1</v>
      </c>
      <c r="Z676" s="46">
        <f>IFERROR(Y524*1,"0")+IFERROR(Y528*1,"0")+IFERROR(Y529*1,"0")+IFERROR(Y530*1,"0")+IFERROR(Y531*1,"0")+IFERROR(Y532*1,"0")+IFERROR(Y536*1,"0")+IFERROR(Y540*1,"0")</f>
        <v>42</v>
      </c>
      <c r="AA676" s="46">
        <f>IFERROR(Y545*1,"0")+IFERROR(Y546*1,"0")+IFERROR(Y547*1,"0")+IFERROR(Y548*1,"0")</f>
        <v>83.52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1197.1199999999999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827.4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68 X74 X81 X112 X118 X146 X313 X421 X423 X426 X434" xr:uid="{00000000-0002-0000-0000-000011000000}">
      <formula1>IF(AK55&gt;0,OR(X55=0,AND(IF(X55-AK55&gt;=0,TRUE,FALSE),X55&gt;0,IF(X55/(H55*J55)=ROUND(X55/(H55*J55),0),TRUE,FALSE))),FALSE)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2024-11-27T09:53:23Z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