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8291213-22E2-4B44-AF08-18F329305B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Z264" i="1" s="1"/>
  <c r="Y262" i="1"/>
  <c r="Y265" i="1" s="1"/>
  <c r="X260" i="1"/>
  <c r="Z259" i="1"/>
  <c r="X259" i="1"/>
  <c r="BO258" i="1"/>
  <c r="BM258" i="1"/>
  <c r="Z258" i="1"/>
  <c r="Y258" i="1"/>
  <c r="X256" i="1"/>
  <c r="Y255" i="1"/>
  <c r="X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Z255" i="1" s="1"/>
  <c r="Y252" i="1"/>
  <c r="Y256" i="1" s="1"/>
  <c r="Y248" i="1"/>
  <c r="X248" i="1"/>
  <c r="Z247" i="1"/>
  <c r="X247" i="1"/>
  <c r="BO246" i="1"/>
  <c r="BM246" i="1"/>
  <c r="Z246" i="1"/>
  <c r="Y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X236" i="1"/>
  <c r="BP235" i="1"/>
  <c r="BO235" i="1"/>
  <c r="BN235" i="1"/>
  <c r="BM235" i="1"/>
  <c r="Z235" i="1"/>
  <c r="Y235" i="1"/>
  <c r="P235" i="1"/>
  <c r="BO234" i="1"/>
  <c r="BM234" i="1"/>
  <c r="Z234" i="1"/>
  <c r="Z236" i="1" s="1"/>
  <c r="Y234" i="1"/>
  <c r="P234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Y208" i="1" s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Y199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3" i="1"/>
  <c r="Y182" i="1"/>
  <c r="X182" i="1"/>
  <c r="BP181" i="1"/>
  <c r="BO181" i="1"/>
  <c r="BN181" i="1"/>
  <c r="BM181" i="1"/>
  <c r="Z181" i="1"/>
  <c r="Y181" i="1"/>
  <c r="BP180" i="1"/>
  <c r="BO180" i="1"/>
  <c r="BN180" i="1"/>
  <c r="BM180" i="1"/>
  <c r="Z180" i="1"/>
  <c r="Y180" i="1"/>
  <c r="BP179" i="1"/>
  <c r="BO179" i="1"/>
  <c r="BN179" i="1"/>
  <c r="BM179" i="1"/>
  <c r="Z179" i="1"/>
  <c r="Z182" i="1" s="1"/>
  <c r="Y179" i="1"/>
  <c r="Y183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Y174" i="1" s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Y169" i="1" s="1"/>
  <c r="P166" i="1"/>
  <c r="X162" i="1"/>
  <c r="X161" i="1"/>
  <c r="BO160" i="1"/>
  <c r="BM160" i="1"/>
  <c r="Z160" i="1"/>
  <c r="Y160" i="1"/>
  <c r="BP160" i="1" s="1"/>
  <c r="P160" i="1"/>
  <c r="BP159" i="1"/>
  <c r="BO159" i="1"/>
  <c r="BN159" i="1"/>
  <c r="BM159" i="1"/>
  <c r="Z159" i="1"/>
  <c r="Z161" i="1" s="1"/>
  <c r="Y159" i="1"/>
  <c r="Y161" i="1" s="1"/>
  <c r="P159" i="1"/>
  <c r="X157" i="1"/>
  <c r="Y156" i="1"/>
  <c r="X156" i="1"/>
  <c r="BP155" i="1"/>
  <c r="BO155" i="1"/>
  <c r="BN155" i="1"/>
  <c r="BM155" i="1"/>
  <c r="Z155" i="1"/>
  <c r="Y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X149" i="1"/>
  <c r="Z148" i="1"/>
  <c r="X148" i="1"/>
  <c r="BO147" i="1"/>
  <c r="BM147" i="1"/>
  <c r="Z147" i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BP124" i="1" s="1"/>
  <c r="P124" i="1"/>
  <c r="BP123" i="1"/>
  <c r="BO123" i="1"/>
  <c r="BN123" i="1"/>
  <c r="BM123" i="1"/>
  <c r="Z123" i="1"/>
  <c r="Z126" i="1" s="1"/>
  <c r="Y123" i="1"/>
  <c r="Y127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Z119" i="1" s="1"/>
  <c r="Y116" i="1"/>
  <c r="Y120" i="1" s="1"/>
  <c r="P116" i="1"/>
  <c r="X113" i="1"/>
  <c r="Z112" i="1"/>
  <c r="X112" i="1"/>
  <c r="BO111" i="1"/>
  <c r="BM111" i="1"/>
  <c r="Z111" i="1"/>
  <c r="Y111" i="1"/>
  <c r="BP111" i="1" s="1"/>
  <c r="BO110" i="1"/>
  <c r="BM110" i="1"/>
  <c r="Z110" i="1"/>
  <c r="Y110" i="1"/>
  <c r="Y112" i="1" s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6" i="1" s="1"/>
  <c r="Y97" i="1"/>
  <c r="Y107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59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99" i="1" s="1"/>
  <c r="BO22" i="1"/>
  <c r="X297" i="1" s="1"/>
  <c r="BM22" i="1"/>
  <c r="X296" i="1" s="1"/>
  <c r="X298" i="1" s="1"/>
  <c r="Z22" i="1"/>
  <c r="Y22" i="1"/>
  <c r="Y23" i="1" s="1"/>
  <c r="P22" i="1"/>
  <c r="H10" i="1"/>
  <c r="A9" i="1"/>
  <c r="H9" i="1" s="1"/>
  <c r="D7" i="1"/>
  <c r="Q6" i="1"/>
  <c r="P2" i="1"/>
  <c r="F10" i="1" l="1"/>
  <c r="J9" i="1"/>
  <c r="F9" i="1"/>
  <c r="A10" i="1"/>
  <c r="Y24" i="1"/>
  <c r="Y32" i="1"/>
  <c r="Y39" i="1"/>
  <c r="Y44" i="1"/>
  <c r="Y60" i="1"/>
  <c r="Y65" i="1"/>
  <c r="Y77" i="1"/>
  <c r="Y86" i="1"/>
  <c r="Y93" i="1"/>
  <c r="Y106" i="1"/>
  <c r="Y113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22" i="1"/>
  <c r="BP22" i="1"/>
  <c r="X295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0" i="1"/>
  <c r="BP110" i="1"/>
  <c r="BN111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Z300" i="1" s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Y296" i="1" l="1"/>
  <c r="Y297" i="1"/>
  <c r="Y295" i="1"/>
  <c r="Y299" i="1"/>
  <c r="Y298" i="1" l="1"/>
  <c r="C308" i="1" s="1"/>
  <c r="A308" i="1"/>
  <c r="B308" i="1" l="1"/>
</calcChain>
</file>

<file path=xl/sharedStrings.xml><?xml version="1.0" encoding="utf-8"?>
<sst xmlns="http://schemas.openxmlformats.org/spreadsheetml/2006/main" count="1510" uniqueCount="512">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</sst>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2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5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0" t="s">
        <v>0</v>
      </c>
      <c r="E1" s="344"/>
      <c r="F1" s="344"/>
      <c r="G1" s="12" t="s">
        <v>1</v>
      </c>
      <c r="H1" s="380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416" t="s">
        <v>7</v>
      </c>
      <c r="B5" s="359"/>
      <c r="C5" s="360"/>
      <c r="D5" s="381"/>
      <c r="E5" s="382"/>
      <c r="F5" s="512" t="s">
        <v>8</v>
      </c>
      <c r="G5" s="360"/>
      <c r="H5" s="381"/>
      <c r="I5" s="482"/>
      <c r="J5" s="482"/>
      <c r="K5" s="482"/>
      <c r="L5" s="482"/>
      <c r="M5" s="382"/>
      <c r="N5" s="61"/>
      <c r="P5" s="24" t="s">
        <v>9</v>
      </c>
      <c r="Q5" s="522">
        <v>45611</v>
      </c>
      <c r="R5" s="414"/>
      <c r="T5" s="439" t="s">
        <v>10</v>
      </c>
      <c r="U5" s="440"/>
      <c r="V5" s="441" t="s">
        <v>11</v>
      </c>
      <c r="W5" s="414"/>
      <c r="AB5" s="51"/>
      <c r="AC5" s="51"/>
      <c r="AD5" s="51"/>
      <c r="AE5" s="51"/>
    </row>
    <row r="6" spans="1:32" s="316" customFormat="1" ht="24" customHeight="1" x14ac:dyDescent="0.2">
      <c r="A6" s="416" t="s">
        <v>12</v>
      </c>
      <c r="B6" s="359"/>
      <c r="C6" s="360"/>
      <c r="D6" s="484" t="s">
        <v>13</v>
      </c>
      <c r="E6" s="485"/>
      <c r="F6" s="485"/>
      <c r="G6" s="485"/>
      <c r="H6" s="485"/>
      <c r="I6" s="485"/>
      <c r="J6" s="485"/>
      <c r="K6" s="485"/>
      <c r="L6" s="485"/>
      <c r="M6" s="414"/>
      <c r="N6" s="62"/>
      <c r="P6" s="24" t="s">
        <v>14</v>
      </c>
      <c r="Q6" s="528" t="str">
        <f>IF(Q5=0," ",CHOOSE(WEEKDAY(Q5,2),"Понедельник","Вторник","Среда","Четверг","Пятница","Суббота","Воскресенье"))</f>
        <v>Пятница</v>
      </c>
      <c r="R6" s="327"/>
      <c r="T6" s="445" t="s">
        <v>15</v>
      </c>
      <c r="U6" s="440"/>
      <c r="V6" s="469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2"/>
      <c r="U7" s="440"/>
      <c r="V7" s="470"/>
      <c r="W7" s="471"/>
      <c r="AB7" s="51"/>
      <c r="AC7" s="51"/>
      <c r="AD7" s="51"/>
      <c r="AE7" s="51"/>
    </row>
    <row r="8" spans="1:32" s="316" customFormat="1" ht="25.5" customHeight="1" x14ac:dyDescent="0.2">
      <c r="A8" s="535" t="s">
        <v>17</v>
      </c>
      <c r="B8" s="329"/>
      <c r="C8" s="330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23">
        <v>0.375</v>
      </c>
      <c r="R8" s="371"/>
      <c r="T8" s="332"/>
      <c r="U8" s="440"/>
      <c r="V8" s="470"/>
      <c r="W8" s="471"/>
      <c r="AB8" s="51"/>
      <c r="AC8" s="51"/>
      <c r="AD8" s="51"/>
      <c r="AE8" s="51"/>
    </row>
    <row r="9" spans="1:32" s="31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27"/>
      <c r="E9" s="334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4"/>
      <c r="P9" s="26" t="s">
        <v>20</v>
      </c>
      <c r="Q9" s="411"/>
      <c r="R9" s="412"/>
      <c r="T9" s="332"/>
      <c r="U9" s="440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27"/>
      <c r="E10" s="334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66" t="str">
        <f>IFERROR(VLOOKUP($D$10,Proxy,2,FALSE),"")</f>
        <v/>
      </c>
      <c r="I10" s="332"/>
      <c r="J10" s="332"/>
      <c r="K10" s="332"/>
      <c r="L10" s="332"/>
      <c r="M10" s="332"/>
      <c r="N10" s="315"/>
      <c r="P10" s="26" t="s">
        <v>21</v>
      </c>
      <c r="Q10" s="446"/>
      <c r="R10" s="447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3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37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423"/>
      <c r="R12" s="371"/>
      <c r="S12" s="23"/>
      <c r="U12" s="24"/>
      <c r="V12" s="344"/>
      <c r="W12" s="332"/>
      <c r="AB12" s="51"/>
      <c r="AC12" s="51"/>
      <c r="AD12" s="51"/>
      <c r="AE12" s="51"/>
    </row>
    <row r="13" spans="1:32" s="316" customFormat="1" ht="23.25" customHeight="1" x14ac:dyDescent="0.2">
      <c r="A13" s="437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93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37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5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2" t="s">
        <v>34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26" t="s">
        <v>37</v>
      </c>
      <c r="D17" s="353" t="s">
        <v>38</v>
      </c>
      <c r="E17" s="398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97"/>
      <c r="R17" s="397"/>
      <c r="S17" s="397"/>
      <c r="T17" s="398"/>
      <c r="U17" s="532" t="s">
        <v>50</v>
      </c>
      <c r="V17" s="360"/>
      <c r="W17" s="353" t="s">
        <v>51</v>
      </c>
      <c r="X17" s="353" t="s">
        <v>52</v>
      </c>
      <c r="Y17" s="533" t="s">
        <v>53</v>
      </c>
      <c r="Z17" s="480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07"/>
      <c r="AF17" s="508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99"/>
      <c r="E18" s="401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99"/>
      <c r="Q18" s="400"/>
      <c r="R18" s="400"/>
      <c r="S18" s="400"/>
      <c r="T18" s="401"/>
      <c r="U18" s="70" t="s">
        <v>60</v>
      </c>
      <c r="V18" s="70" t="s">
        <v>61</v>
      </c>
      <c r="W18" s="354"/>
      <c r="X18" s="354"/>
      <c r="Y18" s="534"/>
      <c r="Z18" s="481"/>
      <c r="AA18" s="465"/>
      <c r="AB18" s="465"/>
      <c r="AC18" s="465"/>
      <c r="AD18" s="509"/>
      <c r="AE18" s="510"/>
      <c r="AF18" s="511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1" t="s">
        <v>62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7"/>
      <c r="AB20" s="317"/>
      <c r="AC20" s="317"/>
    </row>
    <row r="21" spans="1:68" ht="14.25" customHeight="1" x14ac:dyDescent="0.25">
      <c r="A21" s="350" t="s">
        <v>63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8"/>
      <c r="AB21" s="318"/>
      <c r="AC21" s="31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6">
        <v>4607111035752</v>
      </c>
      <c r="E22" s="327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8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9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9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1" t="s">
        <v>75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7"/>
      <c r="AB26" s="317"/>
      <c r="AC26" s="317"/>
    </row>
    <row r="27" spans="1:68" ht="14.25" customHeight="1" x14ac:dyDescent="0.25">
      <c r="A27" s="350" t="s">
        <v>76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8"/>
      <c r="AB27" s="318"/>
      <c r="AC27" s="318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6">
        <v>4607111036605</v>
      </c>
      <c r="E28" s="327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326">
        <v>4607111036520</v>
      </c>
      <c r="E29" s="327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26">
        <v>4607111036537</v>
      </c>
      <c r="E30" s="327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182</v>
      </c>
      <c r="Y30" s="323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26">
        <v>4607111036599</v>
      </c>
      <c r="E31" s="327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9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4">
        <f>IFERROR(SUM(X28:X31),"0")</f>
        <v>182</v>
      </c>
      <c r="Y32" s="324">
        <f>IFERROR(SUM(Y28:Y31),"0")</f>
        <v>182</v>
      </c>
      <c r="Z32" s="324">
        <f>IFERROR(IF(Z28="",0,Z28),"0")+IFERROR(IF(Z29="",0,Z29),"0")+IFERROR(IF(Z30="",0,Z30),"0")+IFERROR(IF(Z31="",0,Z31),"0")</f>
        <v>1.71262</v>
      </c>
      <c r="AA32" s="325"/>
      <c r="AB32" s="325"/>
      <c r="AC32" s="325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9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4">
        <f>IFERROR(SUMPRODUCT(X28:X31*H28:H31),"0")</f>
        <v>273</v>
      </c>
      <c r="Y33" s="324">
        <f>IFERROR(SUMPRODUCT(Y28:Y31*H28:H31),"0")</f>
        <v>273</v>
      </c>
      <c r="Z33" s="37"/>
      <c r="AA33" s="325"/>
      <c r="AB33" s="325"/>
      <c r="AC33" s="325"/>
    </row>
    <row r="34" spans="1:68" ht="16.5" customHeight="1" x14ac:dyDescent="0.25">
      <c r="A34" s="331" t="s">
        <v>90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7"/>
      <c r="AB34" s="317"/>
      <c r="AC34" s="317"/>
    </row>
    <row r="35" spans="1:68" ht="14.25" customHeight="1" x14ac:dyDescent="0.25">
      <c r="A35" s="350" t="s">
        <v>63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8"/>
      <c r="AB35" s="318"/>
      <c r="AC35" s="318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26">
        <v>4607111036315</v>
      </c>
      <c r="E36" s="327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26">
        <v>4607111036292</v>
      </c>
      <c r="E37" s="327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0</v>
      </c>
      <c r="Y37" s="32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8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9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4">
        <f>IFERROR(SUM(X36:X37),"0")</f>
        <v>0</v>
      </c>
      <c r="Y38" s="324">
        <f>IFERROR(SUM(Y36:Y37),"0")</f>
        <v>0</v>
      </c>
      <c r="Z38" s="324">
        <f>IFERROR(IF(Z36="",0,Z36),"0")+IFERROR(IF(Z37="",0,Z37),"0")</f>
        <v>0</v>
      </c>
      <c r="AA38" s="325"/>
      <c r="AB38" s="325"/>
      <c r="AC38" s="325"/>
    </row>
    <row r="39" spans="1:68" x14ac:dyDescent="0.2">
      <c r="A39" s="332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9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4">
        <f>IFERROR(SUMPRODUCT(X36:X37*H36:H37),"0")</f>
        <v>0</v>
      </c>
      <c r="Y39" s="324">
        <f>IFERROR(SUMPRODUCT(Y36:Y37*H36:H37),"0")</f>
        <v>0</v>
      </c>
      <c r="Z39" s="37"/>
      <c r="AA39" s="325"/>
      <c r="AB39" s="325"/>
      <c r="AC39" s="325"/>
    </row>
    <row r="40" spans="1:68" ht="16.5" customHeight="1" x14ac:dyDescent="0.25">
      <c r="A40" s="331" t="s">
        <v>99</v>
      </c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17"/>
      <c r="AB40" s="317"/>
      <c r="AC40" s="317"/>
    </row>
    <row r="41" spans="1:68" ht="14.25" customHeight="1" x14ac:dyDescent="0.25">
      <c r="A41" s="350" t="s">
        <v>100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18"/>
      <c r="AB41" s="318"/>
      <c r="AC41" s="318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6">
        <v>4607111037053</v>
      </c>
      <c r="E42" s="327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8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9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x14ac:dyDescent="0.2">
      <c r="A44" s="332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9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customHeight="1" x14ac:dyDescent="0.25">
      <c r="A45" s="331" t="s">
        <v>105</v>
      </c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17"/>
      <c r="AB45" s="317"/>
      <c r="AC45" s="317"/>
    </row>
    <row r="46" spans="1:68" ht="14.25" customHeight="1" x14ac:dyDescent="0.25">
      <c r="A46" s="350" t="s">
        <v>63</v>
      </c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18"/>
      <c r="AB46" s="318"/>
      <c r="AC46" s="318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6">
        <v>4607111037190</v>
      </c>
      <c r="E47" s="327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9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6">
        <v>4607111038999</v>
      </c>
      <c r="E48" s="327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6">
        <v>4607111037183</v>
      </c>
      <c r="E49" s="327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48</v>
      </c>
      <c r="Y49" s="323">
        <f t="shared" si="0"/>
        <v>48</v>
      </c>
      <c r="Z49" s="36">
        <f t="shared" si="1"/>
        <v>0.74399999999999999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359.32799999999997</v>
      </c>
      <c r="BN49" s="67">
        <f t="shared" si="3"/>
        <v>359.32799999999997</v>
      </c>
      <c r="BO49" s="67">
        <f t="shared" si="4"/>
        <v>0.5714285714285714</v>
      </c>
      <c r="BP49" s="67">
        <f t="shared" si="5"/>
        <v>0.5714285714285714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6">
        <v>4607111039385</v>
      </c>
      <c r="E50" s="327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6">
        <v>4607111037091</v>
      </c>
      <c r="E51" s="327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6">
        <v>4607111039392</v>
      </c>
      <c r="E52" s="327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08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6">
        <v>4607111036902</v>
      </c>
      <c r="E53" s="327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6">
        <v>4607111038982</v>
      </c>
      <c r="E54" s="327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6">
        <v>4607111036858</v>
      </c>
      <c r="E55" s="327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6">
        <v>4607111039354</v>
      </c>
      <c r="E56" s="327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6">
        <v>4607111036889</v>
      </c>
      <c r="E57" s="327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0</v>
      </c>
      <c r="Y57" s="323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6">
        <v>4607111039330</v>
      </c>
      <c r="E58" s="327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9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4">
        <f>IFERROR(SUM(X47:X58),"0")</f>
        <v>48</v>
      </c>
      <c r="Y59" s="324">
        <f>IFERROR(SUM(Y47:Y58),"0")</f>
        <v>48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5"/>
      <c r="AB59" s="325"/>
      <c r="AC59" s="325"/>
    </row>
    <row r="60" spans="1:68" x14ac:dyDescent="0.2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9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4">
        <f>IFERROR(SUMPRODUCT(X47:X58*H47:H58),"0")</f>
        <v>345.6</v>
      </c>
      <c r="Y60" s="324">
        <f>IFERROR(SUMPRODUCT(Y47:Y58*H47:H58),"0")</f>
        <v>345.6</v>
      </c>
      <c r="Z60" s="37"/>
      <c r="AA60" s="325"/>
      <c r="AB60" s="325"/>
      <c r="AC60" s="325"/>
    </row>
    <row r="61" spans="1:68" ht="16.5" customHeight="1" x14ac:dyDescent="0.25">
      <c r="A61" s="331" t="s">
        <v>133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17"/>
      <c r="AB61" s="317"/>
      <c r="AC61" s="317"/>
    </row>
    <row r="62" spans="1:68" ht="14.25" customHeight="1" x14ac:dyDescent="0.25">
      <c r="A62" s="350" t="s">
        <v>63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6">
        <v>4607111037411</v>
      </c>
      <c r="E63" s="327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90</v>
      </c>
      <c r="Y63" s="323">
        <f>IFERROR(IF(X63="","",X63),"")</f>
        <v>90</v>
      </c>
      <c r="Z63" s="36">
        <f>IFERROR(IF(X63="","",X63*0.00502),"")</f>
        <v>0.45180000000000003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253.18800000000002</v>
      </c>
      <c r="BN63" s="67">
        <f>IFERROR(Y63*I63,"0")</f>
        <v>253.18800000000002</v>
      </c>
      <c r="BO63" s="67">
        <f>IFERROR(X63/J63,"0")</f>
        <v>0.38461538461538464</v>
      </c>
      <c r="BP63" s="67">
        <f>IFERROR(Y63/J63,"0")</f>
        <v>0.38461538461538464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6">
        <v>4607111036728</v>
      </c>
      <c r="E64" s="327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0</v>
      </c>
      <c r="Y64" s="323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8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9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4">
        <f>IFERROR(SUM(X63:X64),"0")</f>
        <v>90</v>
      </c>
      <c r="Y65" s="324">
        <f>IFERROR(SUM(Y63:Y64),"0")</f>
        <v>90</v>
      </c>
      <c r="Z65" s="324">
        <f>IFERROR(IF(Z63="",0,Z63),"0")+IFERROR(IF(Z64="",0,Z64),"0")</f>
        <v>0.45180000000000003</v>
      </c>
      <c r="AA65" s="325"/>
      <c r="AB65" s="325"/>
      <c r="AC65" s="325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9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4">
        <f>IFERROR(SUMPRODUCT(X63:X64*H63:H64),"0")</f>
        <v>243.00000000000003</v>
      </c>
      <c r="Y66" s="324">
        <f>IFERROR(SUMPRODUCT(Y63:Y64*H63:H64),"0")</f>
        <v>243.00000000000003</v>
      </c>
      <c r="Z66" s="37"/>
      <c r="AA66" s="325"/>
      <c r="AB66" s="325"/>
      <c r="AC66" s="325"/>
    </row>
    <row r="67" spans="1:68" ht="16.5" customHeight="1" x14ac:dyDescent="0.25">
      <c r="A67" s="331" t="s">
        <v>140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7"/>
      <c r="AB67" s="317"/>
      <c r="AC67" s="317"/>
    </row>
    <row r="68" spans="1:68" ht="14.25" customHeight="1" x14ac:dyDescent="0.25">
      <c r="A68" s="350" t="s">
        <v>141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6">
        <v>4607111033659</v>
      </c>
      <c r="E69" s="327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8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39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x14ac:dyDescent="0.2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9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customHeight="1" x14ac:dyDescent="0.25">
      <c r="A72" s="331" t="s">
        <v>145</v>
      </c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17"/>
      <c r="AB72" s="317"/>
      <c r="AC72" s="317"/>
    </row>
    <row r="73" spans="1:68" ht="14.25" customHeight="1" x14ac:dyDescent="0.25">
      <c r="A73" s="350" t="s">
        <v>146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6">
        <v>4607111034137</v>
      </c>
      <c r="E74" s="327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6">
        <v>4607111034120</v>
      </c>
      <c r="E75" s="327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1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28</v>
      </c>
      <c r="Y75" s="32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8"/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9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4">
        <f>IFERROR(SUM(X74:X75),"0")</f>
        <v>56</v>
      </c>
      <c r="Y76" s="324">
        <f>IFERROR(SUM(Y74:Y75),"0")</f>
        <v>56</v>
      </c>
      <c r="Z76" s="324">
        <f>IFERROR(IF(Z74="",0,Z74),"0")+IFERROR(IF(Z75="",0,Z75),"0")</f>
        <v>1.0012799999999999</v>
      </c>
      <c r="AA76" s="325"/>
      <c r="AB76" s="325"/>
      <c r="AC76" s="325"/>
    </row>
    <row r="77" spans="1:68" x14ac:dyDescent="0.2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9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4">
        <f>IFERROR(SUMPRODUCT(X74:X75*H74:H75),"0")</f>
        <v>201.6</v>
      </c>
      <c r="Y77" s="324">
        <f>IFERROR(SUMPRODUCT(Y74:Y75*H74:H75),"0")</f>
        <v>201.6</v>
      </c>
      <c r="Z77" s="37"/>
      <c r="AA77" s="325"/>
      <c r="AB77" s="325"/>
      <c r="AC77" s="325"/>
    </row>
    <row r="78" spans="1:68" ht="16.5" customHeight="1" x14ac:dyDescent="0.25">
      <c r="A78" s="331" t="s">
        <v>153</v>
      </c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17"/>
      <c r="AB78" s="317"/>
      <c r="AC78" s="317"/>
    </row>
    <row r="79" spans="1:68" ht="14.25" customHeight="1" x14ac:dyDescent="0.25">
      <c r="A79" s="350" t="s">
        <v>141</v>
      </c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6">
        <v>4607111036407</v>
      </c>
      <c r="E80" s="327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14</v>
      </c>
      <c r="Y80" s="32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6">
        <v>4607111033628</v>
      </c>
      <c r="E81" s="327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28</v>
      </c>
      <c r="Y81" s="323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6">
        <v>4607111033451</v>
      </c>
      <c r="E82" s="327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5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112</v>
      </c>
      <c r="Y82" s="323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6">
        <v>4607111035141</v>
      </c>
      <c r="E83" s="327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6">
        <v>4607111033444</v>
      </c>
      <c r="E84" s="327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5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98</v>
      </c>
      <c r="Y84" s="323">
        <f t="shared" si="6"/>
        <v>98</v>
      </c>
      <c r="Z84" s="36">
        <f t="shared" si="7"/>
        <v>1.75224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6">
        <v>4607111035028</v>
      </c>
      <c r="E85" s="327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3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9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4">
        <f>IFERROR(SUM(X80:X85),"0")</f>
        <v>252</v>
      </c>
      <c r="Y86" s="324">
        <f>IFERROR(SUM(Y80:Y85),"0")</f>
        <v>252</v>
      </c>
      <c r="Z86" s="324">
        <f>IFERROR(IF(Z80="",0,Z80),"0")+IFERROR(IF(Z81="",0,Z81),"0")+IFERROR(IF(Z82="",0,Z82),"0")+IFERROR(IF(Z83="",0,Z83),"0")+IFERROR(IF(Z84="",0,Z84),"0")+IFERROR(IF(Z85="",0,Z85),"0")</f>
        <v>4.5057600000000004</v>
      </c>
      <c r="AA86" s="325"/>
      <c r="AB86" s="325"/>
      <c r="AC86" s="325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9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4">
        <f>IFERROR(SUMPRODUCT(X80:X85*H80:H85),"0")</f>
        <v>915.59999999999991</v>
      </c>
      <c r="Y87" s="324">
        <f>IFERROR(SUMPRODUCT(Y80:Y85*H80:H85),"0")</f>
        <v>915.59999999999991</v>
      </c>
      <c r="Z87" s="37"/>
      <c r="AA87" s="325"/>
      <c r="AB87" s="325"/>
      <c r="AC87" s="325"/>
    </row>
    <row r="88" spans="1:68" ht="16.5" customHeight="1" x14ac:dyDescent="0.25">
      <c r="A88" s="331" t="s">
        <v>172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7"/>
      <c r="AB88" s="317"/>
      <c r="AC88" s="317"/>
    </row>
    <row r="89" spans="1:68" ht="14.25" customHeight="1" x14ac:dyDescent="0.25">
      <c r="A89" s="350" t="s">
        <v>173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6">
        <v>4607025784012</v>
      </c>
      <c r="E90" s="327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6">
        <v>4607025784319</v>
      </c>
      <c r="E91" s="327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6">
        <v>4607111035370</v>
      </c>
      <c r="E92" s="327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9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39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customHeight="1" x14ac:dyDescent="0.25">
      <c r="A95" s="331" t="s">
        <v>182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7"/>
      <c r="AB95" s="317"/>
      <c r="AC95" s="317"/>
    </row>
    <row r="96" spans="1:68" ht="14.25" customHeight="1" x14ac:dyDescent="0.25">
      <c r="A96" s="350" t="s">
        <v>63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6">
        <v>4607111033970</v>
      </c>
      <c r="E97" s="327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9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0</v>
      </c>
      <c r="Y97" s="323">
        <f t="shared" ref="Y97:Y105" si="12">IFERROR(IF(X97="","",X97),"")</f>
        <v>0</v>
      </c>
      <c r="Z97" s="36">
        <f t="shared" ref="Z97:Z105" si="13">IFERROR(IF(X97="","",X97*0.0155),"")</f>
        <v>0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0</v>
      </c>
      <c r="BN97" s="67">
        <f t="shared" ref="BN97:BN105" si="15">IFERROR(Y97*I97,"0")</f>
        <v>0</v>
      </c>
      <c r="BO97" s="67">
        <f t="shared" ref="BO97:BO105" si="16">IFERROR(X97/J97,"0")</f>
        <v>0</v>
      </c>
      <c r="BP97" s="67">
        <f t="shared" ref="BP97:BP105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6">
        <v>4607111039262</v>
      </c>
      <c r="E98" s="327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6">
        <v>4607111034144</v>
      </c>
      <c r="E99" s="327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72</v>
      </c>
      <c r="Y99" s="323">
        <f t="shared" si="12"/>
        <v>72</v>
      </c>
      <c r="Z99" s="36">
        <f t="shared" si="13"/>
        <v>1.1160000000000001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538.99199999999996</v>
      </c>
      <c r="BN99" s="67">
        <f t="shared" si="15"/>
        <v>538.99199999999996</v>
      </c>
      <c r="BO99" s="67">
        <f t="shared" si="16"/>
        <v>0.8571428571428571</v>
      </c>
      <c r="BP99" s="67">
        <f t="shared" si="17"/>
        <v>0.8571428571428571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6">
        <v>4607111039248</v>
      </c>
      <c r="E100" s="327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6">
        <v>4607111033987</v>
      </c>
      <c r="E101" s="327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0</v>
      </c>
      <c r="Y101" s="323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6">
        <v>4607111039293</v>
      </c>
      <c r="E102" s="327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6">
        <v>4607111034151</v>
      </c>
      <c r="E103" s="327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120</v>
      </c>
      <c r="Y103" s="323">
        <f t="shared" si="12"/>
        <v>120</v>
      </c>
      <c r="Z103" s="36">
        <f t="shared" si="13"/>
        <v>1.8599999999999999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898.31999999999994</v>
      </c>
      <c r="BN103" s="67">
        <f t="shared" si="15"/>
        <v>898.31999999999994</v>
      </c>
      <c r="BO103" s="67">
        <f t="shared" si="16"/>
        <v>1.4285714285714286</v>
      </c>
      <c r="BP103" s="67">
        <f t="shared" si="17"/>
        <v>1.4285714285714286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6">
        <v>4607111039279</v>
      </c>
      <c r="E104" s="327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26">
        <v>4607111038098</v>
      </c>
      <c r="E105" s="327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9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12</v>
      </c>
      <c r="Y105" s="323">
        <f t="shared" si="12"/>
        <v>12</v>
      </c>
      <c r="Z105" s="36">
        <f t="shared" si="13"/>
        <v>0.186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80.231999999999999</v>
      </c>
      <c r="BN105" s="67">
        <f t="shared" si="15"/>
        <v>80.231999999999999</v>
      </c>
      <c r="BO105" s="67">
        <f t="shared" si="16"/>
        <v>0.14285714285714285</v>
      </c>
      <c r="BP105" s="67">
        <f t="shared" si="17"/>
        <v>0.14285714285714285</v>
      </c>
    </row>
    <row r="106" spans="1:68" x14ac:dyDescent="0.2">
      <c r="A106" s="338"/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9"/>
      <c r="P106" s="328" t="s">
        <v>72</v>
      </c>
      <c r="Q106" s="329"/>
      <c r="R106" s="329"/>
      <c r="S106" s="329"/>
      <c r="T106" s="329"/>
      <c r="U106" s="329"/>
      <c r="V106" s="330"/>
      <c r="W106" s="37" t="s">
        <v>69</v>
      </c>
      <c r="X106" s="324">
        <f>IFERROR(SUM(X97:X105),"0")</f>
        <v>204</v>
      </c>
      <c r="Y106" s="324">
        <f>IFERROR(SUM(Y97:Y105),"0")</f>
        <v>204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3.1619999999999999</v>
      </c>
      <c r="AA106" s="325"/>
      <c r="AB106" s="325"/>
      <c r="AC106" s="325"/>
    </row>
    <row r="107" spans="1:68" x14ac:dyDescent="0.2">
      <c r="A107" s="332"/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9"/>
      <c r="P107" s="328" t="s">
        <v>72</v>
      </c>
      <c r="Q107" s="329"/>
      <c r="R107" s="329"/>
      <c r="S107" s="329"/>
      <c r="T107" s="329"/>
      <c r="U107" s="329"/>
      <c r="V107" s="330"/>
      <c r="W107" s="37" t="s">
        <v>73</v>
      </c>
      <c r="X107" s="324">
        <f>IFERROR(SUMPRODUCT(X97:X105*H97:H105),"0")</f>
        <v>1459.2</v>
      </c>
      <c r="Y107" s="324">
        <f>IFERROR(SUMPRODUCT(Y97:Y105*H97:H105),"0")</f>
        <v>1459.2</v>
      </c>
      <c r="Z107" s="37"/>
      <c r="AA107" s="325"/>
      <c r="AB107" s="325"/>
      <c r="AC107" s="325"/>
    </row>
    <row r="108" spans="1:68" ht="16.5" customHeight="1" x14ac:dyDescent="0.25">
      <c r="A108" s="331" t="s">
        <v>204</v>
      </c>
      <c r="B108" s="332"/>
      <c r="C108" s="332"/>
      <c r="D108" s="332"/>
      <c r="E108" s="332"/>
      <c r="F108" s="332"/>
      <c r="G108" s="332"/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32"/>
      <c r="S108" s="332"/>
      <c r="T108" s="332"/>
      <c r="U108" s="332"/>
      <c r="V108" s="332"/>
      <c r="W108" s="332"/>
      <c r="X108" s="332"/>
      <c r="Y108" s="332"/>
      <c r="Z108" s="332"/>
      <c r="AA108" s="317"/>
      <c r="AB108" s="317"/>
      <c r="AC108" s="317"/>
    </row>
    <row r="109" spans="1:68" ht="14.25" customHeight="1" x14ac:dyDescent="0.25">
      <c r="A109" s="350" t="s">
        <v>141</v>
      </c>
      <c r="B109" s="332"/>
      <c r="C109" s="332"/>
      <c r="D109" s="332"/>
      <c r="E109" s="332"/>
      <c r="F109" s="332"/>
      <c r="G109" s="332"/>
      <c r="H109" s="332"/>
      <c r="I109" s="332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26">
        <v>4607111034014</v>
      </c>
      <c r="E110" s="327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0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98</v>
      </c>
      <c r="Y110" s="323">
        <f>IFERROR(IF(X110="","",X110),"")</f>
        <v>98</v>
      </c>
      <c r="Z110" s="36">
        <f>IFERROR(IF(X110="","",X110*0.01788),"")</f>
        <v>1.75224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362.95279999999997</v>
      </c>
      <c r="BN110" s="67">
        <f>IFERROR(Y110*I110,"0")</f>
        <v>362.95279999999997</v>
      </c>
      <c r="BO110" s="67">
        <f>IFERROR(X110/J110,"0")</f>
        <v>1.4</v>
      </c>
      <c r="BP110" s="67">
        <f>IFERROR(Y110/J110,"0")</f>
        <v>1.4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26">
        <v>4607111033994</v>
      </c>
      <c r="E111" s="327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0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126</v>
      </c>
      <c r="Y111" s="323">
        <f>IFERROR(IF(X111="","",X111),"")</f>
        <v>126</v>
      </c>
      <c r="Z111" s="36">
        <f>IFERROR(IF(X111="","",X111*0.01788),"")</f>
        <v>2.2528800000000002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466.65359999999998</v>
      </c>
      <c r="BN111" s="67">
        <f>IFERROR(Y111*I111,"0")</f>
        <v>466.65359999999998</v>
      </c>
      <c r="BO111" s="67">
        <f>IFERROR(X111/J111,"0")</f>
        <v>1.8</v>
      </c>
      <c r="BP111" s="67">
        <f>IFERROR(Y111/J111,"0")</f>
        <v>1.8</v>
      </c>
    </row>
    <row r="112" spans="1:68" x14ac:dyDescent="0.2">
      <c r="A112" s="338"/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9"/>
      <c r="P112" s="328" t="s">
        <v>72</v>
      </c>
      <c r="Q112" s="329"/>
      <c r="R112" s="329"/>
      <c r="S112" s="329"/>
      <c r="T112" s="329"/>
      <c r="U112" s="329"/>
      <c r="V112" s="330"/>
      <c r="W112" s="37" t="s">
        <v>69</v>
      </c>
      <c r="X112" s="324">
        <f>IFERROR(SUM(X110:X111),"0")</f>
        <v>224</v>
      </c>
      <c r="Y112" s="324">
        <f>IFERROR(SUM(Y110:Y111),"0")</f>
        <v>224</v>
      </c>
      <c r="Z112" s="324">
        <f>IFERROR(IF(Z110="",0,Z110),"0")+IFERROR(IF(Z111="",0,Z111),"0")</f>
        <v>4.0051199999999998</v>
      </c>
      <c r="AA112" s="325"/>
      <c r="AB112" s="325"/>
      <c r="AC112" s="325"/>
    </row>
    <row r="113" spans="1:68" x14ac:dyDescent="0.2">
      <c r="A113" s="332"/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9"/>
      <c r="P113" s="328" t="s">
        <v>72</v>
      </c>
      <c r="Q113" s="329"/>
      <c r="R113" s="329"/>
      <c r="S113" s="329"/>
      <c r="T113" s="329"/>
      <c r="U113" s="329"/>
      <c r="V113" s="330"/>
      <c r="W113" s="37" t="s">
        <v>73</v>
      </c>
      <c r="X113" s="324">
        <f>IFERROR(SUMPRODUCT(X110:X111*H110:H111),"0")</f>
        <v>672</v>
      </c>
      <c r="Y113" s="324">
        <f>IFERROR(SUMPRODUCT(Y110:Y111*H110:H111),"0")</f>
        <v>672</v>
      </c>
      <c r="Z113" s="37"/>
      <c r="AA113" s="325"/>
      <c r="AB113" s="325"/>
      <c r="AC113" s="325"/>
    </row>
    <row r="114" spans="1:68" ht="16.5" customHeight="1" x14ac:dyDescent="0.25">
      <c r="A114" s="331" t="s">
        <v>212</v>
      </c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17"/>
      <c r="AB114" s="317"/>
      <c r="AC114" s="317"/>
    </row>
    <row r="115" spans="1:68" ht="14.25" customHeight="1" x14ac:dyDescent="0.25">
      <c r="A115" s="350" t="s">
        <v>141</v>
      </c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32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26">
        <v>4607111039095</v>
      </c>
      <c r="E116" s="327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9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28</v>
      </c>
      <c r="Y116" s="323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104.944</v>
      </c>
      <c r="BN116" s="67">
        <f>IFERROR(Y116*I116,"0")</f>
        <v>104.944</v>
      </c>
      <c r="BO116" s="67">
        <f>IFERROR(X116/J116,"0")</f>
        <v>0.4</v>
      </c>
      <c r="BP116" s="67">
        <f>IFERROR(Y116/J116,"0")</f>
        <v>0.4</v>
      </c>
    </row>
    <row r="117" spans="1:68" ht="27" customHeight="1" x14ac:dyDescent="0.25">
      <c r="A117" s="54" t="s">
        <v>216</v>
      </c>
      <c r="B117" s="54" t="s">
        <v>217</v>
      </c>
      <c r="C117" s="31">
        <v>4301135300</v>
      </c>
      <c r="D117" s="326">
        <v>4607111039101</v>
      </c>
      <c r="E117" s="327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20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26">
        <v>4607111034199</v>
      </c>
      <c r="E118" s="327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4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70</v>
      </c>
      <c r="Y118" s="323">
        <f>IFERROR(IF(X118="","",X118),"")</f>
        <v>70</v>
      </c>
      <c r="Z118" s="36">
        <f>IFERROR(IF(X118="","",X118*0.01788),"")</f>
        <v>1.2516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38"/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39"/>
      <c r="P119" s="328" t="s">
        <v>72</v>
      </c>
      <c r="Q119" s="329"/>
      <c r="R119" s="329"/>
      <c r="S119" s="329"/>
      <c r="T119" s="329"/>
      <c r="U119" s="329"/>
      <c r="V119" s="330"/>
      <c r="W119" s="37" t="s">
        <v>69</v>
      </c>
      <c r="X119" s="324">
        <f>IFERROR(SUM(X116:X118),"0")</f>
        <v>98</v>
      </c>
      <c r="Y119" s="324">
        <f>IFERROR(SUM(Y116:Y118),"0")</f>
        <v>98</v>
      </c>
      <c r="Z119" s="324">
        <f>IFERROR(IF(Z116="",0,Z116),"0")+IFERROR(IF(Z117="",0,Z117),"0")+IFERROR(IF(Z118="",0,Z118),"0")</f>
        <v>1.75224</v>
      </c>
      <c r="AA119" s="325"/>
      <c r="AB119" s="325"/>
      <c r="AC119" s="325"/>
    </row>
    <row r="120" spans="1:68" x14ac:dyDescent="0.2">
      <c r="A120" s="332"/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9"/>
      <c r="P120" s="328" t="s">
        <v>72</v>
      </c>
      <c r="Q120" s="329"/>
      <c r="R120" s="329"/>
      <c r="S120" s="329"/>
      <c r="T120" s="329"/>
      <c r="U120" s="329"/>
      <c r="V120" s="330"/>
      <c r="W120" s="37" t="s">
        <v>73</v>
      </c>
      <c r="X120" s="324">
        <f>IFERROR(SUMPRODUCT(X116:X118*H116:H118),"0")</f>
        <v>294</v>
      </c>
      <c r="Y120" s="324">
        <f>IFERROR(SUMPRODUCT(Y116:Y118*H116:H118),"0")</f>
        <v>294</v>
      </c>
      <c r="Z120" s="37"/>
      <c r="AA120" s="325"/>
      <c r="AB120" s="325"/>
      <c r="AC120" s="325"/>
    </row>
    <row r="121" spans="1:68" ht="16.5" customHeight="1" x14ac:dyDescent="0.25">
      <c r="A121" s="331" t="s">
        <v>222</v>
      </c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17"/>
      <c r="AB121" s="317"/>
      <c r="AC121" s="317"/>
    </row>
    <row r="122" spans="1:68" ht="14.25" customHeight="1" x14ac:dyDescent="0.25">
      <c r="A122" s="350" t="s">
        <v>141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  <c r="Y122" s="332"/>
      <c r="Z122" s="332"/>
      <c r="AA122" s="318"/>
      <c r="AB122" s="318"/>
      <c r="AC122" s="318"/>
    </row>
    <row r="123" spans="1:68" ht="27" customHeight="1" x14ac:dyDescent="0.25">
      <c r="A123" s="54" t="s">
        <v>223</v>
      </c>
      <c r="B123" s="54" t="s">
        <v>224</v>
      </c>
      <c r="C123" s="31">
        <v>4301135178</v>
      </c>
      <c r="D123" s="326">
        <v>4607111034816</v>
      </c>
      <c r="E123" s="327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1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26">
        <v>4607111034380</v>
      </c>
      <c r="E124" s="327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42</v>
      </c>
      <c r="Y124" s="323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26">
        <v>4607111034397</v>
      </c>
      <c r="E125" s="327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42</v>
      </c>
      <c r="Y125" s="323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137.76</v>
      </c>
      <c r="BN125" s="67">
        <f>IFERROR(Y125*I125,"0")</f>
        <v>137.76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338"/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9"/>
      <c r="P126" s="328" t="s">
        <v>72</v>
      </c>
      <c r="Q126" s="329"/>
      <c r="R126" s="329"/>
      <c r="S126" s="329"/>
      <c r="T126" s="329"/>
      <c r="U126" s="329"/>
      <c r="V126" s="330"/>
      <c r="W126" s="37" t="s">
        <v>69</v>
      </c>
      <c r="X126" s="324">
        <f>IFERROR(SUM(X123:X125),"0")</f>
        <v>84</v>
      </c>
      <c r="Y126" s="324">
        <f>IFERROR(SUM(Y123:Y125),"0")</f>
        <v>84</v>
      </c>
      <c r="Z126" s="324">
        <f>IFERROR(IF(Z123="",0,Z123),"0")+IFERROR(IF(Z124="",0,Z124),"0")+IFERROR(IF(Z125="",0,Z125),"0")</f>
        <v>1.5019199999999999</v>
      </c>
      <c r="AA126" s="325"/>
      <c r="AB126" s="325"/>
      <c r="AC126" s="325"/>
    </row>
    <row r="127" spans="1:68" x14ac:dyDescent="0.2">
      <c r="A127" s="332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2"/>
      <c r="N127" s="332"/>
      <c r="O127" s="339"/>
      <c r="P127" s="328" t="s">
        <v>72</v>
      </c>
      <c r="Q127" s="329"/>
      <c r="R127" s="329"/>
      <c r="S127" s="329"/>
      <c r="T127" s="329"/>
      <c r="U127" s="329"/>
      <c r="V127" s="330"/>
      <c r="W127" s="37" t="s">
        <v>73</v>
      </c>
      <c r="X127" s="324">
        <f>IFERROR(SUMPRODUCT(X123:X125*H123:H125),"0")</f>
        <v>252</v>
      </c>
      <c r="Y127" s="324">
        <f>IFERROR(SUMPRODUCT(Y123:Y125*H123:H125),"0")</f>
        <v>252</v>
      </c>
      <c r="Z127" s="37"/>
      <c r="AA127" s="325"/>
      <c r="AB127" s="325"/>
      <c r="AC127" s="325"/>
    </row>
    <row r="128" spans="1:68" ht="16.5" customHeight="1" x14ac:dyDescent="0.25">
      <c r="A128" s="331" t="s">
        <v>230</v>
      </c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17"/>
      <c r="AB128" s="317"/>
      <c r="AC128" s="317"/>
    </row>
    <row r="129" spans="1:68" ht="14.25" customHeight="1" x14ac:dyDescent="0.25">
      <c r="A129" s="350" t="s">
        <v>141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18"/>
      <c r="AB129" s="318"/>
      <c r="AC129" s="318"/>
    </row>
    <row r="130" spans="1:68" ht="27" customHeight="1" x14ac:dyDescent="0.25">
      <c r="A130" s="54" t="s">
        <v>231</v>
      </c>
      <c r="B130" s="54" t="s">
        <v>232</v>
      </c>
      <c r="C130" s="31">
        <v>4301135279</v>
      </c>
      <c r="D130" s="326">
        <v>4607111035806</v>
      </c>
      <c r="E130" s="327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38"/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9"/>
      <c r="P131" s="328" t="s">
        <v>72</v>
      </c>
      <c r="Q131" s="329"/>
      <c r="R131" s="329"/>
      <c r="S131" s="329"/>
      <c r="T131" s="329"/>
      <c r="U131" s="329"/>
      <c r="V131" s="330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x14ac:dyDescent="0.2">
      <c r="A132" s="332"/>
      <c r="B132" s="332"/>
      <c r="C132" s="332"/>
      <c r="D132" s="332"/>
      <c r="E132" s="332"/>
      <c r="F132" s="332"/>
      <c r="G132" s="332"/>
      <c r="H132" s="332"/>
      <c r="I132" s="332"/>
      <c r="J132" s="332"/>
      <c r="K132" s="332"/>
      <c r="L132" s="332"/>
      <c r="M132" s="332"/>
      <c r="N132" s="332"/>
      <c r="O132" s="339"/>
      <c r="P132" s="328" t="s">
        <v>72</v>
      </c>
      <c r="Q132" s="329"/>
      <c r="R132" s="329"/>
      <c r="S132" s="329"/>
      <c r="T132" s="329"/>
      <c r="U132" s="329"/>
      <c r="V132" s="330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customHeight="1" x14ac:dyDescent="0.25">
      <c r="A133" s="331" t="s">
        <v>234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17"/>
      <c r="AB133" s="317"/>
      <c r="AC133" s="317"/>
    </row>
    <row r="134" spans="1:68" ht="14.25" customHeight="1" x14ac:dyDescent="0.25">
      <c r="A134" s="350" t="s">
        <v>235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18"/>
      <c r="AB134" s="318"/>
      <c r="AC134" s="318"/>
    </row>
    <row r="135" spans="1:68" ht="27" customHeight="1" x14ac:dyDescent="0.25">
      <c r="A135" s="54" t="s">
        <v>236</v>
      </c>
      <c r="B135" s="54" t="s">
        <v>237</v>
      </c>
      <c r="C135" s="31">
        <v>4301071054</v>
      </c>
      <c r="D135" s="326">
        <v>4607111035639</v>
      </c>
      <c r="E135" s="327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6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241</v>
      </c>
      <c r="B136" s="54" t="s">
        <v>242</v>
      </c>
      <c r="C136" s="31">
        <v>4301135540</v>
      </c>
      <c r="D136" s="326">
        <v>4607111035646</v>
      </c>
      <c r="E136" s="327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38"/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39"/>
      <c r="P137" s="328" t="s">
        <v>72</v>
      </c>
      <c r="Q137" s="329"/>
      <c r="R137" s="329"/>
      <c r="S137" s="329"/>
      <c r="T137" s="329"/>
      <c r="U137" s="329"/>
      <c r="V137" s="330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x14ac:dyDescent="0.2">
      <c r="A138" s="332"/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39"/>
      <c r="P138" s="328" t="s">
        <v>72</v>
      </c>
      <c r="Q138" s="329"/>
      <c r="R138" s="329"/>
      <c r="S138" s="329"/>
      <c r="T138" s="329"/>
      <c r="U138" s="329"/>
      <c r="V138" s="330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customHeight="1" x14ac:dyDescent="0.25">
      <c r="A139" s="331" t="s">
        <v>243</v>
      </c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17"/>
      <c r="AB139" s="317"/>
      <c r="AC139" s="317"/>
    </row>
    <row r="140" spans="1:68" ht="14.25" customHeight="1" x14ac:dyDescent="0.25">
      <c r="A140" s="350" t="s">
        <v>141</v>
      </c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18"/>
      <c r="AB140" s="318"/>
      <c r="AC140" s="318"/>
    </row>
    <row r="141" spans="1:68" ht="27" customHeight="1" x14ac:dyDescent="0.25">
      <c r="A141" s="54" t="s">
        <v>244</v>
      </c>
      <c r="B141" s="54" t="s">
        <v>245</v>
      </c>
      <c r="C141" s="31">
        <v>4301135281</v>
      </c>
      <c r="D141" s="326">
        <v>4607111036568</v>
      </c>
      <c r="E141" s="327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5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38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39"/>
      <c r="P142" s="328" t="s">
        <v>72</v>
      </c>
      <c r="Q142" s="329"/>
      <c r="R142" s="329"/>
      <c r="S142" s="329"/>
      <c r="T142" s="329"/>
      <c r="U142" s="329"/>
      <c r="V142" s="330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2"/>
      <c r="N143" s="332"/>
      <c r="O143" s="339"/>
      <c r="P143" s="328" t="s">
        <v>72</v>
      </c>
      <c r="Q143" s="329"/>
      <c r="R143" s="329"/>
      <c r="S143" s="329"/>
      <c r="T143" s="329"/>
      <c r="U143" s="329"/>
      <c r="V143" s="330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customHeight="1" x14ac:dyDescent="0.25">
      <c r="A145" s="331" t="s">
        <v>248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17"/>
      <c r="AB145" s="317"/>
      <c r="AC145" s="317"/>
    </row>
    <row r="146" spans="1:68" ht="14.25" customHeight="1" x14ac:dyDescent="0.25">
      <c r="A146" s="350" t="s">
        <v>141</v>
      </c>
      <c r="B146" s="332"/>
      <c r="C146" s="332"/>
      <c r="D146" s="332"/>
      <c r="E146" s="332"/>
      <c r="F146" s="33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18"/>
      <c r="AB146" s="318"/>
      <c r="AC146" s="318"/>
    </row>
    <row r="147" spans="1:68" ht="27" customHeight="1" x14ac:dyDescent="0.25">
      <c r="A147" s="54" t="s">
        <v>249</v>
      </c>
      <c r="B147" s="54" t="s">
        <v>250</v>
      </c>
      <c r="C147" s="31">
        <v>4301135317</v>
      </c>
      <c r="D147" s="326">
        <v>4607111039057</v>
      </c>
      <c r="E147" s="327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38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9"/>
      <c r="P148" s="328" t="s">
        <v>72</v>
      </c>
      <c r="Q148" s="329"/>
      <c r="R148" s="329"/>
      <c r="S148" s="329"/>
      <c r="T148" s="329"/>
      <c r="U148" s="329"/>
      <c r="V148" s="330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39"/>
      <c r="P149" s="328" t="s">
        <v>72</v>
      </c>
      <c r="Q149" s="329"/>
      <c r="R149" s="329"/>
      <c r="S149" s="329"/>
      <c r="T149" s="329"/>
      <c r="U149" s="329"/>
      <c r="V149" s="330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customHeight="1" x14ac:dyDescent="0.25">
      <c r="A150" s="331" t="s">
        <v>252</v>
      </c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332"/>
      <c r="Z150" s="332"/>
      <c r="AA150" s="317"/>
      <c r="AB150" s="317"/>
      <c r="AC150" s="317"/>
    </row>
    <row r="151" spans="1:68" ht="14.25" customHeight="1" x14ac:dyDescent="0.25">
      <c r="A151" s="350" t="s">
        <v>63</v>
      </c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18"/>
      <c r="AB151" s="318"/>
      <c r="AC151" s="318"/>
    </row>
    <row r="152" spans="1:68" ht="16.5" customHeight="1" x14ac:dyDescent="0.25">
      <c r="A152" s="54" t="s">
        <v>253</v>
      </c>
      <c r="B152" s="54" t="s">
        <v>254</v>
      </c>
      <c r="C152" s="31">
        <v>4301071062</v>
      </c>
      <c r="D152" s="326">
        <v>4607111036384</v>
      </c>
      <c r="E152" s="327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7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26">
        <v>4640242180250</v>
      </c>
      <c r="E153" s="327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1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24</v>
      </c>
      <c r="Y153" s="323">
        <f>IFERROR(IF(X153="","",X153),"")</f>
        <v>24</v>
      </c>
      <c r="Z153" s="36">
        <f>IFERROR(IF(X153="","",X153*0.00866),"")</f>
        <v>0.20783999999999997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125.11679999999998</v>
      </c>
      <c r="BN153" s="67">
        <f>IFERROR(Y153*I153,"0")</f>
        <v>125.11679999999998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26">
        <v>4607111036216</v>
      </c>
      <c r="E154" s="327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62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60</v>
      </c>
      <c r="Y154" s="323">
        <f>IFERROR(IF(X154="","",X154),"")</f>
        <v>60</v>
      </c>
      <c r="Z154" s="36">
        <f>IFERROR(IF(X154="","",X154*0.00866),"")</f>
        <v>0.51959999999999995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312.79199999999997</v>
      </c>
      <c r="BN154" s="67">
        <f>IFERROR(Y154*I154,"0")</f>
        <v>312.79199999999997</v>
      </c>
      <c r="BO154" s="67">
        <f>IFERROR(X154/J154,"0")</f>
        <v>0.41666666666666669</v>
      </c>
      <c r="BP154" s="67">
        <f>IFERROR(Y154/J154,"0")</f>
        <v>0.41666666666666669</v>
      </c>
    </row>
    <row r="155" spans="1:68" ht="27" customHeight="1" x14ac:dyDescent="0.25">
      <c r="A155" s="54" t="s">
        <v>265</v>
      </c>
      <c r="B155" s="54" t="s">
        <v>266</v>
      </c>
      <c r="C155" s="31">
        <v>4301071061</v>
      </c>
      <c r="D155" s="326">
        <v>4607111036278</v>
      </c>
      <c r="E155" s="327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2"/>
      <c r="N156" s="332"/>
      <c r="O156" s="339"/>
      <c r="P156" s="328" t="s">
        <v>72</v>
      </c>
      <c r="Q156" s="329"/>
      <c r="R156" s="329"/>
      <c r="S156" s="329"/>
      <c r="T156" s="329"/>
      <c r="U156" s="329"/>
      <c r="V156" s="330"/>
      <c r="W156" s="37" t="s">
        <v>69</v>
      </c>
      <c r="X156" s="324">
        <f>IFERROR(SUM(X152:X155),"0")</f>
        <v>84</v>
      </c>
      <c r="Y156" s="324">
        <f>IFERROR(SUM(Y152:Y155),"0")</f>
        <v>84</v>
      </c>
      <c r="Z156" s="324">
        <f>IFERROR(IF(Z152="",0,Z152),"0")+IFERROR(IF(Z153="",0,Z153),"0")+IFERROR(IF(Z154="",0,Z154),"0")+IFERROR(IF(Z155="",0,Z155),"0")</f>
        <v>0.72743999999999986</v>
      </c>
      <c r="AA156" s="325"/>
      <c r="AB156" s="325"/>
      <c r="AC156" s="325"/>
    </row>
    <row r="157" spans="1:68" x14ac:dyDescent="0.2">
      <c r="A157" s="332"/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39"/>
      <c r="P157" s="328" t="s">
        <v>72</v>
      </c>
      <c r="Q157" s="329"/>
      <c r="R157" s="329"/>
      <c r="S157" s="329"/>
      <c r="T157" s="329"/>
      <c r="U157" s="329"/>
      <c r="V157" s="330"/>
      <c r="W157" s="37" t="s">
        <v>73</v>
      </c>
      <c r="X157" s="324">
        <f>IFERROR(SUMPRODUCT(X152:X155*H152:H155),"0")</f>
        <v>420</v>
      </c>
      <c r="Y157" s="324">
        <f>IFERROR(SUMPRODUCT(Y152:Y155*H152:H155),"0")</f>
        <v>420</v>
      </c>
      <c r="Z157" s="37"/>
      <c r="AA157" s="325"/>
      <c r="AB157" s="325"/>
      <c r="AC157" s="325"/>
    </row>
    <row r="158" spans="1:68" ht="14.25" customHeight="1" x14ac:dyDescent="0.25">
      <c r="A158" s="350" t="s">
        <v>269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18"/>
      <c r="AB158" s="318"/>
      <c r="AC158" s="318"/>
    </row>
    <row r="159" spans="1:68" ht="27" customHeight="1" x14ac:dyDescent="0.25">
      <c r="A159" s="54" t="s">
        <v>270</v>
      </c>
      <c r="B159" s="54" t="s">
        <v>271</v>
      </c>
      <c r="C159" s="31">
        <v>4301080153</v>
      </c>
      <c r="D159" s="326">
        <v>4607111036827</v>
      </c>
      <c r="E159" s="327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273</v>
      </c>
      <c r="B160" s="54" t="s">
        <v>274</v>
      </c>
      <c r="C160" s="31">
        <v>4301080154</v>
      </c>
      <c r="D160" s="326">
        <v>4607111036834</v>
      </c>
      <c r="E160" s="327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8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2"/>
      <c r="N161" s="332"/>
      <c r="O161" s="339"/>
      <c r="P161" s="328" t="s">
        <v>72</v>
      </c>
      <c r="Q161" s="329"/>
      <c r="R161" s="329"/>
      <c r="S161" s="329"/>
      <c r="T161" s="329"/>
      <c r="U161" s="329"/>
      <c r="V161" s="330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2"/>
      <c r="N162" s="332"/>
      <c r="O162" s="339"/>
      <c r="P162" s="328" t="s">
        <v>72</v>
      </c>
      <c r="Q162" s="329"/>
      <c r="R162" s="329"/>
      <c r="S162" s="329"/>
      <c r="T162" s="329"/>
      <c r="U162" s="329"/>
      <c r="V162" s="330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customHeight="1" x14ac:dyDescent="0.25">
      <c r="A164" s="331" t="s">
        <v>276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17"/>
      <c r="AB164" s="317"/>
      <c r="AC164" s="317"/>
    </row>
    <row r="165" spans="1:68" ht="14.25" customHeight="1" x14ac:dyDescent="0.25">
      <c r="A165" s="350" t="s">
        <v>76</v>
      </c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26">
        <v>4607111035721</v>
      </c>
      <c r="E166" s="327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8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126</v>
      </c>
      <c r="Y166" s="323">
        <f>IFERROR(IF(X166="","",X166),"")</f>
        <v>126</v>
      </c>
      <c r="Z166" s="36">
        <f>IFERROR(IF(X166="","",X166*0.01788),"")</f>
        <v>2.2528800000000002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426.88799999999998</v>
      </c>
      <c r="BN166" s="67">
        <f>IFERROR(Y166*I166,"0")</f>
        <v>426.88799999999998</v>
      </c>
      <c r="BO166" s="67">
        <f>IFERROR(X166/J166,"0")</f>
        <v>1.8</v>
      </c>
      <c r="BP166" s="67">
        <f>IFERROR(Y166/J166,"0")</f>
        <v>1.8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26">
        <v>4607111035691</v>
      </c>
      <c r="E167" s="327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140</v>
      </c>
      <c r="Y167" s="323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26">
        <v>4607111038487</v>
      </c>
      <c r="E168" s="327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39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32"/>
      <c r="C169" s="332"/>
      <c r="D169" s="332"/>
      <c r="E169" s="332"/>
      <c r="F169" s="332"/>
      <c r="G169" s="332"/>
      <c r="H169" s="332"/>
      <c r="I169" s="332"/>
      <c r="J169" s="332"/>
      <c r="K169" s="332"/>
      <c r="L169" s="332"/>
      <c r="M169" s="332"/>
      <c r="N169" s="332"/>
      <c r="O169" s="339"/>
      <c r="P169" s="328" t="s">
        <v>72</v>
      </c>
      <c r="Q169" s="329"/>
      <c r="R169" s="329"/>
      <c r="S169" s="329"/>
      <c r="T169" s="329"/>
      <c r="U169" s="329"/>
      <c r="V169" s="330"/>
      <c r="W169" s="37" t="s">
        <v>69</v>
      </c>
      <c r="X169" s="324">
        <f>IFERROR(SUM(X166:X168),"0")</f>
        <v>294</v>
      </c>
      <c r="Y169" s="324">
        <f>IFERROR(SUM(Y166:Y168),"0")</f>
        <v>294</v>
      </c>
      <c r="Z169" s="324">
        <f>IFERROR(IF(Z166="",0,Z166),"0")+IFERROR(IF(Z167="",0,Z167),"0")+IFERROR(IF(Z168="",0,Z168),"0")</f>
        <v>5.2567200000000005</v>
      </c>
      <c r="AA169" s="325"/>
      <c r="AB169" s="325"/>
      <c r="AC169" s="325"/>
    </row>
    <row r="170" spans="1:68" x14ac:dyDescent="0.2">
      <c r="A170" s="332"/>
      <c r="B170" s="332"/>
      <c r="C170" s="332"/>
      <c r="D170" s="332"/>
      <c r="E170" s="332"/>
      <c r="F170" s="332"/>
      <c r="G170" s="332"/>
      <c r="H170" s="332"/>
      <c r="I170" s="332"/>
      <c r="J170" s="332"/>
      <c r="K170" s="332"/>
      <c r="L170" s="332"/>
      <c r="M170" s="332"/>
      <c r="N170" s="332"/>
      <c r="O170" s="339"/>
      <c r="P170" s="328" t="s">
        <v>72</v>
      </c>
      <c r="Q170" s="329"/>
      <c r="R170" s="329"/>
      <c r="S170" s="329"/>
      <c r="T170" s="329"/>
      <c r="U170" s="329"/>
      <c r="V170" s="330"/>
      <c r="W170" s="37" t="s">
        <v>73</v>
      </c>
      <c r="X170" s="324">
        <f>IFERROR(SUMPRODUCT(X166:X168*H166:H168),"0")</f>
        <v>882</v>
      </c>
      <c r="Y170" s="324">
        <f>IFERROR(SUMPRODUCT(Y166:Y168*H166:H168),"0")</f>
        <v>882</v>
      </c>
      <c r="Z170" s="37"/>
      <c r="AA170" s="325"/>
      <c r="AB170" s="325"/>
      <c r="AC170" s="325"/>
    </row>
    <row r="171" spans="1:68" ht="14.25" customHeight="1" x14ac:dyDescent="0.25">
      <c r="A171" s="350" t="s">
        <v>286</v>
      </c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18"/>
      <c r="AB171" s="318"/>
      <c r="AC171" s="318"/>
    </row>
    <row r="172" spans="1:68" ht="27" customHeight="1" x14ac:dyDescent="0.25">
      <c r="A172" s="54" t="s">
        <v>287</v>
      </c>
      <c r="B172" s="54" t="s">
        <v>288</v>
      </c>
      <c r="C172" s="31">
        <v>4301051855</v>
      </c>
      <c r="D172" s="326">
        <v>4680115885875</v>
      </c>
      <c r="E172" s="327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2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294</v>
      </c>
      <c r="B173" s="54" t="s">
        <v>295</v>
      </c>
      <c r="C173" s="31">
        <v>4301051319</v>
      </c>
      <c r="D173" s="326">
        <v>4680115881204</v>
      </c>
      <c r="E173" s="327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38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2"/>
      <c r="N174" s="332"/>
      <c r="O174" s="339"/>
      <c r="P174" s="328" t="s">
        <v>72</v>
      </c>
      <c r="Q174" s="329"/>
      <c r="R174" s="329"/>
      <c r="S174" s="329"/>
      <c r="T174" s="329"/>
      <c r="U174" s="329"/>
      <c r="V174" s="330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x14ac:dyDescent="0.2">
      <c r="A175" s="332"/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9"/>
      <c r="P175" s="328" t="s">
        <v>72</v>
      </c>
      <c r="Q175" s="329"/>
      <c r="R175" s="329"/>
      <c r="S175" s="329"/>
      <c r="T175" s="329"/>
      <c r="U175" s="329"/>
      <c r="V175" s="330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customHeight="1" x14ac:dyDescent="0.25">
      <c r="A177" s="331" t="s">
        <v>298</v>
      </c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17"/>
      <c r="AB177" s="317"/>
      <c r="AC177" s="317"/>
    </row>
    <row r="178" spans="1:68" ht="14.25" customHeight="1" x14ac:dyDescent="0.25">
      <c r="A178" s="350" t="s">
        <v>141</v>
      </c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18"/>
      <c r="AB178" s="318"/>
      <c r="AC178" s="318"/>
    </row>
    <row r="179" spans="1:68" ht="27" customHeight="1" x14ac:dyDescent="0.25">
      <c r="A179" s="54" t="s">
        <v>299</v>
      </c>
      <c r="B179" s="54" t="s">
        <v>300</v>
      </c>
      <c r="C179" s="31">
        <v>4301135707</v>
      </c>
      <c r="D179" s="326">
        <v>4620207490198</v>
      </c>
      <c r="E179" s="327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4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4301135697</v>
      </c>
      <c r="D180" s="326">
        <v>4620207490259</v>
      </c>
      <c r="E180" s="327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7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4301135719</v>
      </c>
      <c r="D181" s="326">
        <v>4620207490235</v>
      </c>
      <c r="E181" s="327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18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8"/>
      <c r="B182" s="332"/>
      <c r="C182" s="332"/>
      <c r="D182" s="332"/>
      <c r="E182" s="332"/>
      <c r="F182" s="332"/>
      <c r="G182" s="332"/>
      <c r="H182" s="332"/>
      <c r="I182" s="332"/>
      <c r="J182" s="332"/>
      <c r="K182" s="332"/>
      <c r="L182" s="332"/>
      <c r="M182" s="332"/>
      <c r="N182" s="332"/>
      <c r="O182" s="339"/>
      <c r="P182" s="328" t="s">
        <v>72</v>
      </c>
      <c r="Q182" s="329"/>
      <c r="R182" s="329"/>
      <c r="S182" s="329"/>
      <c r="T182" s="329"/>
      <c r="U182" s="329"/>
      <c r="V182" s="330"/>
      <c r="W182" s="37" t="s">
        <v>69</v>
      </c>
      <c r="X182" s="324">
        <f>IFERROR(SUM(X179:X181),"0")</f>
        <v>0</v>
      </c>
      <c r="Y182" s="324">
        <f>IFERROR(SUM(Y179:Y181),"0")</f>
        <v>0</v>
      </c>
      <c r="Z182" s="324">
        <f>IFERROR(IF(Z179="",0,Z179),"0")+IFERROR(IF(Z180="",0,Z180),"0")+IFERROR(IF(Z181="",0,Z181),"0")</f>
        <v>0</v>
      </c>
      <c r="AA182" s="325"/>
      <c r="AB182" s="325"/>
      <c r="AC182" s="325"/>
    </row>
    <row r="183" spans="1:68" x14ac:dyDescent="0.2">
      <c r="A183" s="332"/>
      <c r="B183" s="332"/>
      <c r="C183" s="332"/>
      <c r="D183" s="332"/>
      <c r="E183" s="332"/>
      <c r="F183" s="332"/>
      <c r="G183" s="332"/>
      <c r="H183" s="332"/>
      <c r="I183" s="332"/>
      <c r="J183" s="332"/>
      <c r="K183" s="332"/>
      <c r="L183" s="332"/>
      <c r="M183" s="332"/>
      <c r="N183" s="332"/>
      <c r="O183" s="339"/>
      <c r="P183" s="328" t="s">
        <v>72</v>
      </c>
      <c r="Q183" s="329"/>
      <c r="R183" s="329"/>
      <c r="S183" s="329"/>
      <c r="T183" s="329"/>
      <c r="U183" s="329"/>
      <c r="V183" s="330"/>
      <c r="W183" s="37" t="s">
        <v>73</v>
      </c>
      <c r="X183" s="324">
        <f>IFERROR(SUMPRODUCT(X179:X181*H179:H181),"0")</f>
        <v>0</v>
      </c>
      <c r="Y183" s="324">
        <f>IFERROR(SUMPRODUCT(Y179:Y181*H179:H181),"0")</f>
        <v>0</v>
      </c>
      <c r="Z183" s="37"/>
      <c r="AA183" s="325"/>
      <c r="AB183" s="325"/>
      <c r="AC183" s="325"/>
    </row>
    <row r="184" spans="1:68" ht="16.5" customHeight="1" x14ac:dyDescent="0.25">
      <c r="A184" s="331" t="s">
        <v>311</v>
      </c>
      <c r="B184" s="332"/>
      <c r="C184" s="332"/>
      <c r="D184" s="332"/>
      <c r="E184" s="332"/>
      <c r="F184" s="332"/>
      <c r="G184" s="332"/>
      <c r="H184" s="332"/>
      <c r="I184" s="332"/>
      <c r="J184" s="332"/>
      <c r="K184" s="332"/>
      <c r="L184" s="332"/>
      <c r="M184" s="332"/>
      <c r="N184" s="332"/>
      <c r="O184" s="332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17"/>
      <c r="AB184" s="317"/>
      <c r="AC184" s="317"/>
    </row>
    <row r="185" spans="1:68" ht="14.25" customHeight="1" x14ac:dyDescent="0.25">
      <c r="A185" s="350" t="s">
        <v>63</v>
      </c>
      <c r="B185" s="332"/>
      <c r="C185" s="332"/>
      <c r="D185" s="332"/>
      <c r="E185" s="332"/>
      <c r="F185" s="332"/>
      <c r="G185" s="332"/>
      <c r="H185" s="332"/>
      <c r="I185" s="332"/>
      <c r="J185" s="332"/>
      <c r="K185" s="332"/>
      <c r="L185" s="332"/>
      <c r="M185" s="332"/>
      <c r="N185" s="332"/>
      <c r="O185" s="332"/>
      <c r="P185" s="332"/>
      <c r="Q185" s="332"/>
      <c r="R185" s="332"/>
      <c r="S185" s="332"/>
      <c r="T185" s="332"/>
      <c r="U185" s="332"/>
      <c r="V185" s="332"/>
      <c r="W185" s="332"/>
      <c r="X185" s="332"/>
      <c r="Y185" s="332"/>
      <c r="Z185" s="332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26">
        <v>4607111037022</v>
      </c>
      <c r="E186" s="327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1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72</v>
      </c>
      <c r="Y186" s="323">
        <f>IFERROR(IF(X186="","",X186),"")</f>
        <v>72</v>
      </c>
      <c r="Z186" s="36">
        <f>IFERROR(IF(X186="","",X186*0.0155),"")</f>
        <v>1.1160000000000001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422.64</v>
      </c>
      <c r="BN186" s="67">
        <f>IFERROR(Y186*I186,"0")</f>
        <v>422.64</v>
      </c>
      <c r="BO186" s="67">
        <f>IFERROR(X186/J186,"0")</f>
        <v>0.8571428571428571</v>
      </c>
      <c r="BP186" s="67">
        <f>IFERROR(Y186/J186,"0")</f>
        <v>0.8571428571428571</v>
      </c>
    </row>
    <row r="187" spans="1:68" ht="27" customHeight="1" x14ac:dyDescent="0.25">
      <c r="A187" s="54" t="s">
        <v>315</v>
      </c>
      <c r="B187" s="54" t="s">
        <v>316</v>
      </c>
      <c r="C187" s="31">
        <v>4301070990</v>
      </c>
      <c r="D187" s="326">
        <v>4607111038494</v>
      </c>
      <c r="E187" s="327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318</v>
      </c>
      <c r="B188" s="54" t="s">
        <v>319</v>
      </c>
      <c r="C188" s="31">
        <v>4301070966</v>
      </c>
      <c r="D188" s="326">
        <v>4607111038135</v>
      </c>
      <c r="E188" s="327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12</v>
      </c>
      <c r="Y188" s="323">
        <f>IFERROR(IF(X188="","",X188),"")</f>
        <v>12</v>
      </c>
      <c r="Z188" s="36">
        <f>IFERROR(IF(X188="","",X188*0.0155),"")</f>
        <v>0.186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70.44</v>
      </c>
      <c r="BN188" s="67">
        <f>IFERROR(Y188*I188,"0")</f>
        <v>70.44</v>
      </c>
      <c r="BO188" s="67">
        <f>IFERROR(X188/J188,"0")</f>
        <v>0.14285714285714285</v>
      </c>
      <c r="BP188" s="67">
        <f>IFERROR(Y188/J188,"0")</f>
        <v>0.14285714285714285</v>
      </c>
    </row>
    <row r="189" spans="1:68" x14ac:dyDescent="0.2">
      <c r="A189" s="338"/>
      <c r="B189" s="332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32"/>
      <c r="N189" s="332"/>
      <c r="O189" s="339"/>
      <c r="P189" s="328" t="s">
        <v>72</v>
      </c>
      <c r="Q189" s="329"/>
      <c r="R189" s="329"/>
      <c r="S189" s="329"/>
      <c r="T189" s="329"/>
      <c r="U189" s="329"/>
      <c r="V189" s="330"/>
      <c r="W189" s="37" t="s">
        <v>69</v>
      </c>
      <c r="X189" s="324">
        <f>IFERROR(SUM(X186:X188),"0")</f>
        <v>84</v>
      </c>
      <c r="Y189" s="324">
        <f>IFERROR(SUM(Y186:Y188),"0")</f>
        <v>84</v>
      </c>
      <c r="Z189" s="324">
        <f>IFERROR(IF(Z186="",0,Z186),"0")+IFERROR(IF(Z187="",0,Z187),"0")+IFERROR(IF(Z188="",0,Z188),"0")</f>
        <v>1.302</v>
      </c>
      <c r="AA189" s="325"/>
      <c r="AB189" s="325"/>
      <c r="AC189" s="325"/>
    </row>
    <row r="190" spans="1:68" x14ac:dyDescent="0.2">
      <c r="A190" s="332"/>
      <c r="B190" s="332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32"/>
      <c r="N190" s="332"/>
      <c r="O190" s="339"/>
      <c r="P190" s="328" t="s">
        <v>72</v>
      </c>
      <c r="Q190" s="329"/>
      <c r="R190" s="329"/>
      <c r="S190" s="329"/>
      <c r="T190" s="329"/>
      <c r="U190" s="329"/>
      <c r="V190" s="330"/>
      <c r="W190" s="37" t="s">
        <v>73</v>
      </c>
      <c r="X190" s="324">
        <f>IFERROR(SUMPRODUCT(X186:X188*H186:H188),"0")</f>
        <v>470.4</v>
      </c>
      <c r="Y190" s="324">
        <f>IFERROR(SUMPRODUCT(Y186:Y188*H186:H188),"0")</f>
        <v>470.4</v>
      </c>
      <c r="Z190" s="37"/>
      <c r="AA190" s="325"/>
      <c r="AB190" s="325"/>
      <c r="AC190" s="325"/>
    </row>
    <row r="191" spans="1:68" ht="16.5" customHeight="1" x14ac:dyDescent="0.25">
      <c r="A191" s="331" t="s">
        <v>321</v>
      </c>
      <c r="B191" s="332"/>
      <c r="C191" s="332"/>
      <c r="D191" s="332"/>
      <c r="E191" s="332"/>
      <c r="F191" s="332"/>
      <c r="G191" s="332"/>
      <c r="H191" s="332"/>
      <c r="I191" s="332"/>
      <c r="J191" s="332"/>
      <c r="K191" s="332"/>
      <c r="L191" s="332"/>
      <c r="M191" s="332"/>
      <c r="N191" s="332"/>
      <c r="O191" s="332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17"/>
      <c r="AB191" s="317"/>
      <c r="AC191" s="317"/>
    </row>
    <row r="192" spans="1:68" ht="14.25" customHeight="1" x14ac:dyDescent="0.25">
      <c r="A192" s="350" t="s">
        <v>63</v>
      </c>
      <c r="B192" s="332"/>
      <c r="C192" s="332"/>
      <c r="D192" s="332"/>
      <c r="E192" s="332"/>
      <c r="F192" s="332"/>
      <c r="G192" s="332"/>
      <c r="H192" s="332"/>
      <c r="I192" s="332"/>
      <c r="J192" s="332"/>
      <c r="K192" s="332"/>
      <c r="L192" s="332"/>
      <c r="M192" s="332"/>
      <c r="N192" s="332"/>
      <c r="O192" s="332"/>
      <c r="P192" s="332"/>
      <c r="Q192" s="332"/>
      <c r="R192" s="332"/>
      <c r="S192" s="332"/>
      <c r="T192" s="332"/>
      <c r="U192" s="332"/>
      <c r="V192" s="332"/>
      <c r="W192" s="332"/>
      <c r="X192" s="332"/>
      <c r="Y192" s="332"/>
      <c r="Z192" s="332"/>
      <c r="AA192" s="318"/>
      <c r="AB192" s="318"/>
      <c r="AC192" s="318"/>
    </row>
    <row r="193" spans="1:68" ht="27" customHeight="1" x14ac:dyDescent="0.25">
      <c r="A193" s="54" t="s">
        <v>322</v>
      </c>
      <c r="B193" s="54" t="s">
        <v>323</v>
      </c>
      <c r="C193" s="31">
        <v>4301070996</v>
      </c>
      <c r="D193" s="326">
        <v>4607111038654</v>
      </c>
      <c r="E193" s="327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325</v>
      </c>
      <c r="B194" s="54" t="s">
        <v>326</v>
      </c>
      <c r="C194" s="31">
        <v>4301070997</v>
      </c>
      <c r="D194" s="326">
        <v>4607111038586</v>
      </c>
      <c r="E194" s="327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4301070962</v>
      </c>
      <c r="D195" s="326">
        <v>4607111038609</v>
      </c>
      <c r="E195" s="327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330</v>
      </c>
      <c r="B196" s="54" t="s">
        <v>331</v>
      </c>
      <c r="C196" s="31">
        <v>4301070963</v>
      </c>
      <c r="D196" s="326">
        <v>4607111038630</v>
      </c>
      <c r="E196" s="327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332</v>
      </c>
      <c r="B197" s="54" t="s">
        <v>333</v>
      </c>
      <c r="C197" s="31">
        <v>4301070959</v>
      </c>
      <c r="D197" s="326">
        <v>4607111038616</v>
      </c>
      <c r="E197" s="327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334</v>
      </c>
      <c r="B198" s="54" t="s">
        <v>335</v>
      </c>
      <c r="C198" s="31">
        <v>4301070960</v>
      </c>
      <c r="D198" s="326">
        <v>4607111038623</v>
      </c>
      <c r="E198" s="327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50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12</v>
      </c>
      <c r="Y198" s="323">
        <f t="shared" si="18"/>
        <v>12</v>
      </c>
      <c r="Z198" s="36">
        <f t="shared" si="19"/>
        <v>0.186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70.44</v>
      </c>
      <c r="BN198" s="67">
        <f t="shared" si="21"/>
        <v>70.44</v>
      </c>
      <c r="BO198" s="67">
        <f t="shared" si="22"/>
        <v>0.14285714285714285</v>
      </c>
      <c r="BP198" s="67">
        <f t="shared" si="23"/>
        <v>0.14285714285714285</v>
      </c>
    </row>
    <row r="199" spans="1:68" x14ac:dyDescent="0.2">
      <c r="A199" s="338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32"/>
      <c r="M199" s="332"/>
      <c r="N199" s="332"/>
      <c r="O199" s="339"/>
      <c r="P199" s="328" t="s">
        <v>72</v>
      </c>
      <c r="Q199" s="329"/>
      <c r="R199" s="329"/>
      <c r="S199" s="329"/>
      <c r="T199" s="329"/>
      <c r="U199" s="329"/>
      <c r="V199" s="330"/>
      <c r="W199" s="37" t="s">
        <v>69</v>
      </c>
      <c r="X199" s="324">
        <f>IFERROR(SUM(X193:X198),"0")</f>
        <v>12</v>
      </c>
      <c r="Y199" s="324">
        <f>IFERROR(SUM(Y193:Y198),"0")</f>
        <v>12</v>
      </c>
      <c r="Z199" s="324">
        <f>IFERROR(IF(Z193="",0,Z193),"0")+IFERROR(IF(Z194="",0,Z194),"0")+IFERROR(IF(Z195="",0,Z195),"0")+IFERROR(IF(Z196="",0,Z196),"0")+IFERROR(IF(Z197="",0,Z197),"0")+IFERROR(IF(Z198="",0,Z198),"0")</f>
        <v>0.186</v>
      </c>
      <c r="AA199" s="325"/>
      <c r="AB199" s="325"/>
      <c r="AC199" s="325"/>
    </row>
    <row r="200" spans="1:68" x14ac:dyDescent="0.2">
      <c r="A200" s="332"/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32"/>
      <c r="M200" s="332"/>
      <c r="N200" s="332"/>
      <c r="O200" s="339"/>
      <c r="P200" s="328" t="s">
        <v>72</v>
      </c>
      <c r="Q200" s="329"/>
      <c r="R200" s="329"/>
      <c r="S200" s="329"/>
      <c r="T200" s="329"/>
      <c r="U200" s="329"/>
      <c r="V200" s="330"/>
      <c r="W200" s="37" t="s">
        <v>73</v>
      </c>
      <c r="X200" s="324">
        <f>IFERROR(SUMPRODUCT(X193:X198*H193:H198),"0")</f>
        <v>67.199999999999989</v>
      </c>
      <c r="Y200" s="324">
        <f>IFERROR(SUMPRODUCT(Y193:Y198*H193:H198),"0")</f>
        <v>67.199999999999989</v>
      </c>
      <c r="Z200" s="37"/>
      <c r="AA200" s="325"/>
      <c r="AB200" s="325"/>
      <c r="AC200" s="325"/>
    </row>
    <row r="201" spans="1:68" ht="16.5" customHeight="1" x14ac:dyDescent="0.25">
      <c r="A201" s="331" t="s">
        <v>336</v>
      </c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32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17"/>
      <c r="AB201" s="317"/>
      <c r="AC201" s="317"/>
    </row>
    <row r="202" spans="1:68" ht="14.25" customHeight="1" x14ac:dyDescent="0.25">
      <c r="A202" s="350" t="s">
        <v>63</v>
      </c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32"/>
      <c r="Z202" s="332"/>
      <c r="AA202" s="318"/>
      <c r="AB202" s="318"/>
      <c r="AC202" s="318"/>
    </row>
    <row r="203" spans="1:68" ht="27" customHeight="1" x14ac:dyDescent="0.25">
      <c r="A203" s="54" t="s">
        <v>337</v>
      </c>
      <c r="B203" s="54" t="s">
        <v>338</v>
      </c>
      <c r="C203" s="31">
        <v>4301070915</v>
      </c>
      <c r="D203" s="326">
        <v>4607111035882</v>
      </c>
      <c r="E203" s="327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4301070921</v>
      </c>
      <c r="D204" s="326">
        <v>4607111035905</v>
      </c>
      <c r="E204" s="327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4301070917</v>
      </c>
      <c r="D205" s="326">
        <v>4607111035912</v>
      </c>
      <c r="E205" s="327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26">
        <v>4607111035929</v>
      </c>
      <c r="E206" s="327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24</v>
      </c>
      <c r="Y206" s="323">
        <f>IFERROR(IF(X206="","",X206),"")</f>
        <v>24</v>
      </c>
      <c r="Z206" s="36">
        <f>IFERROR(IF(X206="","",X206*0.0155),"")</f>
        <v>0.372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179.28</v>
      </c>
      <c r="BN206" s="67">
        <f>IFERROR(Y206*I206,"0")</f>
        <v>179.28</v>
      </c>
      <c r="BO206" s="67">
        <f>IFERROR(X206/J206,"0")</f>
        <v>0.2857142857142857</v>
      </c>
      <c r="BP206" s="67">
        <f>IFERROR(Y206/J206,"0")</f>
        <v>0.2857142857142857</v>
      </c>
    </row>
    <row r="207" spans="1:68" x14ac:dyDescent="0.2">
      <c r="A207" s="338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2"/>
      <c r="N207" s="332"/>
      <c r="O207" s="339"/>
      <c r="P207" s="328" t="s">
        <v>72</v>
      </c>
      <c r="Q207" s="329"/>
      <c r="R207" s="329"/>
      <c r="S207" s="329"/>
      <c r="T207" s="329"/>
      <c r="U207" s="329"/>
      <c r="V207" s="330"/>
      <c r="W207" s="37" t="s">
        <v>69</v>
      </c>
      <c r="X207" s="324">
        <f>IFERROR(SUM(X203:X206),"0")</f>
        <v>24</v>
      </c>
      <c r="Y207" s="324">
        <f>IFERROR(SUM(Y203:Y206),"0")</f>
        <v>24</v>
      </c>
      <c r="Z207" s="324">
        <f>IFERROR(IF(Z203="",0,Z203),"0")+IFERROR(IF(Z204="",0,Z204),"0")+IFERROR(IF(Z205="",0,Z205),"0")+IFERROR(IF(Z206="",0,Z206),"0")</f>
        <v>0.372</v>
      </c>
      <c r="AA207" s="325"/>
      <c r="AB207" s="325"/>
      <c r="AC207" s="325"/>
    </row>
    <row r="208" spans="1:68" x14ac:dyDescent="0.2">
      <c r="A208" s="332"/>
      <c r="B208" s="332"/>
      <c r="C208" s="332"/>
      <c r="D208" s="332"/>
      <c r="E208" s="332"/>
      <c r="F208" s="332"/>
      <c r="G208" s="332"/>
      <c r="H208" s="332"/>
      <c r="I208" s="332"/>
      <c r="J208" s="332"/>
      <c r="K208" s="332"/>
      <c r="L208" s="332"/>
      <c r="M208" s="332"/>
      <c r="N208" s="332"/>
      <c r="O208" s="339"/>
      <c r="P208" s="328" t="s">
        <v>72</v>
      </c>
      <c r="Q208" s="329"/>
      <c r="R208" s="329"/>
      <c r="S208" s="329"/>
      <c r="T208" s="329"/>
      <c r="U208" s="329"/>
      <c r="V208" s="330"/>
      <c r="W208" s="37" t="s">
        <v>73</v>
      </c>
      <c r="X208" s="324">
        <f>IFERROR(SUMPRODUCT(X203:X206*H203:H206),"0")</f>
        <v>172.8</v>
      </c>
      <c r="Y208" s="324">
        <f>IFERROR(SUMPRODUCT(Y203:Y206*H203:H206),"0")</f>
        <v>172.8</v>
      </c>
      <c r="Z208" s="37"/>
      <c r="AA208" s="325"/>
      <c r="AB208" s="325"/>
      <c r="AC208" s="325"/>
    </row>
    <row r="209" spans="1:68" ht="16.5" customHeight="1" x14ac:dyDescent="0.25">
      <c r="A209" s="331" t="s">
        <v>347</v>
      </c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  <c r="Y209" s="332"/>
      <c r="Z209" s="332"/>
      <c r="AA209" s="317"/>
      <c r="AB209" s="317"/>
      <c r="AC209" s="317"/>
    </row>
    <row r="210" spans="1:68" ht="14.25" customHeight="1" x14ac:dyDescent="0.25">
      <c r="A210" s="350" t="s">
        <v>63</v>
      </c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  <c r="Y210" s="332"/>
      <c r="Z210" s="332"/>
      <c r="AA210" s="318"/>
      <c r="AB210" s="318"/>
      <c r="AC210" s="318"/>
    </row>
    <row r="211" spans="1:68" ht="16.5" customHeight="1" x14ac:dyDescent="0.25">
      <c r="A211" s="54" t="s">
        <v>348</v>
      </c>
      <c r="B211" s="54" t="s">
        <v>349</v>
      </c>
      <c r="C211" s="31">
        <v>4301070912</v>
      </c>
      <c r="D211" s="326">
        <v>4607111037213</v>
      </c>
      <c r="E211" s="327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4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8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39"/>
      <c r="P212" s="328" t="s">
        <v>72</v>
      </c>
      <c r="Q212" s="329"/>
      <c r="R212" s="329"/>
      <c r="S212" s="329"/>
      <c r="T212" s="329"/>
      <c r="U212" s="329"/>
      <c r="V212" s="330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x14ac:dyDescent="0.2">
      <c r="A213" s="332"/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39"/>
      <c r="P213" s="328" t="s">
        <v>72</v>
      </c>
      <c r="Q213" s="329"/>
      <c r="R213" s="329"/>
      <c r="S213" s="329"/>
      <c r="T213" s="329"/>
      <c r="U213" s="329"/>
      <c r="V213" s="330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customHeight="1" x14ac:dyDescent="0.25">
      <c r="A214" s="331" t="s">
        <v>351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17"/>
      <c r="AB214" s="317"/>
      <c r="AC214" s="317"/>
    </row>
    <row r="215" spans="1:68" ht="14.25" customHeight="1" x14ac:dyDescent="0.25">
      <c r="A215" s="350" t="s">
        <v>286</v>
      </c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18"/>
      <c r="AB215" s="318"/>
      <c r="AC215" s="318"/>
    </row>
    <row r="216" spans="1:68" ht="27" customHeight="1" x14ac:dyDescent="0.25">
      <c r="A216" s="54" t="s">
        <v>352</v>
      </c>
      <c r="B216" s="54" t="s">
        <v>353</v>
      </c>
      <c r="C216" s="31">
        <v>4301051320</v>
      </c>
      <c r="D216" s="326">
        <v>4680115881334</v>
      </c>
      <c r="E216" s="327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38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39"/>
      <c r="P217" s="328" t="s">
        <v>72</v>
      </c>
      <c r="Q217" s="329"/>
      <c r="R217" s="329"/>
      <c r="S217" s="329"/>
      <c r="T217" s="329"/>
      <c r="U217" s="329"/>
      <c r="V217" s="330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x14ac:dyDescent="0.2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  <c r="L218" s="332"/>
      <c r="M218" s="332"/>
      <c r="N218" s="332"/>
      <c r="O218" s="339"/>
      <c r="P218" s="328" t="s">
        <v>72</v>
      </c>
      <c r="Q218" s="329"/>
      <c r="R218" s="329"/>
      <c r="S218" s="329"/>
      <c r="T218" s="329"/>
      <c r="U218" s="329"/>
      <c r="V218" s="330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customHeight="1" x14ac:dyDescent="0.25">
      <c r="A219" s="331" t="s">
        <v>355</v>
      </c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17"/>
      <c r="AB219" s="317"/>
      <c r="AC219" s="317"/>
    </row>
    <row r="220" spans="1:68" ht="14.25" customHeight="1" x14ac:dyDescent="0.25">
      <c r="A220" s="350" t="s">
        <v>63</v>
      </c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18"/>
      <c r="AB220" s="318"/>
      <c r="AC220" s="318"/>
    </row>
    <row r="221" spans="1:68" ht="16.5" customHeight="1" x14ac:dyDescent="0.25">
      <c r="A221" s="54" t="s">
        <v>356</v>
      </c>
      <c r="B221" s="54" t="s">
        <v>357</v>
      </c>
      <c r="C221" s="31">
        <v>4301071063</v>
      </c>
      <c r="D221" s="326">
        <v>4607111039019</v>
      </c>
      <c r="E221" s="327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6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customHeight="1" x14ac:dyDescent="0.25">
      <c r="A222" s="54" t="s">
        <v>360</v>
      </c>
      <c r="B222" s="54" t="s">
        <v>361</v>
      </c>
      <c r="C222" s="31">
        <v>4301071000</v>
      </c>
      <c r="D222" s="326">
        <v>4607111038708</v>
      </c>
      <c r="E222" s="327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0</v>
      </c>
      <c r="Y222" s="323">
        <f>IFERROR(IF(X222="","",X222),"")</f>
        <v>0</v>
      </c>
      <c r="Z222" s="36">
        <f>IFERROR(IF(X222="","",X222*0.0155),"")</f>
        <v>0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38"/>
      <c r="B223" s="332"/>
      <c r="C223" s="332"/>
      <c r="D223" s="332"/>
      <c r="E223" s="332"/>
      <c r="F223" s="332"/>
      <c r="G223" s="332"/>
      <c r="H223" s="332"/>
      <c r="I223" s="332"/>
      <c r="J223" s="332"/>
      <c r="K223" s="332"/>
      <c r="L223" s="332"/>
      <c r="M223" s="332"/>
      <c r="N223" s="332"/>
      <c r="O223" s="339"/>
      <c r="P223" s="328" t="s">
        <v>72</v>
      </c>
      <c r="Q223" s="329"/>
      <c r="R223" s="329"/>
      <c r="S223" s="329"/>
      <c r="T223" s="329"/>
      <c r="U223" s="329"/>
      <c r="V223" s="330"/>
      <c r="W223" s="37" t="s">
        <v>69</v>
      </c>
      <c r="X223" s="324">
        <f>IFERROR(SUM(X221:X222),"0")</f>
        <v>0</v>
      </c>
      <c r="Y223" s="324">
        <f>IFERROR(SUM(Y221:Y222),"0")</f>
        <v>0</v>
      </c>
      <c r="Z223" s="324">
        <f>IFERROR(IF(Z221="",0,Z221),"0")+IFERROR(IF(Z222="",0,Z222),"0")</f>
        <v>0</v>
      </c>
      <c r="AA223" s="325"/>
      <c r="AB223" s="325"/>
      <c r="AC223" s="325"/>
    </row>
    <row r="224" spans="1:68" x14ac:dyDescent="0.2">
      <c r="A224" s="332"/>
      <c r="B224" s="332"/>
      <c r="C224" s="332"/>
      <c r="D224" s="332"/>
      <c r="E224" s="332"/>
      <c r="F224" s="332"/>
      <c r="G224" s="332"/>
      <c r="H224" s="332"/>
      <c r="I224" s="332"/>
      <c r="J224" s="332"/>
      <c r="K224" s="332"/>
      <c r="L224" s="332"/>
      <c r="M224" s="332"/>
      <c r="N224" s="332"/>
      <c r="O224" s="339"/>
      <c r="P224" s="328" t="s">
        <v>72</v>
      </c>
      <c r="Q224" s="329"/>
      <c r="R224" s="329"/>
      <c r="S224" s="329"/>
      <c r="T224" s="329"/>
      <c r="U224" s="329"/>
      <c r="V224" s="330"/>
      <c r="W224" s="37" t="s">
        <v>73</v>
      </c>
      <c r="X224" s="324">
        <f>IFERROR(SUMPRODUCT(X221:X222*H221:H222),"0")</f>
        <v>0</v>
      </c>
      <c r="Y224" s="324">
        <f>IFERROR(SUMPRODUCT(Y221:Y222*H221:H222),"0")</f>
        <v>0</v>
      </c>
      <c r="Z224" s="37"/>
      <c r="AA224" s="325"/>
      <c r="AB224" s="325"/>
      <c r="AC224" s="325"/>
    </row>
    <row r="225" spans="1:68" ht="27.75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customHeight="1" x14ac:dyDescent="0.25">
      <c r="A226" s="331" t="s">
        <v>363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332"/>
      <c r="Y226" s="332"/>
      <c r="Z226" s="332"/>
      <c r="AA226" s="317"/>
      <c r="AB226" s="317"/>
      <c r="AC226" s="317"/>
    </row>
    <row r="227" spans="1:68" ht="14.25" customHeight="1" x14ac:dyDescent="0.25">
      <c r="A227" s="350" t="s">
        <v>63</v>
      </c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2"/>
      <c r="N227" s="332"/>
      <c r="O227" s="332"/>
      <c r="P227" s="332"/>
      <c r="Q227" s="332"/>
      <c r="R227" s="332"/>
      <c r="S227" s="332"/>
      <c r="T227" s="332"/>
      <c r="U227" s="332"/>
      <c r="V227" s="332"/>
      <c r="W227" s="332"/>
      <c r="X227" s="332"/>
      <c r="Y227" s="332"/>
      <c r="Z227" s="332"/>
      <c r="AA227" s="318"/>
      <c r="AB227" s="318"/>
      <c r="AC227" s="318"/>
    </row>
    <row r="228" spans="1:68" ht="27" customHeight="1" x14ac:dyDescent="0.25">
      <c r="A228" s="54" t="s">
        <v>364</v>
      </c>
      <c r="B228" s="54" t="s">
        <v>365</v>
      </c>
      <c r="C228" s="31">
        <v>4301071036</v>
      </c>
      <c r="D228" s="326">
        <v>4607111036162</v>
      </c>
      <c r="E228" s="327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7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38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39"/>
      <c r="P229" s="328" t="s">
        <v>72</v>
      </c>
      <c r="Q229" s="329"/>
      <c r="R229" s="329"/>
      <c r="S229" s="329"/>
      <c r="T229" s="329"/>
      <c r="U229" s="329"/>
      <c r="V229" s="330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x14ac:dyDescent="0.2">
      <c r="A230" s="332"/>
      <c r="B230" s="332"/>
      <c r="C230" s="332"/>
      <c r="D230" s="332"/>
      <c r="E230" s="332"/>
      <c r="F230" s="332"/>
      <c r="G230" s="332"/>
      <c r="H230" s="332"/>
      <c r="I230" s="332"/>
      <c r="J230" s="332"/>
      <c r="K230" s="332"/>
      <c r="L230" s="332"/>
      <c r="M230" s="332"/>
      <c r="N230" s="332"/>
      <c r="O230" s="339"/>
      <c r="P230" s="328" t="s">
        <v>72</v>
      </c>
      <c r="Q230" s="329"/>
      <c r="R230" s="329"/>
      <c r="S230" s="329"/>
      <c r="T230" s="329"/>
      <c r="U230" s="329"/>
      <c r="V230" s="330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customHeight="1" x14ac:dyDescent="0.25">
      <c r="A232" s="331" t="s">
        <v>369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17"/>
      <c r="AB232" s="317"/>
      <c r="AC232" s="317"/>
    </row>
    <row r="233" spans="1:68" ht="14.25" customHeight="1" x14ac:dyDescent="0.25">
      <c r="A233" s="350" t="s">
        <v>63</v>
      </c>
      <c r="B233" s="332"/>
      <c r="C233" s="332"/>
      <c r="D233" s="332"/>
      <c r="E233" s="332"/>
      <c r="F233" s="332"/>
      <c r="G233" s="332"/>
      <c r="H233" s="332"/>
      <c r="I233" s="332"/>
      <c r="J233" s="332"/>
      <c r="K233" s="332"/>
      <c r="L233" s="332"/>
      <c r="M233" s="332"/>
      <c r="N233" s="332"/>
      <c r="O233" s="332"/>
      <c r="P233" s="332"/>
      <c r="Q233" s="332"/>
      <c r="R233" s="332"/>
      <c r="S233" s="332"/>
      <c r="T233" s="332"/>
      <c r="U233" s="332"/>
      <c r="V233" s="332"/>
      <c r="W233" s="332"/>
      <c r="X233" s="332"/>
      <c r="Y233" s="332"/>
      <c r="Z233" s="332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26">
        <v>4607111035899</v>
      </c>
      <c r="E234" s="327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0</v>
      </c>
      <c r="Y234" s="323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372</v>
      </c>
      <c r="B235" s="54" t="s">
        <v>373</v>
      </c>
      <c r="C235" s="31">
        <v>4301070991</v>
      </c>
      <c r="D235" s="326">
        <v>4607111038180</v>
      </c>
      <c r="E235" s="327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38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2"/>
      <c r="N236" s="332"/>
      <c r="O236" s="339"/>
      <c r="P236" s="328" t="s">
        <v>72</v>
      </c>
      <c r="Q236" s="329"/>
      <c r="R236" s="329"/>
      <c r="S236" s="329"/>
      <c r="T236" s="329"/>
      <c r="U236" s="329"/>
      <c r="V236" s="330"/>
      <c r="W236" s="37" t="s">
        <v>69</v>
      </c>
      <c r="X236" s="324">
        <f>IFERROR(SUM(X234:X235),"0")</f>
        <v>0</v>
      </c>
      <c r="Y236" s="324">
        <f>IFERROR(SUM(Y234:Y235),"0")</f>
        <v>0</v>
      </c>
      <c r="Z236" s="324">
        <f>IFERROR(IF(Z234="",0,Z234),"0")+IFERROR(IF(Z235="",0,Z235),"0")</f>
        <v>0</v>
      </c>
      <c r="AA236" s="325"/>
      <c r="AB236" s="325"/>
      <c r="AC236" s="325"/>
    </row>
    <row r="237" spans="1:68" x14ac:dyDescent="0.2">
      <c r="A237" s="332"/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9"/>
      <c r="P237" s="328" t="s">
        <v>72</v>
      </c>
      <c r="Q237" s="329"/>
      <c r="R237" s="329"/>
      <c r="S237" s="329"/>
      <c r="T237" s="329"/>
      <c r="U237" s="329"/>
      <c r="V237" s="330"/>
      <c r="W237" s="37" t="s">
        <v>73</v>
      </c>
      <c r="X237" s="324">
        <f>IFERROR(SUMPRODUCT(X234:X235*H234:H235),"0")</f>
        <v>0</v>
      </c>
      <c r="Y237" s="324">
        <f>IFERROR(SUMPRODUCT(Y234:Y235*H234:H235),"0")</f>
        <v>0</v>
      </c>
      <c r="Z237" s="37"/>
      <c r="AA237" s="325"/>
      <c r="AB237" s="325"/>
      <c r="AC237" s="325"/>
    </row>
    <row r="238" spans="1:68" ht="16.5" customHeight="1" x14ac:dyDescent="0.25">
      <c r="A238" s="331" t="s">
        <v>375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17"/>
      <c r="AB238" s="317"/>
      <c r="AC238" s="317"/>
    </row>
    <row r="239" spans="1:68" ht="14.25" customHeight="1" x14ac:dyDescent="0.25">
      <c r="A239" s="350" t="s">
        <v>63</v>
      </c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32"/>
      <c r="P239" s="332"/>
      <c r="Q239" s="332"/>
      <c r="R239" s="332"/>
      <c r="S239" s="332"/>
      <c r="T239" s="332"/>
      <c r="U239" s="332"/>
      <c r="V239" s="332"/>
      <c r="W239" s="332"/>
      <c r="X239" s="332"/>
      <c r="Y239" s="332"/>
      <c r="Z239" s="332"/>
      <c r="AA239" s="318"/>
      <c r="AB239" s="318"/>
      <c r="AC239" s="318"/>
    </row>
    <row r="240" spans="1:68" ht="27" customHeight="1" x14ac:dyDescent="0.25">
      <c r="A240" s="54" t="s">
        <v>376</v>
      </c>
      <c r="B240" s="54" t="s">
        <v>377</v>
      </c>
      <c r="C240" s="31">
        <v>4301070870</v>
      </c>
      <c r="D240" s="326">
        <v>4607111036711</v>
      </c>
      <c r="E240" s="327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3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38"/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39"/>
      <c r="P241" s="328" t="s">
        <v>72</v>
      </c>
      <c r="Q241" s="329"/>
      <c r="R241" s="329"/>
      <c r="S241" s="329"/>
      <c r="T241" s="329"/>
      <c r="U241" s="329"/>
      <c r="V241" s="330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x14ac:dyDescent="0.2">
      <c r="A242" s="332"/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39"/>
      <c r="P242" s="328" t="s">
        <v>72</v>
      </c>
      <c r="Q242" s="329"/>
      <c r="R242" s="329"/>
      <c r="S242" s="329"/>
      <c r="T242" s="329"/>
      <c r="U242" s="329"/>
      <c r="V242" s="330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customHeight="1" x14ac:dyDescent="0.25">
      <c r="A244" s="331" t="s">
        <v>379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17"/>
      <c r="AB244" s="317"/>
      <c r="AC244" s="317"/>
    </row>
    <row r="245" spans="1:68" ht="14.25" customHeight="1" x14ac:dyDescent="0.25">
      <c r="A245" s="350" t="s">
        <v>141</v>
      </c>
      <c r="B245" s="332"/>
      <c r="C245" s="332"/>
      <c r="D245" s="332"/>
      <c r="E245" s="332"/>
      <c r="F245" s="332"/>
      <c r="G245" s="332"/>
      <c r="H245" s="332"/>
      <c r="I245" s="332"/>
      <c r="J245" s="332"/>
      <c r="K245" s="332"/>
      <c r="L245" s="332"/>
      <c r="M245" s="332"/>
      <c r="N245" s="332"/>
      <c r="O245" s="332"/>
      <c r="P245" s="332"/>
      <c r="Q245" s="332"/>
      <c r="R245" s="332"/>
      <c r="S245" s="332"/>
      <c r="T245" s="332"/>
      <c r="U245" s="332"/>
      <c r="V245" s="332"/>
      <c r="W245" s="332"/>
      <c r="X245" s="332"/>
      <c r="Y245" s="332"/>
      <c r="Z245" s="332"/>
      <c r="AA245" s="318"/>
      <c r="AB245" s="318"/>
      <c r="AC245" s="318"/>
    </row>
    <row r="246" spans="1:68" ht="37.5" customHeight="1" x14ac:dyDescent="0.25">
      <c r="A246" s="54" t="s">
        <v>380</v>
      </c>
      <c r="B246" s="54" t="s">
        <v>381</v>
      </c>
      <c r="C246" s="31">
        <v>4301135400</v>
      </c>
      <c r="D246" s="326">
        <v>4607111039361</v>
      </c>
      <c r="E246" s="327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24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38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39"/>
      <c r="P247" s="328" t="s">
        <v>72</v>
      </c>
      <c r="Q247" s="329"/>
      <c r="R247" s="329"/>
      <c r="S247" s="329"/>
      <c r="T247" s="329"/>
      <c r="U247" s="329"/>
      <c r="V247" s="330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x14ac:dyDescent="0.2">
      <c r="A248" s="332"/>
      <c r="B248" s="332"/>
      <c r="C248" s="332"/>
      <c r="D248" s="332"/>
      <c r="E248" s="332"/>
      <c r="F248" s="332"/>
      <c r="G248" s="332"/>
      <c r="H248" s="332"/>
      <c r="I248" s="332"/>
      <c r="J248" s="332"/>
      <c r="K248" s="332"/>
      <c r="L248" s="332"/>
      <c r="M248" s="332"/>
      <c r="N248" s="332"/>
      <c r="O248" s="339"/>
      <c r="P248" s="328" t="s">
        <v>72</v>
      </c>
      <c r="Q248" s="329"/>
      <c r="R248" s="329"/>
      <c r="S248" s="329"/>
      <c r="T248" s="329"/>
      <c r="U248" s="329"/>
      <c r="V248" s="330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customHeight="1" x14ac:dyDescent="0.25">
      <c r="A250" s="331" t="s">
        <v>248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17"/>
      <c r="AB250" s="317"/>
      <c r="AC250" s="317"/>
    </row>
    <row r="251" spans="1:68" ht="14.25" customHeight="1" x14ac:dyDescent="0.25">
      <c r="A251" s="350" t="s">
        <v>63</v>
      </c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2"/>
      <c r="N251" s="332"/>
      <c r="O251" s="332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18"/>
      <c r="AB251" s="318"/>
      <c r="AC251" s="318"/>
    </row>
    <row r="252" spans="1:68" ht="27" customHeight="1" x14ac:dyDescent="0.25">
      <c r="A252" s="54" t="s">
        <v>384</v>
      </c>
      <c r="B252" s="54" t="s">
        <v>385</v>
      </c>
      <c r="C252" s="31">
        <v>4301071014</v>
      </c>
      <c r="D252" s="326">
        <v>4640242181264</v>
      </c>
      <c r="E252" s="327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55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4301071021</v>
      </c>
      <c r="D253" s="326">
        <v>4640242181325</v>
      </c>
      <c r="E253" s="327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514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391</v>
      </c>
      <c r="B254" s="54" t="s">
        <v>392</v>
      </c>
      <c r="C254" s="31">
        <v>4301070993</v>
      </c>
      <c r="D254" s="326">
        <v>4640242180670</v>
      </c>
      <c r="E254" s="327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68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8"/>
      <c r="B255" s="332"/>
      <c r="C255" s="332"/>
      <c r="D255" s="332"/>
      <c r="E255" s="332"/>
      <c r="F255" s="332"/>
      <c r="G255" s="332"/>
      <c r="H255" s="332"/>
      <c r="I255" s="332"/>
      <c r="J255" s="332"/>
      <c r="K255" s="332"/>
      <c r="L255" s="332"/>
      <c r="M255" s="332"/>
      <c r="N255" s="332"/>
      <c r="O255" s="339"/>
      <c r="P255" s="328" t="s">
        <v>72</v>
      </c>
      <c r="Q255" s="329"/>
      <c r="R255" s="329"/>
      <c r="S255" s="329"/>
      <c r="T255" s="329"/>
      <c r="U255" s="329"/>
      <c r="V255" s="330"/>
      <c r="W255" s="37" t="s">
        <v>69</v>
      </c>
      <c r="X255" s="324">
        <f>IFERROR(SUM(X252:X254),"0")</f>
        <v>0</v>
      </c>
      <c r="Y255" s="324">
        <f>IFERROR(SUM(Y252:Y254),"0")</f>
        <v>0</v>
      </c>
      <c r="Z255" s="324">
        <f>IFERROR(IF(Z252="",0,Z252),"0")+IFERROR(IF(Z253="",0,Z253),"0")+IFERROR(IF(Z254="",0,Z254),"0")</f>
        <v>0</v>
      </c>
      <c r="AA255" s="325"/>
      <c r="AB255" s="325"/>
      <c r="AC255" s="325"/>
    </row>
    <row r="256" spans="1:68" x14ac:dyDescent="0.2">
      <c r="A256" s="332"/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39"/>
      <c r="P256" s="328" t="s">
        <v>72</v>
      </c>
      <c r="Q256" s="329"/>
      <c r="R256" s="329"/>
      <c r="S256" s="329"/>
      <c r="T256" s="329"/>
      <c r="U256" s="329"/>
      <c r="V256" s="330"/>
      <c r="W256" s="37" t="s">
        <v>73</v>
      </c>
      <c r="X256" s="324">
        <f>IFERROR(SUMPRODUCT(X252:X254*H252:H254),"0")</f>
        <v>0</v>
      </c>
      <c r="Y256" s="324">
        <f>IFERROR(SUMPRODUCT(Y252:Y254*H252:H254),"0")</f>
        <v>0</v>
      </c>
      <c r="Z256" s="37"/>
      <c r="AA256" s="325"/>
      <c r="AB256" s="325"/>
      <c r="AC256" s="325"/>
    </row>
    <row r="257" spans="1:68" ht="14.25" customHeight="1" x14ac:dyDescent="0.25">
      <c r="A257" s="350" t="s">
        <v>146</v>
      </c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18"/>
      <c r="AB257" s="318"/>
      <c r="AC257" s="318"/>
    </row>
    <row r="258" spans="1:68" ht="27" customHeight="1" x14ac:dyDescent="0.25">
      <c r="A258" s="54" t="s">
        <v>395</v>
      </c>
      <c r="B258" s="54" t="s">
        <v>396</v>
      </c>
      <c r="C258" s="31">
        <v>4301131019</v>
      </c>
      <c r="D258" s="326">
        <v>4640242180427</v>
      </c>
      <c r="E258" s="327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7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38"/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2"/>
      <c r="N259" s="332"/>
      <c r="O259" s="339"/>
      <c r="P259" s="328" t="s">
        <v>72</v>
      </c>
      <c r="Q259" s="329"/>
      <c r="R259" s="329"/>
      <c r="S259" s="329"/>
      <c r="T259" s="329"/>
      <c r="U259" s="329"/>
      <c r="V259" s="330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x14ac:dyDescent="0.2">
      <c r="A260" s="332"/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2"/>
      <c r="N260" s="332"/>
      <c r="O260" s="339"/>
      <c r="P260" s="328" t="s">
        <v>72</v>
      </c>
      <c r="Q260" s="329"/>
      <c r="R260" s="329"/>
      <c r="S260" s="329"/>
      <c r="T260" s="329"/>
      <c r="U260" s="329"/>
      <c r="V260" s="330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customHeight="1" x14ac:dyDescent="0.25">
      <c r="A261" s="350" t="s">
        <v>76</v>
      </c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32"/>
      <c r="P261" s="332"/>
      <c r="Q261" s="332"/>
      <c r="R261" s="332"/>
      <c r="S261" s="332"/>
      <c r="T261" s="332"/>
      <c r="U261" s="332"/>
      <c r="V261" s="332"/>
      <c r="W261" s="332"/>
      <c r="X261" s="332"/>
      <c r="Y261" s="332"/>
      <c r="Z261" s="332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26">
        <v>4640242180397</v>
      </c>
      <c r="E262" s="327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21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96</v>
      </c>
      <c r="Y262" s="323">
        <f>IFERROR(IF(X262="","",X262),"")</f>
        <v>96</v>
      </c>
      <c r="Z262" s="36">
        <f>IFERROR(IF(X262="","",X262*0.0155),"")</f>
        <v>1.488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600.96</v>
      </c>
      <c r="BN262" s="67">
        <f>IFERROR(Y262*I262,"0")</f>
        <v>600.96</v>
      </c>
      <c r="BO262" s="67">
        <f>IFERROR(X262/J262,"0")</f>
        <v>1.1428571428571428</v>
      </c>
      <c r="BP262" s="67">
        <f>IFERROR(Y262/J262,"0")</f>
        <v>1.1428571428571428</v>
      </c>
    </row>
    <row r="263" spans="1:68" ht="27" customHeight="1" x14ac:dyDescent="0.25">
      <c r="A263" s="54" t="s">
        <v>403</v>
      </c>
      <c r="B263" s="54" t="s">
        <v>404</v>
      </c>
      <c r="C263" s="31">
        <v>4301132104</v>
      </c>
      <c r="D263" s="326">
        <v>4640242181219</v>
      </c>
      <c r="E263" s="327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6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32"/>
      <c r="C264" s="332"/>
      <c r="D264" s="332"/>
      <c r="E264" s="332"/>
      <c r="F264" s="332"/>
      <c r="G264" s="332"/>
      <c r="H264" s="332"/>
      <c r="I264" s="332"/>
      <c r="J264" s="332"/>
      <c r="K264" s="332"/>
      <c r="L264" s="332"/>
      <c r="M264" s="332"/>
      <c r="N264" s="332"/>
      <c r="O264" s="339"/>
      <c r="P264" s="328" t="s">
        <v>72</v>
      </c>
      <c r="Q264" s="329"/>
      <c r="R264" s="329"/>
      <c r="S264" s="329"/>
      <c r="T264" s="329"/>
      <c r="U264" s="329"/>
      <c r="V264" s="330"/>
      <c r="W264" s="37" t="s">
        <v>69</v>
      </c>
      <c r="X264" s="324">
        <f>IFERROR(SUM(X262:X263),"0")</f>
        <v>96</v>
      </c>
      <c r="Y264" s="324">
        <f>IFERROR(SUM(Y262:Y263),"0")</f>
        <v>96</v>
      </c>
      <c r="Z264" s="324">
        <f>IFERROR(IF(Z262="",0,Z262),"0")+IFERROR(IF(Z263="",0,Z263),"0")</f>
        <v>1.488</v>
      </c>
      <c r="AA264" s="325"/>
      <c r="AB264" s="325"/>
      <c r="AC264" s="325"/>
    </row>
    <row r="265" spans="1:68" x14ac:dyDescent="0.2">
      <c r="A265" s="332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39"/>
      <c r="P265" s="328" t="s">
        <v>72</v>
      </c>
      <c r="Q265" s="329"/>
      <c r="R265" s="329"/>
      <c r="S265" s="329"/>
      <c r="T265" s="329"/>
      <c r="U265" s="329"/>
      <c r="V265" s="330"/>
      <c r="W265" s="37" t="s">
        <v>73</v>
      </c>
      <c r="X265" s="324">
        <f>IFERROR(SUMPRODUCT(X262:X263*H262:H263),"0")</f>
        <v>576</v>
      </c>
      <c r="Y265" s="324">
        <f>IFERROR(SUMPRODUCT(Y262:Y263*H262:H263),"0")</f>
        <v>576</v>
      </c>
      <c r="Z265" s="37"/>
      <c r="AA265" s="325"/>
      <c r="AB265" s="325"/>
      <c r="AC265" s="325"/>
    </row>
    <row r="266" spans="1:68" ht="14.25" customHeight="1" x14ac:dyDescent="0.25">
      <c r="A266" s="350" t="s">
        <v>173</v>
      </c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18"/>
      <c r="AB266" s="318"/>
      <c r="AC266" s="318"/>
    </row>
    <row r="267" spans="1:68" ht="27" customHeight="1" x14ac:dyDescent="0.25">
      <c r="A267" s="54" t="s">
        <v>406</v>
      </c>
      <c r="B267" s="54" t="s">
        <v>407</v>
      </c>
      <c r="C267" s="31">
        <v>4301136028</v>
      </c>
      <c r="D267" s="326">
        <v>4640242180304</v>
      </c>
      <c r="E267" s="327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44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26">
        <v>4640242180236</v>
      </c>
      <c r="E268" s="327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392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180</v>
      </c>
      <c r="Y268" s="323">
        <f>IFERROR(IF(X268="","",X268),"")</f>
        <v>180</v>
      </c>
      <c r="Z268" s="36">
        <f>IFERROR(IF(X268="","",X268*0.0155),"")</f>
        <v>2.79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942.30000000000007</v>
      </c>
      <c r="BN268" s="67">
        <f>IFERROR(Y268*I268,"0")</f>
        <v>942.30000000000007</v>
      </c>
      <c r="BO268" s="67">
        <f>IFERROR(X268/J268,"0")</f>
        <v>2.1428571428571428</v>
      </c>
      <c r="BP268" s="67">
        <f>IFERROR(Y268/J268,"0")</f>
        <v>2.1428571428571428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26">
        <v>4640242180410</v>
      </c>
      <c r="E269" s="327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70</v>
      </c>
      <c r="Y269" s="323">
        <f>IFERROR(IF(X269="","",X269),"")</f>
        <v>70</v>
      </c>
      <c r="Z269" s="36">
        <f>IFERROR(IF(X269="","",X269*0.00936),"")</f>
        <v>0.6552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170.24</v>
      </c>
      <c r="BN269" s="67">
        <f>IFERROR(Y269*I269,"0")</f>
        <v>170.24</v>
      </c>
      <c r="BO269" s="67">
        <f>IFERROR(X269/J269,"0")</f>
        <v>0.55555555555555558</v>
      </c>
      <c r="BP269" s="67">
        <f>IFERROR(Y269/J269,"0")</f>
        <v>0.55555555555555558</v>
      </c>
    </row>
    <row r="270" spans="1:68" x14ac:dyDescent="0.2">
      <c r="A270" s="338"/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9"/>
      <c r="P270" s="328" t="s">
        <v>72</v>
      </c>
      <c r="Q270" s="329"/>
      <c r="R270" s="329"/>
      <c r="S270" s="329"/>
      <c r="T270" s="329"/>
      <c r="U270" s="329"/>
      <c r="V270" s="330"/>
      <c r="W270" s="37" t="s">
        <v>69</v>
      </c>
      <c r="X270" s="324">
        <f>IFERROR(SUM(X267:X269),"0")</f>
        <v>250</v>
      </c>
      <c r="Y270" s="324">
        <f>IFERROR(SUM(Y267:Y269),"0")</f>
        <v>250</v>
      </c>
      <c r="Z270" s="324">
        <f>IFERROR(IF(Z267="",0,Z267),"0")+IFERROR(IF(Z268="",0,Z268),"0")+IFERROR(IF(Z269="",0,Z269),"0")</f>
        <v>3.4451999999999998</v>
      </c>
      <c r="AA270" s="325"/>
      <c r="AB270" s="325"/>
      <c r="AC270" s="325"/>
    </row>
    <row r="271" spans="1:68" x14ac:dyDescent="0.2">
      <c r="A271" s="332"/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39"/>
      <c r="P271" s="328" t="s">
        <v>72</v>
      </c>
      <c r="Q271" s="329"/>
      <c r="R271" s="329"/>
      <c r="S271" s="329"/>
      <c r="T271" s="329"/>
      <c r="U271" s="329"/>
      <c r="V271" s="330"/>
      <c r="W271" s="37" t="s">
        <v>73</v>
      </c>
      <c r="X271" s="324">
        <f>IFERROR(SUMPRODUCT(X267:X269*H267:H269),"0")</f>
        <v>1056.8</v>
      </c>
      <c r="Y271" s="324">
        <f>IFERROR(SUMPRODUCT(Y267:Y269*H267:H269),"0")</f>
        <v>1056.8</v>
      </c>
      <c r="Z271" s="37"/>
      <c r="AA271" s="325"/>
      <c r="AB271" s="325"/>
      <c r="AC271" s="325"/>
    </row>
    <row r="272" spans="1:68" ht="14.25" customHeight="1" x14ac:dyDescent="0.25">
      <c r="A272" s="350" t="s">
        <v>141</v>
      </c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32"/>
      <c r="P272" s="332"/>
      <c r="Q272" s="332"/>
      <c r="R272" s="332"/>
      <c r="S272" s="332"/>
      <c r="T272" s="332"/>
      <c r="U272" s="332"/>
      <c r="V272" s="332"/>
      <c r="W272" s="332"/>
      <c r="X272" s="332"/>
      <c r="Y272" s="332"/>
      <c r="Z272" s="332"/>
      <c r="AA272" s="318"/>
      <c r="AB272" s="318"/>
      <c r="AC272" s="318"/>
    </row>
    <row r="273" spans="1:68" ht="27" customHeight="1" x14ac:dyDescent="0.25">
      <c r="A273" s="54" t="s">
        <v>415</v>
      </c>
      <c r="B273" s="54" t="s">
        <v>416</v>
      </c>
      <c r="C273" s="31">
        <v>4301135504</v>
      </c>
      <c r="D273" s="326">
        <v>4640242181554</v>
      </c>
      <c r="E273" s="327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5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customHeight="1" x14ac:dyDescent="0.25">
      <c r="A274" s="54" t="s">
        <v>419</v>
      </c>
      <c r="B274" s="54" t="s">
        <v>420</v>
      </c>
      <c r="C274" s="31">
        <v>4301135394</v>
      </c>
      <c r="D274" s="326">
        <v>4640242181561</v>
      </c>
      <c r="E274" s="327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74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42</v>
      </c>
      <c r="Y274" s="323">
        <f t="shared" si="24"/>
        <v>42</v>
      </c>
      <c r="Z274" s="36">
        <f>IFERROR(IF(X274="","",X274*0.00936),"")</f>
        <v>0.39312000000000002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163.464</v>
      </c>
      <c r="BN274" s="67">
        <f t="shared" si="26"/>
        <v>163.464</v>
      </c>
      <c r="BO274" s="67">
        <f t="shared" si="27"/>
        <v>0.33333333333333331</v>
      </c>
      <c r="BP274" s="67">
        <f t="shared" si="28"/>
        <v>0.33333333333333331</v>
      </c>
    </row>
    <row r="275" spans="1:68" ht="37.5" customHeight="1" x14ac:dyDescent="0.25">
      <c r="A275" s="54" t="s">
        <v>423</v>
      </c>
      <c r="B275" s="54" t="s">
        <v>424</v>
      </c>
      <c r="C275" s="31">
        <v>4301135552</v>
      </c>
      <c r="D275" s="326">
        <v>4640242181431</v>
      </c>
      <c r="E275" s="327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1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4301135374</v>
      </c>
      <c r="D276" s="326">
        <v>4640242181424</v>
      </c>
      <c r="E276" s="327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9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430</v>
      </c>
      <c r="B277" s="54" t="s">
        <v>431</v>
      </c>
      <c r="C277" s="31">
        <v>4301135320</v>
      </c>
      <c r="D277" s="326">
        <v>4640242181592</v>
      </c>
      <c r="E277" s="327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5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4301135405</v>
      </c>
      <c r="D278" s="326">
        <v>4640242181523</v>
      </c>
      <c r="E278" s="327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98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56</v>
      </c>
      <c r="Y278" s="323">
        <f t="shared" si="24"/>
        <v>56</v>
      </c>
      <c r="Z278" s="36">
        <f t="shared" si="29"/>
        <v>0.52415999999999996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178.75200000000001</v>
      </c>
      <c r="BN278" s="67">
        <f t="shared" si="26"/>
        <v>178.75200000000001</v>
      </c>
      <c r="BO278" s="67">
        <f t="shared" si="27"/>
        <v>0.44444444444444442</v>
      </c>
      <c r="BP278" s="67">
        <f t="shared" si="28"/>
        <v>0.44444444444444442</v>
      </c>
    </row>
    <row r="279" spans="1:68" ht="27" customHeight="1" x14ac:dyDescent="0.25">
      <c r="A279" s="54" t="s">
        <v>437</v>
      </c>
      <c r="B279" s="54" t="s">
        <v>438</v>
      </c>
      <c r="C279" s="31">
        <v>4301135404</v>
      </c>
      <c r="D279" s="326">
        <v>4640242181516</v>
      </c>
      <c r="E279" s="327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7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customHeight="1" x14ac:dyDescent="0.25">
      <c r="A280" s="54" t="s">
        <v>440</v>
      </c>
      <c r="B280" s="54" t="s">
        <v>441</v>
      </c>
      <c r="C280" s="31">
        <v>4301135402</v>
      </c>
      <c r="D280" s="326">
        <v>4640242181493</v>
      </c>
      <c r="E280" s="327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2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4301135375</v>
      </c>
      <c r="D281" s="326">
        <v>4640242181486</v>
      </c>
      <c r="E281" s="327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0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70</v>
      </c>
      <c r="Y281" s="323">
        <f t="shared" si="24"/>
        <v>70</v>
      </c>
      <c r="Z281" s="36">
        <f t="shared" si="29"/>
        <v>0.6552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272.44</v>
      </c>
      <c r="BN281" s="67">
        <f t="shared" si="26"/>
        <v>272.44</v>
      </c>
      <c r="BO281" s="67">
        <f t="shared" si="27"/>
        <v>0.55555555555555558</v>
      </c>
      <c r="BP281" s="67">
        <f t="shared" si="28"/>
        <v>0.55555555555555558</v>
      </c>
    </row>
    <row r="282" spans="1:68" ht="27" customHeight="1" x14ac:dyDescent="0.25">
      <c r="A282" s="54" t="s">
        <v>446</v>
      </c>
      <c r="B282" s="54" t="s">
        <v>447</v>
      </c>
      <c r="C282" s="31">
        <v>4301135403</v>
      </c>
      <c r="D282" s="326">
        <v>4640242181509</v>
      </c>
      <c r="E282" s="327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89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14</v>
      </c>
      <c r="Y282" s="323">
        <f t="shared" si="24"/>
        <v>14</v>
      </c>
      <c r="Z282" s="36">
        <f t="shared" si="29"/>
        <v>0.13103999999999999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54.488</v>
      </c>
      <c r="BN282" s="67">
        <f t="shared" si="26"/>
        <v>54.488</v>
      </c>
      <c r="BO282" s="67">
        <f t="shared" si="27"/>
        <v>0.1111111111111111</v>
      </c>
      <c r="BP282" s="67">
        <f t="shared" si="28"/>
        <v>0.1111111111111111</v>
      </c>
    </row>
    <row r="283" spans="1:68" ht="27" customHeight="1" x14ac:dyDescent="0.25">
      <c r="A283" s="54" t="s">
        <v>449</v>
      </c>
      <c r="B283" s="54" t="s">
        <v>450</v>
      </c>
      <c r="C283" s="31">
        <v>4301135304</v>
      </c>
      <c r="D283" s="326">
        <v>4640242181240</v>
      </c>
      <c r="E283" s="327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4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4301135310</v>
      </c>
      <c r="D284" s="326">
        <v>4640242181318</v>
      </c>
      <c r="E284" s="327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6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4301135306</v>
      </c>
      <c r="D285" s="326">
        <v>4640242181578</v>
      </c>
      <c r="E285" s="327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6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4301135305</v>
      </c>
      <c r="D286" s="326">
        <v>4640242181394</v>
      </c>
      <c r="E286" s="327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5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4301135309</v>
      </c>
      <c r="D287" s="326">
        <v>4640242181332</v>
      </c>
      <c r="E287" s="327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09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4301135308</v>
      </c>
      <c r="D288" s="326">
        <v>4640242181349</v>
      </c>
      <c r="E288" s="327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4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467</v>
      </c>
      <c r="B289" s="54" t="s">
        <v>468</v>
      </c>
      <c r="C289" s="31">
        <v>4301135307</v>
      </c>
      <c r="D289" s="326">
        <v>4640242181370</v>
      </c>
      <c r="E289" s="327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31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471</v>
      </c>
      <c r="B290" s="54" t="s">
        <v>472</v>
      </c>
      <c r="C290" s="31">
        <v>4301135318</v>
      </c>
      <c r="D290" s="326">
        <v>4607111037480</v>
      </c>
      <c r="E290" s="327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475</v>
      </c>
      <c r="B291" s="54" t="s">
        <v>476</v>
      </c>
      <c r="C291" s="31">
        <v>4301135319</v>
      </c>
      <c r="D291" s="326">
        <v>4607111037473</v>
      </c>
      <c r="E291" s="327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3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479</v>
      </c>
      <c r="B292" s="54" t="s">
        <v>480</v>
      </c>
      <c r="C292" s="31">
        <v>4301135198</v>
      </c>
      <c r="D292" s="326">
        <v>4640242180663</v>
      </c>
      <c r="E292" s="327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29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32"/>
      <c r="O293" s="339"/>
      <c r="P293" s="328" t="s">
        <v>72</v>
      </c>
      <c r="Q293" s="329"/>
      <c r="R293" s="329"/>
      <c r="S293" s="329"/>
      <c r="T293" s="329"/>
      <c r="U293" s="329"/>
      <c r="V293" s="330"/>
      <c r="W293" s="37" t="s">
        <v>69</v>
      </c>
      <c r="X293" s="324">
        <f>IFERROR(SUM(X273:X292),"0")</f>
        <v>182</v>
      </c>
      <c r="Y293" s="324">
        <f>IFERROR(SUM(Y273:Y292),"0")</f>
        <v>182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1.7035200000000001</v>
      </c>
      <c r="AA293" s="325"/>
      <c r="AB293" s="325"/>
      <c r="AC293" s="325"/>
    </row>
    <row r="294" spans="1:68" x14ac:dyDescent="0.2">
      <c r="A294" s="332"/>
      <c r="B294" s="332"/>
      <c r="C294" s="332"/>
      <c r="D294" s="332"/>
      <c r="E294" s="332"/>
      <c r="F294" s="332"/>
      <c r="G294" s="332"/>
      <c r="H294" s="332"/>
      <c r="I294" s="332"/>
      <c r="J294" s="332"/>
      <c r="K294" s="332"/>
      <c r="L294" s="332"/>
      <c r="M294" s="332"/>
      <c r="N294" s="332"/>
      <c r="O294" s="339"/>
      <c r="P294" s="328" t="s">
        <v>72</v>
      </c>
      <c r="Q294" s="329"/>
      <c r="R294" s="329"/>
      <c r="S294" s="329"/>
      <c r="T294" s="329"/>
      <c r="U294" s="329"/>
      <c r="V294" s="330"/>
      <c r="W294" s="37" t="s">
        <v>73</v>
      </c>
      <c r="X294" s="324">
        <f>IFERROR(SUMPRODUCT(X273:X292*H273:H292),"0")</f>
        <v>634.19999999999993</v>
      </c>
      <c r="Y294" s="324">
        <f>IFERROR(SUMPRODUCT(Y273:Y292*H273:H292),"0")</f>
        <v>634.19999999999993</v>
      </c>
      <c r="Z294" s="37"/>
      <c r="AA294" s="325"/>
      <c r="AB294" s="325"/>
      <c r="AC294" s="325"/>
    </row>
    <row r="295" spans="1:68" ht="15" customHeight="1" x14ac:dyDescent="0.2">
      <c r="A295" s="53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32"/>
      <c r="O295" s="440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8965.64</v>
      </c>
      <c r="Y295" s="324">
        <f>IFERROR(Y24+Y33+Y39+Y44+Y60+Y66+Y71+Y77+Y87+Y94+Y107+Y113+Y120+Y127+Y132+Y138+Y143+Y149+Y157+Y162+Y170+Y175+Y183+Y190+Y200+Y208+Y213+Y218+Y224+Y230+Y237+Y242+Y248+Y256+Y260+Y265+Y271+Y294,"0")</f>
        <v>8965.64</v>
      </c>
      <c r="Z295" s="37"/>
      <c r="AA295" s="325"/>
      <c r="AB295" s="325"/>
      <c r="AC295" s="325"/>
    </row>
    <row r="296" spans="1:68" x14ac:dyDescent="0.2">
      <c r="A296" s="332"/>
      <c r="B296" s="332"/>
      <c r="C296" s="332"/>
      <c r="D296" s="332"/>
      <c r="E296" s="332"/>
      <c r="F296" s="332"/>
      <c r="G296" s="332"/>
      <c r="H296" s="332"/>
      <c r="I296" s="332"/>
      <c r="J296" s="332"/>
      <c r="K296" s="332"/>
      <c r="L296" s="332"/>
      <c r="M296" s="332"/>
      <c r="N296" s="332"/>
      <c r="O296" s="440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9881.862799999999</v>
      </c>
      <c r="Y296" s="324">
        <f>IFERROR(SUM(BN22:BN292),"0")</f>
        <v>9881.862799999999</v>
      </c>
      <c r="Z296" s="37"/>
      <c r="AA296" s="325"/>
      <c r="AB296" s="325"/>
      <c r="AC296" s="325"/>
    </row>
    <row r="297" spans="1:68" x14ac:dyDescent="0.2">
      <c r="A297" s="332"/>
      <c r="B297" s="332"/>
      <c r="C297" s="332"/>
      <c r="D297" s="332"/>
      <c r="E297" s="332"/>
      <c r="F297" s="332"/>
      <c r="G297" s="332"/>
      <c r="H297" s="332"/>
      <c r="I297" s="332"/>
      <c r="J297" s="332"/>
      <c r="K297" s="332"/>
      <c r="L297" s="332"/>
      <c r="M297" s="332"/>
      <c r="N297" s="332"/>
      <c r="O297" s="440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27</v>
      </c>
      <c r="Y297" s="38">
        <f>ROUNDUP(SUM(BP22:BP292),0)</f>
        <v>27</v>
      </c>
      <c r="Z297" s="37"/>
      <c r="AA297" s="325"/>
      <c r="AB297" s="325"/>
      <c r="AC297" s="325"/>
    </row>
    <row r="298" spans="1:68" x14ac:dyDescent="0.2">
      <c r="A298" s="332"/>
      <c r="B298" s="332"/>
      <c r="C298" s="332"/>
      <c r="D298" s="332"/>
      <c r="E298" s="332"/>
      <c r="F298" s="332"/>
      <c r="G298" s="332"/>
      <c r="H298" s="332"/>
      <c r="I298" s="332"/>
      <c r="J298" s="332"/>
      <c r="K298" s="332"/>
      <c r="L298" s="332"/>
      <c r="M298" s="332"/>
      <c r="N298" s="332"/>
      <c r="O298" s="440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10556.862799999999</v>
      </c>
      <c r="Y298" s="324">
        <f>GrossWeightTotalR+PalletQtyTotalR*25</f>
        <v>10556.862799999999</v>
      </c>
      <c r="Z298" s="37"/>
      <c r="AA298" s="325"/>
      <c r="AB298" s="325"/>
      <c r="AC298" s="325"/>
    </row>
    <row r="299" spans="1:68" x14ac:dyDescent="0.2">
      <c r="A299" s="332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2"/>
      <c r="N299" s="332"/>
      <c r="O299" s="440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2278</v>
      </c>
      <c r="Y299" s="324">
        <f>IFERROR(Y23+Y32+Y38+Y43+Y59+Y65+Y70+Y76+Y86+Y93+Y106+Y112+Y119+Y126+Y131+Y137+Y142+Y148+Y156+Y161+Y169+Y174+Y182+Y189+Y199+Y207+Y212+Y217+Y223+Y229+Y236+Y241+Y247+Y255+Y259+Y264+Y270+Y293,"0")</f>
        <v>2278</v>
      </c>
      <c r="Z299" s="37"/>
      <c r="AA299" s="325"/>
      <c r="AB299" s="325"/>
      <c r="AC299" s="325"/>
    </row>
    <row r="300" spans="1:68" ht="14.25" customHeight="1" x14ac:dyDescent="0.2">
      <c r="A300" s="332"/>
      <c r="B300" s="332"/>
      <c r="C300" s="332"/>
      <c r="D300" s="332"/>
      <c r="E300" s="332"/>
      <c r="F300" s="332"/>
      <c r="G300" s="332"/>
      <c r="H300" s="332"/>
      <c r="I300" s="332"/>
      <c r="J300" s="332"/>
      <c r="K300" s="332"/>
      <c r="L300" s="332"/>
      <c r="M300" s="332"/>
      <c r="N300" s="332"/>
      <c r="O300" s="440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33.448659999999997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0" t="s">
        <v>74</v>
      </c>
      <c r="D302" s="460"/>
      <c r="E302" s="460"/>
      <c r="F302" s="460"/>
      <c r="G302" s="460"/>
      <c r="H302" s="460"/>
      <c r="I302" s="460"/>
      <c r="J302" s="460"/>
      <c r="K302" s="460"/>
      <c r="L302" s="460"/>
      <c r="M302" s="460"/>
      <c r="N302" s="460"/>
      <c r="O302" s="460"/>
      <c r="P302" s="460"/>
      <c r="Q302" s="460"/>
      <c r="R302" s="460"/>
      <c r="S302" s="389"/>
      <c r="T302" s="340" t="s">
        <v>247</v>
      </c>
      <c r="U302" s="389"/>
      <c r="V302" s="319" t="s">
        <v>275</v>
      </c>
      <c r="W302" s="340" t="s">
        <v>297</v>
      </c>
      <c r="X302" s="460"/>
      <c r="Y302" s="460"/>
      <c r="Z302" s="460"/>
      <c r="AA302" s="460"/>
      <c r="AB302" s="460"/>
      <c r="AC302" s="389"/>
      <c r="AD302" s="319" t="s">
        <v>362</v>
      </c>
      <c r="AE302" s="340" t="s">
        <v>368</v>
      </c>
      <c r="AF302" s="389"/>
      <c r="AG302" s="319" t="s">
        <v>378</v>
      </c>
      <c r="AH302" s="319" t="s">
        <v>248</v>
      </c>
    </row>
    <row r="303" spans="1:68" ht="14.25" customHeight="1" thickTop="1" x14ac:dyDescent="0.2">
      <c r="A303" s="386" t="s">
        <v>492</v>
      </c>
      <c r="B303" s="340" t="s">
        <v>62</v>
      </c>
      <c r="C303" s="340" t="s">
        <v>75</v>
      </c>
      <c r="D303" s="340" t="s">
        <v>90</v>
      </c>
      <c r="E303" s="340" t="s">
        <v>99</v>
      </c>
      <c r="F303" s="340" t="s">
        <v>105</v>
      </c>
      <c r="G303" s="340" t="s">
        <v>133</v>
      </c>
      <c r="H303" s="340" t="s">
        <v>140</v>
      </c>
      <c r="I303" s="340" t="s">
        <v>145</v>
      </c>
      <c r="J303" s="340" t="s">
        <v>153</v>
      </c>
      <c r="K303" s="340" t="s">
        <v>172</v>
      </c>
      <c r="L303" s="340" t="s">
        <v>182</v>
      </c>
      <c r="M303" s="340" t="s">
        <v>204</v>
      </c>
      <c r="N303" s="320"/>
      <c r="O303" s="340" t="s">
        <v>212</v>
      </c>
      <c r="P303" s="340" t="s">
        <v>222</v>
      </c>
      <c r="Q303" s="340" t="s">
        <v>230</v>
      </c>
      <c r="R303" s="340" t="s">
        <v>234</v>
      </c>
      <c r="S303" s="340" t="s">
        <v>243</v>
      </c>
      <c r="T303" s="340" t="s">
        <v>248</v>
      </c>
      <c r="U303" s="340" t="s">
        <v>252</v>
      </c>
      <c r="V303" s="340" t="s">
        <v>276</v>
      </c>
      <c r="W303" s="340" t="s">
        <v>298</v>
      </c>
      <c r="X303" s="340" t="s">
        <v>311</v>
      </c>
      <c r="Y303" s="340" t="s">
        <v>321</v>
      </c>
      <c r="Z303" s="340" t="s">
        <v>336</v>
      </c>
      <c r="AA303" s="340" t="s">
        <v>347</v>
      </c>
      <c r="AB303" s="340" t="s">
        <v>351</v>
      </c>
      <c r="AC303" s="340" t="s">
        <v>355</v>
      </c>
      <c r="AD303" s="340" t="s">
        <v>363</v>
      </c>
      <c r="AE303" s="340" t="s">
        <v>369</v>
      </c>
      <c r="AF303" s="340" t="s">
        <v>375</v>
      </c>
      <c r="AG303" s="340" t="s">
        <v>379</v>
      </c>
      <c r="AH303" s="340" t="s">
        <v>248</v>
      </c>
    </row>
    <row r="304" spans="1:68" ht="13.5" customHeight="1" thickBot="1" x14ac:dyDescent="0.25">
      <c r="A304" s="387"/>
      <c r="B304" s="341"/>
      <c r="C304" s="341"/>
      <c r="D304" s="341"/>
      <c r="E304" s="341"/>
      <c r="F304" s="341"/>
      <c r="G304" s="341"/>
      <c r="H304" s="341"/>
      <c r="I304" s="341"/>
      <c r="J304" s="341"/>
      <c r="K304" s="341"/>
      <c r="L304" s="341"/>
      <c r="M304" s="341"/>
      <c r="N304" s="320"/>
      <c r="O304" s="341"/>
      <c r="P304" s="341"/>
      <c r="Q304" s="341"/>
      <c r="R304" s="341"/>
      <c r="S304" s="341"/>
      <c r="T304" s="341"/>
      <c r="U304" s="341"/>
      <c r="V304" s="341"/>
      <c r="W304" s="341"/>
      <c r="X304" s="341"/>
      <c r="Y304" s="341"/>
      <c r="Z304" s="341"/>
      <c r="AA304" s="341"/>
      <c r="AB304" s="341"/>
      <c r="AC304" s="341"/>
      <c r="AD304" s="341"/>
      <c r="AE304" s="341"/>
      <c r="AF304" s="341"/>
      <c r="AG304" s="341"/>
      <c r="AH304" s="341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273</v>
      </c>
      <c r="D305" s="46">
        <f>IFERROR(X36*H36,"0")+IFERROR(X37*H37,"0")</f>
        <v>0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345.6</v>
      </c>
      <c r="G305" s="46">
        <f>IFERROR(X63*H63,"0")+IFERROR(X64*H64,"0")</f>
        <v>243.00000000000003</v>
      </c>
      <c r="H305" s="46">
        <f>IFERROR(X69*H69,"0")</f>
        <v>0</v>
      </c>
      <c r="I305" s="46">
        <f>IFERROR(X74*H74,"0")+IFERROR(X75*H75,"0")</f>
        <v>201.6</v>
      </c>
      <c r="J305" s="46">
        <f>IFERROR(X80*H80,"0")+IFERROR(X81*H81,"0")+IFERROR(X82*H82,"0")+IFERROR(X83*H83,"0")+IFERROR(X84*H84,"0")+IFERROR(X85*H85,"0")</f>
        <v>915.59999999999991</v>
      </c>
      <c r="K305" s="46">
        <f>IFERROR(X90*H90,"0")+IFERROR(X91*H91,"0")+IFERROR(X92*H92,"0")</f>
        <v>30.240000000000002</v>
      </c>
      <c r="L305" s="46">
        <f>IFERROR(X97*H97,"0")+IFERROR(X98*H98,"0")+IFERROR(X99*H99,"0")+IFERROR(X100*H100,"0")+IFERROR(X101*H101,"0")+IFERROR(X102*H102,"0")+IFERROR(X103*H103,"0")+IFERROR(X104*H104,"0")+IFERROR(X105*H105,"0")</f>
        <v>1459.2</v>
      </c>
      <c r="M305" s="46">
        <f>IFERROR(X110*H110,"0")+IFERROR(X111*H111,"0")</f>
        <v>672</v>
      </c>
      <c r="N305" s="320"/>
      <c r="O305" s="46">
        <f>IFERROR(X116*H116,"0")+IFERROR(X117*H117,"0")+IFERROR(X118*H118,"0")</f>
        <v>294</v>
      </c>
      <c r="P305" s="46">
        <f>IFERROR(X123*H123,"0")+IFERROR(X124*H124,"0")+IFERROR(X125*H125,"0")</f>
        <v>252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420</v>
      </c>
      <c r="V305" s="46">
        <f>IFERROR(X166*H166,"0")+IFERROR(X167*H167,"0")+IFERROR(X168*H168,"0")+IFERROR(X172*H172,"0")+IFERROR(X173*H173,"0")</f>
        <v>882</v>
      </c>
      <c r="W305" s="46">
        <f>IFERROR(X179*H179,"0")+IFERROR(X180*H180,"0")+IFERROR(X181*H181,"0")</f>
        <v>0</v>
      </c>
      <c r="X305" s="46">
        <f>IFERROR(X186*H186,"0")+IFERROR(X187*H187,"0")+IFERROR(X188*H188,"0")</f>
        <v>470.4</v>
      </c>
      <c r="Y305" s="46">
        <f>IFERROR(X193*H193,"0")+IFERROR(X194*H194,"0")+IFERROR(X195*H195,"0")+IFERROR(X196*H196,"0")+IFERROR(X197*H197,"0")+IFERROR(X198*H198,"0")</f>
        <v>67.199999999999989</v>
      </c>
      <c r="Z305" s="46">
        <f>IFERROR(X203*H203,"0")+IFERROR(X204*H204,"0")+IFERROR(X205*H205,"0")+IFERROR(X206*H206,"0")</f>
        <v>172.8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0</v>
      </c>
      <c r="AD305" s="46">
        <f>IFERROR(X228*H228,"0")</f>
        <v>0</v>
      </c>
      <c r="AE305" s="46">
        <f>IFERROR(X234*H234,"0")+IFERROR(X235*H235,"0")</f>
        <v>0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2267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3178.2</v>
      </c>
      <c r="B308" s="60">
        <f>SUMPRODUCT(--(BB:BB="ПГП"),--(W:W="кор"),H:H,Y:Y)+SUMPRODUCT(--(BB:BB="ПГП"),--(W:W="кг"),Y:Y)</f>
        <v>5787.44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V12:W12"/>
    <mergeCell ref="D262:E262"/>
    <mergeCell ref="A245:Z245"/>
    <mergeCell ref="P43:V43"/>
    <mergeCell ref="P85:T85"/>
    <mergeCell ref="A142:O143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295:O300"/>
    <mergeCell ref="U303:U304"/>
    <mergeCell ref="A192:Z192"/>
    <mergeCell ref="A21:Z21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H5:M5"/>
    <mergeCell ref="A27:Z27"/>
    <mergeCell ref="P98:T98"/>
    <mergeCell ref="A214:Z214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P274:T274"/>
    <mergeCell ref="D186:E186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D194:E194"/>
    <mergeCell ref="Z17:Z18"/>
    <mergeCell ref="P271:V271"/>
    <mergeCell ref="P265:V265"/>
    <mergeCell ref="P94:V94"/>
    <mergeCell ref="A41:Z41"/>
    <mergeCell ref="P44:V44"/>
    <mergeCell ref="P237:V237"/>
    <mergeCell ref="P269:T269"/>
    <mergeCell ref="P255:V255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Z303:Z304"/>
    <mergeCell ref="P247:V247"/>
    <mergeCell ref="D206:E206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J9:M9"/>
    <mergeCell ref="D283:E283"/>
    <mergeCell ref="P141:T141"/>
    <mergeCell ref="A65:O66"/>
    <mergeCell ref="D193:E193"/>
    <mergeCell ref="P206:T206"/>
    <mergeCell ref="D56:E56"/>
    <mergeCell ref="P37:T37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40:Z40"/>
    <mergeCell ref="A67:Z67"/>
    <mergeCell ref="D203:E203"/>
    <mergeCell ref="P159:T159"/>
    <mergeCell ref="D267:E267"/>
    <mergeCell ref="H17:H18"/>
    <mergeCell ref="A146:Z146"/>
    <mergeCell ref="AA303:AA304"/>
    <mergeCell ref="A217:O218"/>
    <mergeCell ref="D130:E130"/>
    <mergeCell ref="D74:E74"/>
    <mergeCell ref="D188:E188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I303:I304"/>
    <mergeCell ref="D125:E125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P149:V149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P199:V199"/>
    <mergeCell ref="A251:Z251"/>
    <mergeCell ref="D269:E269"/>
    <mergeCell ref="P154:T154"/>
    <mergeCell ref="D75:E75"/>
    <mergeCell ref="P57:T57"/>
    <mergeCell ref="P75:T75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289:T289"/>
    <mergeCell ref="A247:O248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A303:A304"/>
    <mergeCell ref="K303:K304"/>
    <mergeCell ref="P166:T166"/>
    <mergeCell ref="C303:C304"/>
    <mergeCell ref="D147:E147"/>
    <mergeCell ref="A89:Z89"/>
    <mergeCell ref="T302:U302"/>
    <mergeCell ref="D274:E274"/>
    <mergeCell ref="P116:T116"/>
    <mergeCell ref="P103:T103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Q303:Q304"/>
    <mergeCell ref="P280:T280"/>
    <mergeCell ref="D90:E90"/>
    <mergeCell ref="P183:V183"/>
    <mergeCell ref="P246:T246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P240:T240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D187:E187"/>
    <mergeCell ref="P87:V87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2024-11-28T11:10:54Z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