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CBF8A3-6EA2-446F-A95D-E9ABEFD969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O633" i="2"/>
  <c r="BM633" i="2"/>
  <c r="Y633" i="2"/>
  <c r="BN633" i="2" s="1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M597" i="2"/>
  <c r="Y597" i="2"/>
  <c r="BN597" i="2" s="1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M591" i="2"/>
  <c r="Y591" i="2"/>
  <c r="BN591" i="2" s="1"/>
  <c r="P591" i="2"/>
  <c r="X589" i="2"/>
  <c r="X588" i="2"/>
  <c r="BO587" i="2"/>
  <c r="BM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BP565" i="2" s="1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N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Z396" i="2"/>
  <c r="Y396" i="2"/>
  <c r="BN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BN32" i="2" s="1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105" i="2" l="1"/>
  <c r="Z120" i="2"/>
  <c r="Z121" i="2"/>
  <c r="BP202" i="2"/>
  <c r="Z254" i="2"/>
  <c r="BN254" i="2"/>
  <c r="Z362" i="2"/>
  <c r="Y377" i="2"/>
  <c r="Z421" i="2"/>
  <c r="Z505" i="2"/>
  <c r="BN505" i="2"/>
  <c r="BN29" i="2"/>
  <c r="BP204" i="2"/>
  <c r="BN366" i="2"/>
  <c r="BP439" i="2"/>
  <c r="BP493" i="2"/>
  <c r="BN509" i="2"/>
  <c r="BP582" i="2"/>
  <c r="Z27" i="2"/>
  <c r="BN27" i="2"/>
  <c r="BN70" i="2"/>
  <c r="Z110" i="2"/>
  <c r="Z204" i="2"/>
  <c r="Z215" i="2"/>
  <c r="BN215" i="2"/>
  <c r="Z233" i="2"/>
  <c r="BN233" i="2"/>
  <c r="Z336" i="2"/>
  <c r="Z337" i="2" s="1"/>
  <c r="BN341" i="2"/>
  <c r="BN372" i="2"/>
  <c r="Z382" i="2"/>
  <c r="BP396" i="2"/>
  <c r="BP421" i="2"/>
  <c r="BN425" i="2"/>
  <c r="Z439" i="2"/>
  <c r="BN440" i="2"/>
  <c r="BN447" i="2"/>
  <c r="Z458" i="2"/>
  <c r="BN458" i="2"/>
  <c r="Z493" i="2"/>
  <c r="Z497" i="2"/>
  <c r="BN497" i="2"/>
  <c r="Z565" i="2"/>
  <c r="BN565" i="2"/>
  <c r="Z582" i="2"/>
  <c r="BN583" i="2"/>
  <c r="Z587" i="2"/>
  <c r="BN587" i="2"/>
  <c r="Z591" i="2"/>
  <c r="BP632" i="2"/>
  <c r="BP636" i="2"/>
  <c r="BP382" i="2"/>
  <c r="Z372" i="2"/>
  <c r="BN362" i="2"/>
  <c r="Y206" i="2"/>
  <c r="Z22" i="2"/>
  <c r="Z23" i="2" s="1"/>
  <c r="I676" i="2"/>
  <c r="Z201" i="2"/>
  <c r="Z289" i="2"/>
  <c r="BP289" i="2"/>
  <c r="Z319" i="2"/>
  <c r="Z320" i="2" s="1"/>
  <c r="Z361" i="2"/>
  <c r="BP361" i="2"/>
  <c r="Z390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Z29" i="2"/>
  <c r="BP30" i="2"/>
  <c r="BP32" i="2"/>
  <c r="Z70" i="2"/>
  <c r="BP71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Y140" i="2"/>
  <c r="BN201" i="2"/>
  <c r="Y306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27" i="2"/>
  <c r="Z131" i="2" s="1"/>
  <c r="BN136" i="2"/>
  <c r="BN138" i="2"/>
  <c r="BN142" i="2"/>
  <c r="Y150" i="2"/>
  <c r="BN153" i="2"/>
  <c r="BN158" i="2"/>
  <c r="Z164" i="2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Y131" i="2"/>
  <c r="Z135" i="2"/>
  <c r="BN146" i="2"/>
  <c r="Z148" i="2"/>
  <c r="Z152" i="2"/>
  <c r="Z154" i="2" s="1"/>
  <c r="BP186" i="2"/>
  <c r="BN188" i="2"/>
  <c r="BN205" i="2"/>
  <c r="BN210" i="2"/>
  <c r="Z216" i="2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Z91" i="2" s="1"/>
  <c r="E676" i="2"/>
  <c r="Y114" i="2"/>
  <c r="BN117" i="2"/>
  <c r="Z119" i="2"/>
  <c r="Z122" i="2" s="1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BP389" i="2"/>
  <c r="BN389" i="2"/>
  <c r="Y410" i="2"/>
  <c r="Y437" i="2"/>
  <c r="BP434" i="2"/>
  <c r="BN434" i="2"/>
  <c r="Y436" i="2"/>
  <c r="Z434" i="2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Z510" i="2" s="1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0" i="2" s="1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391" i="2" l="1"/>
  <c r="Z217" i="2"/>
  <c r="Z106" i="2"/>
  <c r="Z385" i="2"/>
  <c r="Z165" i="2"/>
  <c r="Z113" i="2"/>
  <c r="Z444" i="2"/>
  <c r="Z467" i="2"/>
  <c r="Z482" i="2"/>
  <c r="Z38" i="2"/>
  <c r="Z262" i="2"/>
  <c r="Z436" i="2"/>
  <c r="Z376" i="2"/>
  <c r="Z315" i="2"/>
  <c r="Z82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Y669" i="2" l="1"/>
  <c r="Z671" i="2"/>
</calcChain>
</file>

<file path=xl/sharedStrings.xml><?xml version="1.0" encoding="utf-8"?>
<sst xmlns="http://schemas.openxmlformats.org/spreadsheetml/2006/main" count="5335" uniqueCount="1119">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</sst>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1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8" t="s">
        <v>26</v>
      </c>
      <c r="E1" s="1198"/>
      <c r="F1" s="1198"/>
      <c r="G1" s="14" t="s">
        <v>66</v>
      </c>
      <c r="H1" s="1198" t="s">
        <v>46</v>
      </c>
      <c r="I1" s="1198"/>
      <c r="J1" s="1198"/>
      <c r="K1" s="1198"/>
      <c r="L1" s="1198"/>
      <c r="M1" s="1198"/>
      <c r="N1" s="1198"/>
      <c r="O1" s="1198"/>
      <c r="P1" s="1198"/>
      <c r="Q1" s="1198"/>
      <c r="R1" s="1199" t="s">
        <v>67</v>
      </c>
      <c r="S1" s="1200"/>
      <c r="T1" s="120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1"/>
      <c r="R2" s="1201"/>
      <c r="S2" s="1201"/>
      <c r="T2" s="1201"/>
      <c r="U2" s="1201"/>
      <c r="V2" s="1201"/>
      <c r="W2" s="120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1"/>
      <c r="Q3" s="1201"/>
      <c r="R3" s="1201"/>
      <c r="S3" s="1201"/>
      <c r="T3" s="1201"/>
      <c r="U3" s="1201"/>
      <c r="V3" s="1201"/>
      <c r="W3" s="120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2" t="s">
        <v>8</v>
      </c>
      <c r="B5" s="1202"/>
      <c r="C5" s="1202"/>
      <c r="D5" s="1203"/>
      <c r="E5" s="1203"/>
      <c r="F5" s="1204" t="s">
        <v>14</v>
      </c>
      <c r="G5" s="1204"/>
      <c r="H5" s="1203" t="s">
        <v>1118</v>
      </c>
      <c r="I5" s="1203"/>
      <c r="J5" s="1203"/>
      <c r="K5" s="1203"/>
      <c r="L5" s="1203"/>
      <c r="M5" s="1203"/>
      <c r="N5" s="69"/>
      <c r="P5" s="26" t="s">
        <v>4</v>
      </c>
      <c r="Q5" s="1205">
        <v>45624</v>
      </c>
      <c r="R5" s="1205"/>
      <c r="T5" s="1206" t="s">
        <v>3</v>
      </c>
      <c r="U5" s="1207"/>
      <c r="V5" s="1208" t="s">
        <v>1104</v>
      </c>
      <c r="W5" s="1209"/>
      <c r="AB5" s="57"/>
      <c r="AC5" s="57"/>
      <c r="AD5" s="57"/>
      <c r="AE5" s="57"/>
    </row>
    <row r="6" spans="1:32" s="17" customFormat="1" ht="24" customHeight="1" x14ac:dyDescent="0.2">
      <c r="A6" s="1202" t="s">
        <v>1</v>
      </c>
      <c r="B6" s="1202"/>
      <c r="C6" s="1202"/>
      <c r="D6" s="1210" t="s">
        <v>75</v>
      </c>
      <c r="E6" s="1210"/>
      <c r="F6" s="1210"/>
      <c r="G6" s="1210"/>
      <c r="H6" s="1210"/>
      <c r="I6" s="1210"/>
      <c r="J6" s="1210"/>
      <c r="K6" s="1210"/>
      <c r="L6" s="1210"/>
      <c r="M6" s="1210"/>
      <c r="N6" s="70"/>
      <c r="P6" s="26" t="s">
        <v>27</v>
      </c>
      <c r="Q6" s="1211" t="str">
        <f>IF(Q5=0," ",CHOOSE(WEEKDAY(Q5,2),"Понедельник","Вторник","Среда","Четверг","Пятница","Суббота","Воскресенье"))</f>
        <v>Четверг</v>
      </c>
      <c r="R6" s="1211"/>
      <c r="T6" s="1212" t="s">
        <v>5</v>
      </c>
      <c r="U6" s="1213"/>
      <c r="V6" s="1214" t="s">
        <v>69</v>
      </c>
      <c r="W6" s="121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0" t="str">
        <f>IFERROR(VLOOKUP(DeliveryAddress,Table,3,0),1)</f>
        <v>1</v>
      </c>
      <c r="E7" s="1221"/>
      <c r="F7" s="1221"/>
      <c r="G7" s="1221"/>
      <c r="H7" s="1221"/>
      <c r="I7" s="1221"/>
      <c r="J7" s="1221"/>
      <c r="K7" s="1221"/>
      <c r="L7" s="1221"/>
      <c r="M7" s="1222"/>
      <c r="N7" s="71"/>
      <c r="P7" s="26"/>
      <c r="Q7" s="46"/>
      <c r="R7" s="46"/>
      <c r="T7" s="1212"/>
      <c r="U7" s="1213"/>
      <c r="V7" s="1216"/>
      <c r="W7" s="1217"/>
      <c r="AB7" s="57"/>
      <c r="AC7" s="57"/>
      <c r="AD7" s="57"/>
      <c r="AE7" s="57"/>
    </row>
    <row r="8" spans="1:32" s="17" customFormat="1" ht="25.5" customHeight="1" x14ac:dyDescent="0.2">
      <c r="A8" s="1223" t="s">
        <v>57</v>
      </c>
      <c r="B8" s="1223"/>
      <c r="C8" s="1223"/>
      <c r="D8" s="1224" t="s">
        <v>76</v>
      </c>
      <c r="E8" s="1224"/>
      <c r="F8" s="1224"/>
      <c r="G8" s="1224"/>
      <c r="H8" s="1224"/>
      <c r="I8" s="1224"/>
      <c r="J8" s="1224"/>
      <c r="K8" s="1224"/>
      <c r="L8" s="1224"/>
      <c r="M8" s="1224"/>
      <c r="N8" s="72"/>
      <c r="P8" s="26" t="s">
        <v>11</v>
      </c>
      <c r="Q8" s="1183">
        <v>0.45833333333333331</v>
      </c>
      <c r="R8" s="1183"/>
      <c r="T8" s="1212"/>
      <c r="U8" s="1213"/>
      <c r="V8" s="1216"/>
      <c r="W8" s="1217"/>
      <c r="AB8" s="57"/>
      <c r="AC8" s="57"/>
      <c r="AD8" s="57"/>
      <c r="AE8" s="57"/>
    </row>
    <row r="9" spans="1:32" s="17" customFormat="1" ht="39.950000000000003" customHeight="1" x14ac:dyDescent="0.2">
      <c r="A9" s="11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3"/>
      <c r="C9" s="1173"/>
      <c r="D9" s="1174" t="s">
        <v>45</v>
      </c>
      <c r="E9" s="1175"/>
      <c r="F9" s="11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3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67"/>
      <c r="P9" s="29" t="s">
        <v>15</v>
      </c>
      <c r="Q9" s="1226"/>
      <c r="R9" s="1226"/>
      <c r="T9" s="1212"/>
      <c r="U9" s="1213"/>
      <c r="V9" s="1218"/>
      <c r="W9" s="12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3"/>
      <c r="C10" s="1173"/>
      <c r="D10" s="1174"/>
      <c r="E10" s="1175"/>
      <c r="F10" s="11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3"/>
      <c r="H10" s="1176" t="str">
        <f>IFERROR(VLOOKUP($D$10,Proxy,2,FALSE),"")</f>
        <v/>
      </c>
      <c r="I10" s="1176"/>
      <c r="J10" s="1176"/>
      <c r="K10" s="1176"/>
      <c r="L10" s="1176"/>
      <c r="M10" s="1176"/>
      <c r="N10" s="68"/>
      <c r="P10" s="29" t="s">
        <v>32</v>
      </c>
      <c r="Q10" s="1177"/>
      <c r="R10" s="1177"/>
      <c r="U10" s="26" t="s">
        <v>12</v>
      </c>
      <c r="V10" s="1178" t="s">
        <v>70</v>
      </c>
      <c r="W10" s="117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0"/>
      <c r="R11" s="1180"/>
      <c r="U11" s="26" t="s">
        <v>28</v>
      </c>
      <c r="V11" s="1181" t="s">
        <v>54</v>
      </c>
      <c r="W11" s="118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2" t="s">
        <v>71</v>
      </c>
      <c r="B12" s="1182"/>
      <c r="C12" s="1182"/>
      <c r="D12" s="1182"/>
      <c r="E12" s="1182"/>
      <c r="F12" s="1182"/>
      <c r="G12" s="1182"/>
      <c r="H12" s="1182"/>
      <c r="I12" s="1182"/>
      <c r="J12" s="1182"/>
      <c r="K12" s="1182"/>
      <c r="L12" s="1182"/>
      <c r="M12" s="1182"/>
      <c r="N12" s="73"/>
      <c r="P12" s="26" t="s">
        <v>30</v>
      </c>
      <c r="Q12" s="1183"/>
      <c r="R12" s="1183"/>
      <c r="S12" s="27"/>
      <c r="T12"/>
      <c r="U12" s="26" t="s">
        <v>45</v>
      </c>
      <c r="V12" s="1184"/>
      <c r="W12" s="1184"/>
      <c r="X12"/>
      <c r="AB12" s="57"/>
      <c r="AC12" s="57"/>
      <c r="AD12" s="57"/>
      <c r="AE12" s="57"/>
    </row>
    <row r="13" spans="1:32" s="17" customFormat="1" ht="23.25" customHeight="1" x14ac:dyDescent="0.2">
      <c r="A13" s="1182" t="s">
        <v>72</v>
      </c>
      <c r="B13" s="1182"/>
      <c r="C13" s="1182"/>
      <c r="D13" s="1182"/>
      <c r="E13" s="1182"/>
      <c r="F13" s="1182"/>
      <c r="G13" s="1182"/>
      <c r="H13" s="1182"/>
      <c r="I13" s="1182"/>
      <c r="J13" s="1182"/>
      <c r="K13" s="1182"/>
      <c r="L13" s="1182"/>
      <c r="M13" s="1182"/>
      <c r="N13" s="73"/>
      <c r="O13" s="29"/>
      <c r="P13" s="29" t="s">
        <v>31</v>
      </c>
      <c r="Q13" s="1181"/>
      <c r="R13" s="118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2" t="s">
        <v>73</v>
      </c>
      <c r="B14" s="1182"/>
      <c r="C14" s="1182"/>
      <c r="D14" s="1182"/>
      <c r="E14" s="1182"/>
      <c r="F14" s="1182"/>
      <c r="G14" s="1182"/>
      <c r="H14" s="1182"/>
      <c r="I14" s="1182"/>
      <c r="J14" s="1182"/>
      <c r="K14" s="1182"/>
      <c r="L14" s="1182"/>
      <c r="M14" s="118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85" t="s">
        <v>74</v>
      </c>
      <c r="B15" s="1185"/>
      <c r="C15" s="1185"/>
      <c r="D15" s="1185"/>
      <c r="E15" s="1185"/>
      <c r="F15" s="1185"/>
      <c r="G15" s="1185"/>
      <c r="H15" s="1185"/>
      <c r="I15" s="1185"/>
      <c r="J15" s="1185"/>
      <c r="K15" s="1185"/>
      <c r="L15" s="1185"/>
      <c r="M15" s="1185"/>
      <c r="N15" s="74"/>
      <c r="O15"/>
      <c r="P15" s="1186" t="s">
        <v>60</v>
      </c>
      <c r="Q15" s="1186"/>
      <c r="R15" s="1186"/>
      <c r="S15" s="1186"/>
      <c r="T15" s="118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7"/>
      <c r="Q16" s="1187"/>
      <c r="R16" s="1187"/>
      <c r="S16" s="1187"/>
      <c r="T16" s="11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8" t="s">
        <v>58</v>
      </c>
      <c r="B17" s="1158" t="s">
        <v>48</v>
      </c>
      <c r="C17" s="1190" t="s">
        <v>47</v>
      </c>
      <c r="D17" s="1192" t="s">
        <v>49</v>
      </c>
      <c r="E17" s="1193"/>
      <c r="F17" s="1158" t="s">
        <v>21</v>
      </c>
      <c r="G17" s="1158" t="s">
        <v>24</v>
      </c>
      <c r="H17" s="1158" t="s">
        <v>22</v>
      </c>
      <c r="I17" s="1158" t="s">
        <v>23</v>
      </c>
      <c r="J17" s="1158" t="s">
        <v>16</v>
      </c>
      <c r="K17" s="1158" t="s">
        <v>62</v>
      </c>
      <c r="L17" s="1158" t="s">
        <v>64</v>
      </c>
      <c r="M17" s="1158" t="s">
        <v>2</v>
      </c>
      <c r="N17" s="1158" t="s">
        <v>63</v>
      </c>
      <c r="O17" s="1158" t="s">
        <v>25</v>
      </c>
      <c r="P17" s="1192" t="s">
        <v>17</v>
      </c>
      <c r="Q17" s="1196"/>
      <c r="R17" s="1196"/>
      <c r="S17" s="1196"/>
      <c r="T17" s="1193"/>
      <c r="U17" s="1188" t="s">
        <v>55</v>
      </c>
      <c r="V17" s="1189"/>
      <c r="W17" s="1158" t="s">
        <v>6</v>
      </c>
      <c r="X17" s="1158" t="s">
        <v>41</v>
      </c>
      <c r="Y17" s="1160" t="s">
        <v>53</v>
      </c>
      <c r="Z17" s="1162" t="s">
        <v>18</v>
      </c>
      <c r="AA17" s="1164" t="s">
        <v>59</v>
      </c>
      <c r="AB17" s="1164" t="s">
        <v>19</v>
      </c>
      <c r="AC17" s="1164" t="s">
        <v>65</v>
      </c>
      <c r="AD17" s="1166" t="s">
        <v>56</v>
      </c>
      <c r="AE17" s="1167"/>
      <c r="AF17" s="1168"/>
      <c r="AG17" s="77"/>
      <c r="BD17" s="76" t="s">
        <v>61</v>
      </c>
    </row>
    <row r="18" spans="1:68" ht="14.25" customHeight="1" x14ac:dyDescent="0.2">
      <c r="A18" s="1159"/>
      <c r="B18" s="1159"/>
      <c r="C18" s="1191"/>
      <c r="D18" s="1194"/>
      <c r="E18" s="1195"/>
      <c r="F18" s="1159"/>
      <c r="G18" s="1159"/>
      <c r="H18" s="1159"/>
      <c r="I18" s="1159"/>
      <c r="J18" s="1159"/>
      <c r="K18" s="1159"/>
      <c r="L18" s="1159"/>
      <c r="M18" s="1159"/>
      <c r="N18" s="1159"/>
      <c r="O18" s="1159"/>
      <c r="P18" s="1194"/>
      <c r="Q18" s="1197"/>
      <c r="R18" s="1197"/>
      <c r="S18" s="1197"/>
      <c r="T18" s="1195"/>
      <c r="U18" s="78" t="s">
        <v>44</v>
      </c>
      <c r="V18" s="78" t="s">
        <v>43</v>
      </c>
      <c r="W18" s="1159"/>
      <c r="X18" s="1159"/>
      <c r="Y18" s="1161"/>
      <c r="Z18" s="1163"/>
      <c r="AA18" s="1165"/>
      <c r="AB18" s="1165"/>
      <c r="AC18" s="1165"/>
      <c r="AD18" s="1169"/>
      <c r="AE18" s="1170"/>
      <c r="AF18" s="1171"/>
      <c r="AG18" s="77"/>
      <c r="BD18" s="76"/>
    </row>
    <row r="19" spans="1:68" ht="27.75" hidden="1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2"/>
      <c r="AB19" s="52"/>
      <c r="AC19" s="52"/>
    </row>
    <row r="20" spans="1:68" ht="16.5" hidden="1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2"/>
      <c r="AB20" s="62"/>
      <c r="AC20" s="62"/>
    </row>
    <row r="21" spans="1:68" ht="14.25" hidden="1" customHeight="1" x14ac:dyDescent="0.25">
      <c r="A21" s="795" t="s">
        <v>78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6">
        <v>4680115885004</v>
      </c>
      <c r="E22" s="79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95" t="s">
        <v>84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4301051551</v>
      </c>
      <c r="D26" s="796">
        <v>4607091383881</v>
      </c>
      <c r="E26" s="796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hidden="1" customHeight="1" x14ac:dyDescent="0.25">
      <c r="A27" s="60" t="s">
        <v>89</v>
      </c>
      <c r="B27" s="60" t="s">
        <v>90</v>
      </c>
      <c r="C27" s="34">
        <v>4301051865</v>
      </c>
      <c r="D27" s="796">
        <v>4680115885912</v>
      </c>
      <c r="E27" s="796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50" t="s">
        <v>91</v>
      </c>
      <c r="Q27" s="798"/>
      <c r="R27" s="798"/>
      <c r="S27" s="798"/>
      <c r="T27" s="79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96">
        <v>4607091388237</v>
      </c>
      <c r="E28" s="79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4301051907</v>
      </c>
      <c r="D29" s="796">
        <v>4680115886230</v>
      </c>
      <c r="E29" s="79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52" t="s">
        <v>97</v>
      </c>
      <c r="Q29" s="798"/>
      <c r="R29" s="798"/>
      <c r="S29" s="798"/>
      <c r="T29" s="79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4301051692</v>
      </c>
      <c r="D30" s="796">
        <v>4607091383935</v>
      </c>
      <c r="E30" s="796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11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8"/>
      <c r="R30" s="798"/>
      <c r="S30" s="798"/>
      <c r="T30" s="79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102</v>
      </c>
      <c r="B31" s="60" t="s">
        <v>103</v>
      </c>
      <c r="C31" s="34">
        <v>4301051908</v>
      </c>
      <c r="D31" s="796">
        <v>4680115886278</v>
      </c>
      <c r="E31" s="796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4" t="s">
        <v>104</v>
      </c>
      <c r="Q31" s="798"/>
      <c r="R31" s="798"/>
      <c r="S31" s="798"/>
      <c r="T31" s="79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106</v>
      </c>
      <c r="B32" s="60" t="s">
        <v>107</v>
      </c>
      <c r="C32" s="34">
        <v>4301051783</v>
      </c>
      <c r="D32" s="796">
        <v>4680115881990</v>
      </c>
      <c r="E32" s="796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8"/>
      <c r="R32" s="798"/>
      <c r="S32" s="798"/>
      <c r="T32" s="79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4301051909</v>
      </c>
      <c r="D33" s="796">
        <v>4680115886247</v>
      </c>
      <c r="E33" s="796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56" t="s">
        <v>110</v>
      </c>
      <c r="Q33" s="798"/>
      <c r="R33" s="798"/>
      <c r="S33" s="798"/>
      <c r="T33" s="79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hidden="1" customHeight="1" x14ac:dyDescent="0.25">
      <c r="A34" s="60" t="s">
        <v>112</v>
      </c>
      <c r="B34" s="60" t="s">
        <v>113</v>
      </c>
      <c r="C34" s="34">
        <v>4301051786</v>
      </c>
      <c r="D34" s="796">
        <v>4680115881853</v>
      </c>
      <c r="E34" s="79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57" t="s">
        <v>114</v>
      </c>
      <c r="Q34" s="798"/>
      <c r="R34" s="798"/>
      <c r="S34" s="798"/>
      <c r="T34" s="79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hidden="1" customHeight="1" x14ac:dyDescent="0.25">
      <c r="A35" s="60" t="s">
        <v>115</v>
      </c>
      <c r="B35" s="60" t="s">
        <v>116</v>
      </c>
      <c r="C35" s="34">
        <v>4301051861</v>
      </c>
      <c r="D35" s="796">
        <v>4680115885905</v>
      </c>
      <c r="E35" s="796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44" t="s">
        <v>117</v>
      </c>
      <c r="Q35" s="798"/>
      <c r="R35" s="798"/>
      <c r="S35" s="798"/>
      <c r="T35" s="79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hidden="1" customHeight="1" x14ac:dyDescent="0.25">
      <c r="A36" s="60" t="s">
        <v>119</v>
      </c>
      <c r="B36" s="60" t="s">
        <v>120</v>
      </c>
      <c r="C36" s="34">
        <v>4301051593</v>
      </c>
      <c r="D36" s="796">
        <v>4607091383911</v>
      </c>
      <c r="E36" s="796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11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8"/>
      <c r="R36" s="798"/>
      <c r="S36" s="798"/>
      <c r="T36" s="79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hidden="1" customHeight="1" x14ac:dyDescent="0.25">
      <c r="A37" s="60" t="s">
        <v>122</v>
      </c>
      <c r="B37" s="60" t="s">
        <v>123</v>
      </c>
      <c r="C37" s="34">
        <v>4301051592</v>
      </c>
      <c r="D37" s="796">
        <v>4607091388244</v>
      </c>
      <c r="E37" s="796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11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8"/>
      <c r="R37" s="798"/>
      <c r="S37" s="798"/>
      <c r="T37" s="79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hidden="1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0" t="s">
        <v>40</v>
      </c>
      <c r="Q38" s="791"/>
      <c r="R38" s="791"/>
      <c r="S38" s="791"/>
      <c r="T38" s="791"/>
      <c r="U38" s="791"/>
      <c r="V38" s="792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hidden="1" customHeight="1" x14ac:dyDescent="0.25">
      <c r="A40" s="795" t="s">
        <v>124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63"/>
      <c r="AB40" s="63"/>
      <c r="AC40" s="63"/>
    </row>
    <row r="41" spans="1:68" ht="27" hidden="1" customHeight="1" x14ac:dyDescent="0.25">
      <c r="A41" s="60" t="s">
        <v>125</v>
      </c>
      <c r="B41" s="60" t="s">
        <v>126</v>
      </c>
      <c r="C41" s="34">
        <v>4301032013</v>
      </c>
      <c r="D41" s="796">
        <v>4607091388503</v>
      </c>
      <c r="E41" s="796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8"/>
      <c r="R41" s="798"/>
      <c r="S41" s="798"/>
      <c r="T41" s="79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idden="1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0" t="s">
        <v>40</v>
      </c>
      <c r="Q42" s="791"/>
      <c r="R42" s="791"/>
      <c r="S42" s="791"/>
      <c r="T42" s="791"/>
      <c r="U42" s="791"/>
      <c r="V42" s="79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hidden="1" customHeight="1" x14ac:dyDescent="0.25">
      <c r="A44" s="795" t="s">
        <v>130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63"/>
      <c r="AB44" s="63"/>
      <c r="AC44" s="63"/>
    </row>
    <row r="45" spans="1:68" ht="27" hidden="1" customHeight="1" x14ac:dyDescent="0.25">
      <c r="A45" s="60" t="s">
        <v>131</v>
      </c>
      <c r="B45" s="60" t="s">
        <v>132</v>
      </c>
      <c r="C45" s="34">
        <v>4301170002</v>
      </c>
      <c r="D45" s="796">
        <v>4607091389111</v>
      </c>
      <c r="E45" s="796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8"/>
      <c r="R45" s="798"/>
      <c r="S45" s="798"/>
      <c r="T45" s="79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793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4"/>
      <c r="P46" s="790" t="s">
        <v>40</v>
      </c>
      <c r="Q46" s="791"/>
      <c r="R46" s="791"/>
      <c r="S46" s="791"/>
      <c r="T46" s="791"/>
      <c r="U46" s="791"/>
      <c r="V46" s="792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4"/>
      <c r="P47" s="790" t="s">
        <v>40</v>
      </c>
      <c r="Q47" s="791"/>
      <c r="R47" s="791"/>
      <c r="S47" s="791"/>
      <c r="T47" s="791"/>
      <c r="U47" s="791"/>
      <c r="V47" s="792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hidden="1" customHeight="1" x14ac:dyDescent="0.2">
      <c r="A48" s="839" t="s">
        <v>133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  <c r="S48" s="839"/>
      <c r="T48" s="839"/>
      <c r="U48" s="839"/>
      <c r="V48" s="839"/>
      <c r="W48" s="839"/>
      <c r="X48" s="839"/>
      <c r="Y48" s="839"/>
      <c r="Z48" s="839"/>
      <c r="AA48" s="52"/>
      <c r="AB48" s="52"/>
      <c r="AC48" s="52"/>
    </row>
    <row r="49" spans="1:68" ht="16.5" hidden="1" customHeight="1" x14ac:dyDescent="0.25">
      <c r="A49" s="805" t="s">
        <v>134</v>
      </c>
      <c r="B49" s="805"/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  <c r="O49" s="805"/>
      <c r="P49" s="805"/>
      <c r="Q49" s="805"/>
      <c r="R49" s="805"/>
      <c r="S49" s="805"/>
      <c r="T49" s="805"/>
      <c r="U49" s="805"/>
      <c r="V49" s="805"/>
      <c r="W49" s="805"/>
      <c r="X49" s="805"/>
      <c r="Y49" s="805"/>
      <c r="Z49" s="805"/>
      <c r="AA49" s="62"/>
      <c r="AB49" s="62"/>
      <c r="AC49" s="62"/>
    </row>
    <row r="50" spans="1:68" ht="14.25" hidden="1" customHeight="1" x14ac:dyDescent="0.25">
      <c r="A50" s="795" t="s">
        <v>135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6">
        <v>4607091385670</v>
      </c>
      <c r="E51" s="796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8"/>
      <c r="R51" s="798"/>
      <c r="S51" s="798"/>
      <c r="T51" s="799"/>
      <c r="U51" s="37" t="s">
        <v>45</v>
      </c>
      <c r="V51" s="37" t="s">
        <v>45</v>
      </c>
      <c r="W51" s="38" t="s">
        <v>0</v>
      </c>
      <c r="X51" s="56">
        <v>600</v>
      </c>
      <c r="Y51" s="53">
        <f t="shared" ref="Y51:Y56" si="6">IFERROR(IF(X51="",0,CEILING((X51/$H51),1)*$H51),"")</f>
        <v>604.80000000000007</v>
      </c>
      <c r="Z51" s="39">
        <f>IFERROR(IF(Y51=0,"",ROUNDUP(Y51/H51,0)*0.02175),"")</f>
        <v>1.218</v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626.66666666666663</v>
      </c>
      <c r="BN51" s="75">
        <f t="shared" ref="BN51:BN56" si="8">IFERROR(Y51*I51/H51,"0")</f>
        <v>631.67999999999995</v>
      </c>
      <c r="BO51" s="75">
        <f t="shared" ref="BO51:BO56" si="9">IFERROR(1/J51*(X51/H51),"0")</f>
        <v>0.99206349206349187</v>
      </c>
      <c r="BP51" s="75">
        <f t="shared" ref="BP51:BP56" si="10">IFERROR(1/J51*(Y51/H51),"0")</f>
        <v>1</v>
      </c>
    </row>
    <row r="52" spans="1:68" ht="16.5" hidden="1" customHeight="1" x14ac:dyDescent="0.25">
      <c r="A52" s="60" t="s">
        <v>136</v>
      </c>
      <c r="B52" s="60" t="s">
        <v>141</v>
      </c>
      <c r="C52" s="34">
        <v>4301011540</v>
      </c>
      <c r="D52" s="796">
        <v>4607091385670</v>
      </c>
      <c r="E52" s="796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11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8"/>
      <c r="R52" s="798"/>
      <c r="S52" s="798"/>
      <c r="T52" s="79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hidden="1" customHeight="1" x14ac:dyDescent="0.25">
      <c r="A53" s="60" t="s">
        <v>144</v>
      </c>
      <c r="B53" s="60" t="s">
        <v>145</v>
      </c>
      <c r="C53" s="34">
        <v>4301011625</v>
      </c>
      <c r="D53" s="796">
        <v>4680115883956</v>
      </c>
      <c r="E53" s="796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8"/>
      <c r="R53" s="798"/>
      <c r="S53" s="798"/>
      <c r="T53" s="79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796">
        <v>4607091385687</v>
      </c>
      <c r="E54" s="79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8"/>
      <c r="R54" s="798"/>
      <c r="S54" s="798"/>
      <c r="T54" s="799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hidden="1" customHeight="1" x14ac:dyDescent="0.25">
      <c r="A55" s="60" t="s">
        <v>151</v>
      </c>
      <c r="B55" s="60" t="s">
        <v>152</v>
      </c>
      <c r="C55" s="34">
        <v>4301011565</v>
      </c>
      <c r="D55" s="796">
        <v>4680115882539</v>
      </c>
      <c r="E55" s="796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8"/>
      <c r="R55" s="798"/>
      <c r="S55" s="798"/>
      <c r="T55" s="79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153</v>
      </c>
      <c r="B56" s="60" t="s">
        <v>154</v>
      </c>
      <c r="C56" s="34">
        <v>4301011624</v>
      </c>
      <c r="D56" s="796">
        <v>4680115883949</v>
      </c>
      <c r="E56" s="796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8"/>
      <c r="R56" s="798"/>
      <c r="S56" s="798"/>
      <c r="T56" s="79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93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0" t="s">
        <v>40</v>
      </c>
      <c r="Q57" s="791"/>
      <c r="R57" s="791"/>
      <c r="S57" s="791"/>
      <c r="T57" s="791"/>
      <c r="U57" s="791"/>
      <c r="V57" s="792"/>
      <c r="W57" s="40" t="s">
        <v>39</v>
      </c>
      <c r="X57" s="41">
        <f>IFERROR(X51/H51,"0")+IFERROR(X52/H52,"0")+IFERROR(X53/H53,"0")+IFERROR(X54/H54,"0")+IFERROR(X55/H55,"0")+IFERROR(X56/H56,"0")</f>
        <v>91.555555555555543</v>
      </c>
      <c r="Y57" s="41">
        <f>IFERROR(Y51/H51,"0")+IFERROR(Y52/H52,"0")+IFERROR(Y53/H53,"0")+IFERROR(Y54/H54,"0")+IFERROR(Y55/H55,"0")+IFERROR(Y56/H56,"0")</f>
        <v>92</v>
      </c>
      <c r="Z57" s="41">
        <f>IFERROR(IF(Z51="",0,Z51),"0")+IFERROR(IF(Z52="",0,Z52),"0")+IFERROR(IF(Z53="",0,Z53),"0")+IFERROR(IF(Z54="",0,Z54),"0")+IFERROR(IF(Z55="",0,Z55),"0")+IFERROR(IF(Z56="",0,Z56),"0")</f>
        <v>1.5427200000000001</v>
      </c>
      <c r="AA57" s="64"/>
      <c r="AB57" s="64"/>
      <c r="AC57" s="64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0" t="s">
        <v>40</v>
      </c>
      <c r="Q58" s="791"/>
      <c r="R58" s="791"/>
      <c r="S58" s="791"/>
      <c r="T58" s="791"/>
      <c r="U58" s="791"/>
      <c r="V58" s="792"/>
      <c r="W58" s="40" t="s">
        <v>0</v>
      </c>
      <c r="X58" s="41">
        <f>IFERROR(SUM(X51:X56),"0")</f>
        <v>744</v>
      </c>
      <c r="Y58" s="41">
        <f>IFERROR(SUM(Y51:Y56),"0")</f>
        <v>748.80000000000007</v>
      </c>
      <c r="Z58" s="40"/>
      <c r="AA58" s="64"/>
      <c r="AB58" s="64"/>
      <c r="AC58" s="64"/>
    </row>
    <row r="59" spans="1:68" ht="14.25" hidden="1" customHeight="1" x14ac:dyDescent="0.25">
      <c r="A59" s="795" t="s">
        <v>84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63"/>
      <c r="AB59" s="63"/>
      <c r="AC59" s="63"/>
    </row>
    <row r="60" spans="1:68" ht="27" hidden="1" customHeight="1" x14ac:dyDescent="0.25">
      <c r="A60" s="60" t="s">
        <v>155</v>
      </c>
      <c r="B60" s="60" t="s">
        <v>156</v>
      </c>
      <c r="C60" s="34">
        <v>4301051842</v>
      </c>
      <c r="D60" s="796">
        <v>4680115885233</v>
      </c>
      <c r="E60" s="796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11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8"/>
      <c r="R60" s="798"/>
      <c r="S60" s="798"/>
      <c r="T60" s="79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158</v>
      </c>
      <c r="B61" s="60" t="s">
        <v>159</v>
      </c>
      <c r="C61" s="34">
        <v>4301051820</v>
      </c>
      <c r="D61" s="796">
        <v>4680115884915</v>
      </c>
      <c r="E61" s="796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8"/>
      <c r="R61" s="798"/>
      <c r="S61" s="798"/>
      <c r="T61" s="79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93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4"/>
      <c r="P62" s="790" t="s">
        <v>40</v>
      </c>
      <c r="Q62" s="791"/>
      <c r="R62" s="791"/>
      <c r="S62" s="791"/>
      <c r="T62" s="791"/>
      <c r="U62" s="791"/>
      <c r="V62" s="792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794"/>
      <c r="P63" s="790" t="s">
        <v>40</v>
      </c>
      <c r="Q63" s="791"/>
      <c r="R63" s="791"/>
      <c r="S63" s="791"/>
      <c r="T63" s="791"/>
      <c r="U63" s="791"/>
      <c r="V63" s="792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hidden="1" customHeight="1" x14ac:dyDescent="0.25">
      <c r="A64" s="805" t="s">
        <v>161</v>
      </c>
      <c r="B64" s="805"/>
      <c r="C64" s="805"/>
      <c r="D64" s="805"/>
      <c r="E64" s="805"/>
      <c r="F64" s="805"/>
      <c r="G64" s="805"/>
      <c r="H64" s="805"/>
      <c r="I64" s="805"/>
      <c r="J64" s="805"/>
      <c r="K64" s="805"/>
      <c r="L64" s="805"/>
      <c r="M64" s="805"/>
      <c r="N64" s="805"/>
      <c r="O64" s="805"/>
      <c r="P64" s="805"/>
      <c r="Q64" s="805"/>
      <c r="R64" s="805"/>
      <c r="S64" s="805"/>
      <c r="T64" s="805"/>
      <c r="U64" s="805"/>
      <c r="V64" s="805"/>
      <c r="W64" s="805"/>
      <c r="X64" s="805"/>
      <c r="Y64" s="805"/>
      <c r="Z64" s="805"/>
      <c r="AA64" s="62"/>
      <c r="AB64" s="62"/>
      <c r="AC64" s="62"/>
    </row>
    <row r="65" spans="1:68" ht="14.25" hidden="1" customHeight="1" x14ac:dyDescent="0.25">
      <c r="A65" s="795" t="s">
        <v>135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63"/>
      <c r="AB65" s="63"/>
      <c r="AC65" s="63"/>
    </row>
    <row r="66" spans="1:68" ht="27" hidden="1" customHeight="1" x14ac:dyDescent="0.25">
      <c r="A66" s="60" t="s">
        <v>162</v>
      </c>
      <c r="B66" s="60" t="s">
        <v>163</v>
      </c>
      <c r="C66" s="34">
        <v>4301012030</v>
      </c>
      <c r="D66" s="796">
        <v>4680115885882</v>
      </c>
      <c r="E66" s="796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1136" t="s">
        <v>164</v>
      </c>
      <c r="Q66" s="798"/>
      <c r="R66" s="798"/>
      <c r="S66" s="798"/>
      <c r="T66" s="79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hidden="1" customHeight="1" x14ac:dyDescent="0.25">
      <c r="A67" s="60" t="s">
        <v>166</v>
      </c>
      <c r="B67" s="60" t="s">
        <v>167</v>
      </c>
      <c r="C67" s="34">
        <v>4301011948</v>
      </c>
      <c r="D67" s="796">
        <v>4680115881426</v>
      </c>
      <c r="E67" s="796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11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8"/>
      <c r="R67" s="798"/>
      <c r="S67" s="798"/>
      <c r="T67" s="79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796">
        <v>4680115881426</v>
      </c>
      <c r="E68" s="796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8"/>
      <c r="R68" s="798"/>
      <c r="S68" s="798"/>
      <c r="T68" s="799"/>
      <c r="U68" s="37" t="s">
        <v>45</v>
      </c>
      <c r="V68" s="37" t="s">
        <v>45</v>
      </c>
      <c r="W68" s="38" t="s">
        <v>0</v>
      </c>
      <c r="X68" s="56">
        <v>1209.5999999999999</v>
      </c>
      <c r="Y68" s="53">
        <f t="shared" si="11"/>
        <v>1209.6000000000001</v>
      </c>
      <c r="Z68" s="39">
        <f>IFERROR(IF(Y68=0,"",ROUNDUP(Y68/H68,0)*0.02175),"")</f>
        <v>2.4359999999999999</v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1263.3599999999999</v>
      </c>
      <c r="BN68" s="75">
        <f t="shared" si="13"/>
        <v>1263.3599999999999</v>
      </c>
      <c r="BO68" s="75">
        <f t="shared" si="14"/>
        <v>1.9999999999999996</v>
      </c>
      <c r="BP68" s="75">
        <f t="shared" si="15"/>
        <v>2</v>
      </c>
    </row>
    <row r="69" spans="1:68" ht="27" hidden="1" customHeight="1" x14ac:dyDescent="0.25">
      <c r="A69" s="60" t="s">
        <v>174</v>
      </c>
      <c r="B69" s="60" t="s">
        <v>175</v>
      </c>
      <c r="C69" s="34">
        <v>4301011192</v>
      </c>
      <c r="D69" s="796">
        <v>4607091382952</v>
      </c>
      <c r="E69" s="796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112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8"/>
      <c r="R69" s="798"/>
      <c r="S69" s="798"/>
      <c r="T69" s="79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hidden="1" customHeight="1" x14ac:dyDescent="0.25">
      <c r="A70" s="60" t="s">
        <v>177</v>
      </c>
      <c r="B70" s="60" t="s">
        <v>178</v>
      </c>
      <c r="C70" s="34">
        <v>4301011589</v>
      </c>
      <c r="D70" s="796">
        <v>4680115885899</v>
      </c>
      <c r="E70" s="79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1129" t="s">
        <v>179</v>
      </c>
      <c r="Q70" s="798"/>
      <c r="R70" s="798"/>
      <c r="S70" s="798"/>
      <c r="T70" s="79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182</v>
      </c>
      <c r="B71" s="60" t="s">
        <v>183</v>
      </c>
      <c r="C71" s="34">
        <v>4301011386</v>
      </c>
      <c r="D71" s="796">
        <v>4680115880283</v>
      </c>
      <c r="E71" s="796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8"/>
      <c r="R71" s="798"/>
      <c r="S71" s="798"/>
      <c r="T71" s="79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hidden="1" customHeight="1" x14ac:dyDescent="0.25">
      <c r="A72" s="60" t="s">
        <v>185</v>
      </c>
      <c r="B72" s="60" t="s">
        <v>186</v>
      </c>
      <c r="C72" s="34">
        <v>4301011432</v>
      </c>
      <c r="D72" s="796">
        <v>4680115882720</v>
      </c>
      <c r="E72" s="79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8"/>
      <c r="R72" s="798"/>
      <c r="S72" s="798"/>
      <c r="T72" s="79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hidden="1" customHeight="1" x14ac:dyDescent="0.25">
      <c r="A73" s="60" t="s">
        <v>188</v>
      </c>
      <c r="B73" s="60" t="s">
        <v>189</v>
      </c>
      <c r="C73" s="34">
        <v>4301012008</v>
      </c>
      <c r="D73" s="796">
        <v>4680115881525</v>
      </c>
      <c r="E73" s="796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11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8"/>
      <c r="R73" s="798"/>
      <c r="S73" s="798"/>
      <c r="T73" s="799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796">
        <v>4680115881419</v>
      </c>
      <c r="E74" s="79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11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8"/>
      <c r="R74" s="798"/>
      <c r="S74" s="798"/>
      <c r="T74" s="799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793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0" t="s">
        <v>40</v>
      </c>
      <c r="Q75" s="791"/>
      <c r="R75" s="791"/>
      <c r="S75" s="791"/>
      <c r="T75" s="791"/>
      <c r="U75" s="791"/>
      <c r="V75" s="792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508</v>
      </c>
      <c r="Y75" s="41">
        <f>IFERROR(Y66/H66,"0")+IFERROR(Y67/H67,"0")+IFERROR(Y68/H68,"0")+IFERROR(Y69/H69,"0")+IFERROR(Y70/H70,"0")+IFERROR(Y71/H71,"0")+IFERROR(Y72/H72,"0")+IFERROR(Y73/H73,"0")+IFERROR(Y74/H74,"0")</f>
        <v>508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6.0079200000000004</v>
      </c>
      <c r="AA75" s="64"/>
      <c r="AB75" s="64"/>
      <c r="AC75" s="64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0" t="s">
        <v>40</v>
      </c>
      <c r="Q76" s="791"/>
      <c r="R76" s="791"/>
      <c r="S76" s="791"/>
      <c r="T76" s="791"/>
      <c r="U76" s="791"/>
      <c r="V76" s="792"/>
      <c r="W76" s="40" t="s">
        <v>0</v>
      </c>
      <c r="X76" s="41">
        <f>IFERROR(SUM(X66:X74),"0")</f>
        <v>2991.6</v>
      </c>
      <c r="Y76" s="41">
        <f>IFERROR(SUM(Y66:Y74),"0")</f>
        <v>2991.6000000000004</v>
      </c>
      <c r="Z76" s="40"/>
      <c r="AA76" s="64"/>
      <c r="AB76" s="64"/>
      <c r="AC76" s="64"/>
    </row>
    <row r="77" spans="1:68" ht="14.25" hidden="1" customHeight="1" x14ac:dyDescent="0.25">
      <c r="A77" s="795" t="s">
        <v>193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796">
        <v>4680115881440</v>
      </c>
      <c r="E78" s="796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8"/>
      <c r="R78" s="798"/>
      <c r="S78" s="798"/>
      <c r="T78" s="799"/>
      <c r="U78" s="37" t="s">
        <v>45</v>
      </c>
      <c r="V78" s="37" t="s">
        <v>45</v>
      </c>
      <c r="W78" s="38" t="s">
        <v>0</v>
      </c>
      <c r="X78" s="56">
        <v>1800</v>
      </c>
      <c r="Y78" s="53">
        <f>IFERROR(IF(X78="",0,CEILING((X78/$H78),1)*$H78),"")</f>
        <v>1803.6000000000001</v>
      </c>
      <c r="Z78" s="39">
        <f>IFERROR(IF(Y78=0,"",ROUNDUP(Y78/H78,0)*0.02175),"")</f>
        <v>3.6322499999999995</v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1879.9999999999998</v>
      </c>
      <c r="BN78" s="75">
        <f>IFERROR(Y78*I78/H78,"0")</f>
        <v>1883.76</v>
      </c>
      <c r="BO78" s="75">
        <f>IFERROR(1/J78*(X78/H78),"0")</f>
        <v>2.9761904761904758</v>
      </c>
      <c r="BP78" s="75">
        <f>IFERROR(1/J78*(Y78/H78),"0")</f>
        <v>2.9821428571428568</v>
      </c>
    </row>
    <row r="79" spans="1:68" ht="27" hidden="1" customHeight="1" x14ac:dyDescent="0.25">
      <c r="A79" s="60" t="s">
        <v>197</v>
      </c>
      <c r="B79" s="60" t="s">
        <v>198</v>
      </c>
      <c r="C79" s="34">
        <v>4301020228</v>
      </c>
      <c r="D79" s="796">
        <v>4680115882751</v>
      </c>
      <c r="E79" s="796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8"/>
      <c r="R79" s="798"/>
      <c r="S79" s="798"/>
      <c r="T79" s="79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hidden="1" customHeight="1" x14ac:dyDescent="0.25">
      <c r="A80" s="60" t="s">
        <v>200</v>
      </c>
      <c r="B80" s="60" t="s">
        <v>201</v>
      </c>
      <c r="C80" s="34">
        <v>4301020358</v>
      </c>
      <c r="D80" s="796">
        <v>4680115885950</v>
      </c>
      <c r="E80" s="796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1123" t="s">
        <v>202</v>
      </c>
      <c r="Q80" s="798"/>
      <c r="R80" s="798"/>
      <c r="S80" s="798"/>
      <c r="T80" s="79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796">
        <v>4680115881433</v>
      </c>
      <c r="E81" s="796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11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8"/>
      <c r="R81" s="798"/>
      <c r="S81" s="798"/>
      <c r="T81" s="799"/>
      <c r="U81" s="37" t="s">
        <v>45</v>
      </c>
      <c r="V81" s="37" t="s">
        <v>45</v>
      </c>
      <c r="W81" s="38" t="s">
        <v>0</v>
      </c>
      <c r="X81" s="56">
        <v>491.4</v>
      </c>
      <c r="Y81" s="53">
        <f>IFERROR(IF(X81="",0,CEILING((X81/$H81),1)*$H81),"")</f>
        <v>491.40000000000003</v>
      </c>
      <c r="Z81" s="39">
        <f>IFERROR(IF(Y81=0,"",ROUNDUP(Y81/H81,0)*0.00651),"")</f>
        <v>1.18482</v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524.16</v>
      </c>
      <c r="BN81" s="75">
        <f>IFERROR(Y81*I81/H81,"0")</f>
        <v>524.16</v>
      </c>
      <c r="BO81" s="75">
        <f>IFERROR(1/J81*(X81/H81),"0")</f>
        <v>0.99999999999999989</v>
      </c>
      <c r="BP81" s="75">
        <f>IFERROR(1/J81*(Y81/H81),"0")</f>
        <v>1</v>
      </c>
    </row>
    <row r="82" spans="1:68" x14ac:dyDescent="0.2">
      <c r="A82" s="793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794"/>
      <c r="P82" s="790" t="s">
        <v>40</v>
      </c>
      <c r="Q82" s="791"/>
      <c r="R82" s="791"/>
      <c r="S82" s="791"/>
      <c r="T82" s="791"/>
      <c r="U82" s="791"/>
      <c r="V82" s="792"/>
      <c r="W82" s="40" t="s">
        <v>39</v>
      </c>
      <c r="X82" s="41">
        <f>IFERROR(X78/H78,"0")+IFERROR(X79/H79,"0")+IFERROR(X80/H80,"0")+IFERROR(X81/H81,"0")</f>
        <v>348.66666666666663</v>
      </c>
      <c r="Y82" s="41">
        <f>IFERROR(Y78/H78,"0")+IFERROR(Y79/H79,"0")+IFERROR(Y80/H80,"0")+IFERROR(Y81/H81,"0")</f>
        <v>349</v>
      </c>
      <c r="Z82" s="41">
        <f>IFERROR(IF(Z78="",0,Z78),"0")+IFERROR(IF(Z79="",0,Z79),"0")+IFERROR(IF(Z80="",0,Z80),"0")+IFERROR(IF(Z81="",0,Z81),"0")</f>
        <v>4.8170699999999993</v>
      </c>
      <c r="AA82" s="64"/>
      <c r="AB82" s="64"/>
      <c r="AC82" s="64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794"/>
      <c r="P83" s="790" t="s">
        <v>40</v>
      </c>
      <c r="Q83" s="791"/>
      <c r="R83" s="791"/>
      <c r="S83" s="791"/>
      <c r="T83" s="791"/>
      <c r="U83" s="791"/>
      <c r="V83" s="792"/>
      <c r="W83" s="40" t="s">
        <v>0</v>
      </c>
      <c r="X83" s="41">
        <f>IFERROR(SUM(X78:X81),"0")</f>
        <v>2291.4</v>
      </c>
      <c r="Y83" s="41">
        <f>IFERROR(SUM(Y78:Y81),"0")</f>
        <v>2295</v>
      </c>
      <c r="Z83" s="40"/>
      <c r="AA83" s="64"/>
      <c r="AB83" s="64"/>
      <c r="AC83" s="64"/>
    </row>
    <row r="84" spans="1:68" ht="14.25" hidden="1" customHeight="1" x14ac:dyDescent="0.25">
      <c r="A84" s="795" t="s">
        <v>78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63"/>
      <c r="AB84" s="63"/>
      <c r="AC84" s="63"/>
    </row>
    <row r="85" spans="1:68" ht="16.5" hidden="1" customHeight="1" x14ac:dyDescent="0.25">
      <c r="A85" s="60" t="s">
        <v>206</v>
      </c>
      <c r="B85" s="60" t="s">
        <v>207</v>
      </c>
      <c r="C85" s="34">
        <v>4301031242</v>
      </c>
      <c r="D85" s="796">
        <v>4680115885066</v>
      </c>
      <c r="E85" s="79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8"/>
      <c r="R85" s="798"/>
      <c r="S85" s="798"/>
      <c r="T85" s="79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hidden="1" customHeight="1" x14ac:dyDescent="0.25">
      <c r="A86" s="60" t="s">
        <v>209</v>
      </c>
      <c r="B86" s="60" t="s">
        <v>210</v>
      </c>
      <c r="C86" s="34">
        <v>4301031240</v>
      </c>
      <c r="D86" s="796">
        <v>4680115885042</v>
      </c>
      <c r="E86" s="796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11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8"/>
      <c r="R86" s="798"/>
      <c r="S86" s="798"/>
      <c r="T86" s="79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hidden="1" customHeight="1" x14ac:dyDescent="0.25">
      <c r="A87" s="60" t="s">
        <v>212</v>
      </c>
      <c r="B87" s="60" t="s">
        <v>213</v>
      </c>
      <c r="C87" s="34">
        <v>4301031315</v>
      </c>
      <c r="D87" s="796">
        <v>4680115885080</v>
      </c>
      <c r="E87" s="796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8"/>
      <c r="R87" s="798"/>
      <c r="S87" s="798"/>
      <c r="T87" s="79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hidden="1" customHeight="1" x14ac:dyDescent="0.25">
      <c r="A88" s="60" t="s">
        <v>215</v>
      </c>
      <c r="B88" s="60" t="s">
        <v>216</v>
      </c>
      <c r="C88" s="34">
        <v>4301031243</v>
      </c>
      <c r="D88" s="796">
        <v>4680115885073</v>
      </c>
      <c r="E88" s="79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8"/>
      <c r="R88" s="798"/>
      <c r="S88" s="798"/>
      <c r="T88" s="79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hidden="1" customHeight="1" x14ac:dyDescent="0.25">
      <c r="A89" s="60" t="s">
        <v>217</v>
      </c>
      <c r="B89" s="60" t="s">
        <v>218</v>
      </c>
      <c r="C89" s="34">
        <v>4301031241</v>
      </c>
      <c r="D89" s="796">
        <v>4680115885059</v>
      </c>
      <c r="E89" s="796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8"/>
      <c r="R89" s="798"/>
      <c r="S89" s="798"/>
      <c r="T89" s="79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hidden="1" customHeight="1" x14ac:dyDescent="0.25">
      <c r="A90" s="60" t="s">
        <v>219</v>
      </c>
      <c r="B90" s="60" t="s">
        <v>220</v>
      </c>
      <c r="C90" s="34">
        <v>4301031316</v>
      </c>
      <c r="D90" s="796">
        <v>4680115885097</v>
      </c>
      <c r="E90" s="796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8"/>
      <c r="R90" s="798"/>
      <c r="S90" s="798"/>
      <c r="T90" s="79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hidden="1" x14ac:dyDescent="0.2">
      <c r="A91" s="793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794"/>
      <c r="P91" s="790" t="s">
        <v>40</v>
      </c>
      <c r="Q91" s="791"/>
      <c r="R91" s="791"/>
      <c r="S91" s="791"/>
      <c r="T91" s="791"/>
      <c r="U91" s="791"/>
      <c r="V91" s="792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4"/>
      <c r="P92" s="790" t="s">
        <v>40</v>
      </c>
      <c r="Q92" s="791"/>
      <c r="R92" s="791"/>
      <c r="S92" s="791"/>
      <c r="T92" s="791"/>
      <c r="U92" s="791"/>
      <c r="V92" s="792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hidden="1" customHeight="1" x14ac:dyDescent="0.25">
      <c r="A93" s="795" t="s">
        <v>84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63"/>
      <c r="AB93" s="63"/>
      <c r="AC93" s="63"/>
    </row>
    <row r="94" spans="1:68" ht="27" hidden="1" customHeight="1" x14ac:dyDescent="0.25">
      <c r="A94" s="60" t="s">
        <v>221</v>
      </c>
      <c r="B94" s="60" t="s">
        <v>222</v>
      </c>
      <c r="C94" s="34">
        <v>4301051823</v>
      </c>
      <c r="D94" s="796">
        <v>4680115881891</v>
      </c>
      <c r="E94" s="796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18" t="s">
        <v>223</v>
      </c>
      <c r="Q94" s="798"/>
      <c r="R94" s="798"/>
      <c r="S94" s="798"/>
      <c r="T94" s="79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4301051846</v>
      </c>
      <c r="D95" s="796">
        <v>4680115885769</v>
      </c>
      <c r="E95" s="796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1119" t="s">
        <v>227</v>
      </c>
      <c r="Q95" s="798"/>
      <c r="R95" s="798"/>
      <c r="S95" s="798"/>
      <c r="T95" s="79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hidden="1" customHeight="1" x14ac:dyDescent="0.25">
      <c r="A96" s="60" t="s">
        <v>229</v>
      </c>
      <c r="B96" s="60" t="s">
        <v>230</v>
      </c>
      <c r="C96" s="34">
        <v>4301051822</v>
      </c>
      <c r="D96" s="796">
        <v>4680115884410</v>
      </c>
      <c r="E96" s="796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20" t="s">
        <v>231</v>
      </c>
      <c r="Q96" s="798"/>
      <c r="R96" s="798"/>
      <c r="S96" s="798"/>
      <c r="T96" s="79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hidden="1" customHeight="1" x14ac:dyDescent="0.25">
      <c r="A97" s="60" t="s">
        <v>233</v>
      </c>
      <c r="B97" s="60" t="s">
        <v>234</v>
      </c>
      <c r="C97" s="34">
        <v>4301051844</v>
      </c>
      <c r="D97" s="796">
        <v>4680115885929</v>
      </c>
      <c r="E97" s="796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1108" t="s">
        <v>235</v>
      </c>
      <c r="Q97" s="798"/>
      <c r="R97" s="798"/>
      <c r="S97" s="798"/>
      <c r="T97" s="79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hidden="1" customHeight="1" x14ac:dyDescent="0.25">
      <c r="A98" s="60" t="s">
        <v>236</v>
      </c>
      <c r="B98" s="60" t="s">
        <v>237</v>
      </c>
      <c r="C98" s="34">
        <v>4301051827</v>
      </c>
      <c r="D98" s="796">
        <v>4680115884403</v>
      </c>
      <c r="E98" s="796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8"/>
      <c r="R98" s="798"/>
      <c r="S98" s="798"/>
      <c r="T98" s="79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hidden="1" customHeight="1" x14ac:dyDescent="0.25">
      <c r="A99" s="60" t="s">
        <v>238</v>
      </c>
      <c r="B99" s="60" t="s">
        <v>239</v>
      </c>
      <c r="C99" s="34">
        <v>4301051837</v>
      </c>
      <c r="D99" s="796">
        <v>4680115884311</v>
      </c>
      <c r="E99" s="796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11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8"/>
      <c r="R99" s="798"/>
      <c r="S99" s="798"/>
      <c r="T99" s="79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hidden="1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0" t="s">
        <v>40</v>
      </c>
      <c r="Q100" s="791"/>
      <c r="R100" s="791"/>
      <c r="S100" s="791"/>
      <c r="T100" s="791"/>
      <c r="U100" s="791"/>
      <c r="V100" s="792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90" t="s">
        <v>40</v>
      </c>
      <c r="Q101" s="791"/>
      <c r="R101" s="791"/>
      <c r="S101" s="791"/>
      <c r="T101" s="791"/>
      <c r="U101" s="791"/>
      <c r="V101" s="792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hidden="1" customHeight="1" x14ac:dyDescent="0.25">
      <c r="A102" s="795" t="s">
        <v>240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63"/>
      <c r="AB102" s="63"/>
      <c r="AC102" s="63"/>
    </row>
    <row r="103" spans="1:68" ht="37.5" hidden="1" customHeight="1" x14ac:dyDescent="0.25">
      <c r="A103" s="60" t="s">
        <v>241</v>
      </c>
      <c r="B103" s="60" t="s">
        <v>242</v>
      </c>
      <c r="C103" s="34">
        <v>4301060366</v>
      </c>
      <c r="D103" s="796">
        <v>4680115881532</v>
      </c>
      <c r="E103" s="796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8"/>
      <c r="R103" s="798"/>
      <c r="S103" s="798"/>
      <c r="T103" s="799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hidden="1" customHeight="1" x14ac:dyDescent="0.25">
      <c r="A104" s="60" t="s">
        <v>241</v>
      </c>
      <c r="B104" s="60" t="s">
        <v>244</v>
      </c>
      <c r="C104" s="34">
        <v>4301060371</v>
      </c>
      <c r="D104" s="796">
        <v>4680115881532</v>
      </c>
      <c r="E104" s="796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8"/>
      <c r="R104" s="798"/>
      <c r="S104" s="798"/>
      <c r="T104" s="79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245</v>
      </c>
      <c r="B105" s="60" t="s">
        <v>246</v>
      </c>
      <c r="C105" s="34">
        <v>4301060351</v>
      </c>
      <c r="D105" s="796">
        <v>4680115881464</v>
      </c>
      <c r="E105" s="796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11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8"/>
      <c r="R105" s="798"/>
      <c r="S105" s="798"/>
      <c r="T105" s="79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idden="1" x14ac:dyDescent="0.2">
      <c r="A106" s="793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0" t="s">
        <v>40</v>
      </c>
      <c r="Q106" s="791"/>
      <c r="R106" s="791"/>
      <c r="S106" s="791"/>
      <c r="T106" s="791"/>
      <c r="U106" s="791"/>
      <c r="V106" s="792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0" t="s">
        <v>40</v>
      </c>
      <c r="Q107" s="791"/>
      <c r="R107" s="791"/>
      <c r="S107" s="791"/>
      <c r="T107" s="791"/>
      <c r="U107" s="791"/>
      <c r="V107" s="792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hidden="1" customHeight="1" x14ac:dyDescent="0.25">
      <c r="A108" s="805" t="s">
        <v>248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2"/>
      <c r="AB108" s="62"/>
      <c r="AC108" s="62"/>
    </row>
    <row r="109" spans="1:68" ht="14.25" hidden="1" customHeight="1" x14ac:dyDescent="0.25">
      <c r="A109" s="795" t="s">
        <v>135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63"/>
      <c r="AB109" s="63"/>
      <c r="AC109" s="63"/>
    </row>
    <row r="110" spans="1:68" ht="27" hidden="1" customHeight="1" x14ac:dyDescent="0.25">
      <c r="A110" s="60" t="s">
        <v>249</v>
      </c>
      <c r="B110" s="60" t="s">
        <v>250</v>
      </c>
      <c r="C110" s="34">
        <v>4301011468</v>
      </c>
      <c r="D110" s="796">
        <v>4680115881327</v>
      </c>
      <c r="E110" s="796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8"/>
      <c r="R110" s="798"/>
      <c r="S110" s="798"/>
      <c r="T110" s="79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252</v>
      </c>
      <c r="B111" s="60" t="s">
        <v>253</v>
      </c>
      <c r="C111" s="34">
        <v>4301011476</v>
      </c>
      <c r="D111" s="796">
        <v>4680115881518</v>
      </c>
      <c r="E111" s="796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8"/>
      <c r="R111" s="798"/>
      <c r="S111" s="798"/>
      <c r="T111" s="79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796">
        <v>4680115881303</v>
      </c>
      <c r="E112" s="79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11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8"/>
      <c r="R112" s="798"/>
      <c r="S112" s="798"/>
      <c r="T112" s="799"/>
      <c r="U112" s="37" t="s">
        <v>45</v>
      </c>
      <c r="V112" s="37" t="s">
        <v>45</v>
      </c>
      <c r="W112" s="38" t="s">
        <v>0</v>
      </c>
      <c r="X112" s="56">
        <v>162</v>
      </c>
      <c r="Y112" s="53">
        <f>IFERROR(IF(X112="",0,CEILING((X112/$H112),1)*$H112),"")</f>
        <v>162</v>
      </c>
      <c r="Z112" s="39">
        <f>IFERROR(IF(Y112=0,"",ROUNDUP(Y112/H112,0)*0.00902),"")</f>
        <v>0.32472000000000001</v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169.56</v>
      </c>
      <c r="BN112" s="75">
        <f>IFERROR(Y112*I112/H112,"0")</f>
        <v>169.56</v>
      </c>
      <c r="BO112" s="75">
        <f>IFERROR(1/J112*(X112/H112),"0")</f>
        <v>0.27272727272727271</v>
      </c>
      <c r="BP112" s="75">
        <f>IFERROR(1/J112*(Y112/H112),"0")</f>
        <v>0.27272727272727271</v>
      </c>
    </row>
    <row r="113" spans="1:68" x14ac:dyDescent="0.2">
      <c r="A113" s="793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4"/>
      <c r="P113" s="790" t="s">
        <v>40</v>
      </c>
      <c r="Q113" s="791"/>
      <c r="R113" s="791"/>
      <c r="S113" s="791"/>
      <c r="T113" s="791"/>
      <c r="U113" s="791"/>
      <c r="V113" s="792"/>
      <c r="W113" s="40" t="s">
        <v>39</v>
      </c>
      <c r="X113" s="41">
        <f>IFERROR(X110/H110,"0")+IFERROR(X111/H111,"0")+IFERROR(X112/H112,"0")</f>
        <v>36</v>
      </c>
      <c r="Y113" s="41">
        <f>IFERROR(Y110/H110,"0")+IFERROR(Y111/H111,"0")+IFERROR(Y112/H112,"0")</f>
        <v>36</v>
      </c>
      <c r="Z113" s="41">
        <f>IFERROR(IF(Z110="",0,Z110),"0")+IFERROR(IF(Z111="",0,Z111),"0")+IFERROR(IF(Z112="",0,Z112),"0")</f>
        <v>0.32472000000000001</v>
      </c>
      <c r="AA113" s="64"/>
      <c r="AB113" s="64"/>
      <c r="AC113" s="64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794"/>
      <c r="P114" s="790" t="s">
        <v>40</v>
      </c>
      <c r="Q114" s="791"/>
      <c r="R114" s="791"/>
      <c r="S114" s="791"/>
      <c r="T114" s="791"/>
      <c r="U114" s="791"/>
      <c r="V114" s="792"/>
      <c r="W114" s="40" t="s">
        <v>0</v>
      </c>
      <c r="X114" s="41">
        <f>IFERROR(SUM(X110:X112),"0")</f>
        <v>162</v>
      </c>
      <c r="Y114" s="41">
        <f>IFERROR(SUM(Y110:Y112),"0")</f>
        <v>162</v>
      </c>
      <c r="Z114" s="40"/>
      <c r="AA114" s="64"/>
      <c r="AB114" s="64"/>
      <c r="AC114" s="64"/>
    </row>
    <row r="115" spans="1:68" ht="14.25" hidden="1" customHeight="1" x14ac:dyDescent="0.25">
      <c r="A115" s="795" t="s">
        <v>84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796">
        <v>4607091386967</v>
      </c>
      <c r="E116" s="796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8"/>
      <c r="R116" s="798"/>
      <c r="S116" s="798"/>
      <c r="T116" s="799"/>
      <c r="U116" s="37" t="s">
        <v>45</v>
      </c>
      <c r="V116" s="37" t="s">
        <v>45</v>
      </c>
      <c r="W116" s="38" t="s">
        <v>0</v>
      </c>
      <c r="X116" s="56">
        <v>160</v>
      </c>
      <c r="Y116" s="53">
        <f t="shared" ref="Y116:Y121" si="26">IFERROR(IF(X116="",0,CEILING((X116/$H116),1)*$H116),"")</f>
        <v>162</v>
      </c>
      <c r="Z116" s="39">
        <f>IFERROR(IF(Y116=0,"",ROUNDUP(Y116/H116,0)*0.02175),"")</f>
        <v>0.43499999999999994</v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171.14074074074074</v>
      </c>
      <c r="BN116" s="75">
        <f t="shared" ref="BN116:BN121" si="28">IFERROR(Y116*I116/H116,"0")</f>
        <v>173.28</v>
      </c>
      <c r="BO116" s="75">
        <f t="shared" ref="BO116:BO121" si="29">IFERROR(1/J116*(X116/H116),"0")</f>
        <v>0.35273368606701944</v>
      </c>
      <c r="BP116" s="75">
        <f t="shared" ref="BP116:BP121" si="30">IFERROR(1/J116*(Y116/H116),"0")</f>
        <v>0.3571428571428571</v>
      </c>
    </row>
    <row r="117" spans="1:68" ht="27" hidden="1" customHeight="1" x14ac:dyDescent="0.25">
      <c r="A117" s="60" t="s">
        <v>257</v>
      </c>
      <c r="B117" s="60" t="s">
        <v>260</v>
      </c>
      <c r="C117" s="34">
        <v>4301051546</v>
      </c>
      <c r="D117" s="796">
        <v>4607091386967</v>
      </c>
      <c r="E117" s="796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8"/>
      <c r="R117" s="798"/>
      <c r="S117" s="798"/>
      <c r="T117" s="79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hidden="1" customHeight="1" x14ac:dyDescent="0.25">
      <c r="A118" s="60" t="s">
        <v>262</v>
      </c>
      <c r="B118" s="60" t="s">
        <v>263</v>
      </c>
      <c r="C118" s="34">
        <v>4301051436</v>
      </c>
      <c r="D118" s="796">
        <v>4607091385731</v>
      </c>
      <c r="E118" s="796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8"/>
      <c r="R118" s="798"/>
      <c r="S118" s="798"/>
      <c r="T118" s="79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265</v>
      </c>
      <c r="B119" s="60" t="s">
        <v>266</v>
      </c>
      <c r="C119" s="34">
        <v>4301051438</v>
      </c>
      <c r="D119" s="796">
        <v>4680115880894</v>
      </c>
      <c r="E119" s="796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8"/>
      <c r="R119" s="798"/>
      <c r="S119" s="798"/>
      <c r="T119" s="79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hidden="1" customHeight="1" x14ac:dyDescent="0.25">
      <c r="A120" s="60" t="s">
        <v>268</v>
      </c>
      <c r="B120" s="60" t="s">
        <v>269</v>
      </c>
      <c r="C120" s="34">
        <v>4301051439</v>
      </c>
      <c r="D120" s="796">
        <v>4680115880214</v>
      </c>
      <c r="E120" s="796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8"/>
      <c r="R120" s="798"/>
      <c r="S120" s="798"/>
      <c r="T120" s="799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hidden="1" customHeight="1" x14ac:dyDescent="0.25">
      <c r="A121" s="60" t="s">
        <v>268</v>
      </c>
      <c r="B121" s="60" t="s">
        <v>271</v>
      </c>
      <c r="C121" s="34">
        <v>4301051687</v>
      </c>
      <c r="D121" s="796">
        <v>4680115880214</v>
      </c>
      <c r="E121" s="796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1098" t="s">
        <v>272</v>
      </c>
      <c r="Q121" s="798"/>
      <c r="R121" s="798"/>
      <c r="S121" s="798"/>
      <c r="T121" s="79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4"/>
      <c r="P122" s="790" t="s">
        <v>40</v>
      </c>
      <c r="Q122" s="791"/>
      <c r="R122" s="791"/>
      <c r="S122" s="791"/>
      <c r="T122" s="791"/>
      <c r="U122" s="791"/>
      <c r="V122" s="792"/>
      <c r="W122" s="40" t="s">
        <v>39</v>
      </c>
      <c r="X122" s="41">
        <f>IFERROR(X116/H116,"0")+IFERROR(X117/H117,"0")+IFERROR(X118/H118,"0")+IFERROR(X119/H119,"0")+IFERROR(X120/H120,"0")+IFERROR(X121/H121,"0")</f>
        <v>19.753086419753089</v>
      </c>
      <c r="Y122" s="41">
        <f>IFERROR(Y116/H116,"0")+IFERROR(Y117/H117,"0")+IFERROR(Y118/H118,"0")+IFERROR(Y119/H119,"0")+IFERROR(Y120/H120,"0")+IFERROR(Y121/H121,"0")</f>
        <v>20</v>
      </c>
      <c r="Z122" s="41">
        <f>IFERROR(IF(Z116="",0,Z116),"0")+IFERROR(IF(Z117="",0,Z117),"0")+IFERROR(IF(Z118="",0,Z118),"0")+IFERROR(IF(Z119="",0,Z119),"0")+IFERROR(IF(Z120="",0,Z120),"0")+IFERROR(IF(Z121="",0,Z121),"0")</f>
        <v>0.43499999999999994</v>
      </c>
      <c r="AA122" s="64"/>
      <c r="AB122" s="64"/>
      <c r="AC122" s="64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4"/>
      <c r="P123" s="790" t="s">
        <v>40</v>
      </c>
      <c r="Q123" s="791"/>
      <c r="R123" s="791"/>
      <c r="S123" s="791"/>
      <c r="T123" s="791"/>
      <c r="U123" s="791"/>
      <c r="V123" s="792"/>
      <c r="W123" s="40" t="s">
        <v>0</v>
      </c>
      <c r="X123" s="41">
        <f>IFERROR(SUM(X116:X121),"0")</f>
        <v>160</v>
      </c>
      <c r="Y123" s="41">
        <f>IFERROR(SUM(Y116:Y121),"0")</f>
        <v>162</v>
      </c>
      <c r="Z123" s="40"/>
      <c r="AA123" s="64"/>
      <c r="AB123" s="64"/>
      <c r="AC123" s="64"/>
    </row>
    <row r="124" spans="1:68" ht="16.5" hidden="1" customHeight="1" x14ac:dyDescent="0.25">
      <c r="A124" s="805" t="s">
        <v>274</v>
      </c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05"/>
      <c r="O124" s="805"/>
      <c r="P124" s="805"/>
      <c r="Q124" s="805"/>
      <c r="R124" s="805"/>
      <c r="S124" s="805"/>
      <c r="T124" s="805"/>
      <c r="U124" s="805"/>
      <c r="V124" s="805"/>
      <c r="W124" s="805"/>
      <c r="X124" s="805"/>
      <c r="Y124" s="805"/>
      <c r="Z124" s="805"/>
      <c r="AA124" s="62"/>
      <c r="AB124" s="62"/>
      <c r="AC124" s="62"/>
    </row>
    <row r="125" spans="1:68" ht="14.25" hidden="1" customHeight="1" x14ac:dyDescent="0.25">
      <c r="A125" s="795" t="s">
        <v>135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63"/>
      <c r="AB125" s="63"/>
      <c r="AC125" s="63"/>
    </row>
    <row r="126" spans="1:68" ht="27" hidden="1" customHeight="1" x14ac:dyDescent="0.25">
      <c r="A126" s="60" t="s">
        <v>275</v>
      </c>
      <c r="B126" s="60" t="s">
        <v>276</v>
      </c>
      <c r="C126" s="34">
        <v>4301011514</v>
      </c>
      <c r="D126" s="796">
        <v>4680115882133</v>
      </c>
      <c r="E126" s="79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8"/>
      <c r="R126" s="798"/>
      <c r="S126" s="798"/>
      <c r="T126" s="79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275</v>
      </c>
      <c r="B127" s="60" t="s">
        <v>278</v>
      </c>
      <c r="C127" s="34">
        <v>4301011703</v>
      </c>
      <c r="D127" s="796">
        <v>4680115882133</v>
      </c>
      <c r="E127" s="796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8"/>
      <c r="R127" s="798"/>
      <c r="S127" s="798"/>
      <c r="T127" s="79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280</v>
      </c>
      <c r="B128" s="60" t="s">
        <v>281</v>
      </c>
      <c r="C128" s="34">
        <v>4301011417</v>
      </c>
      <c r="D128" s="796">
        <v>4680115880269</v>
      </c>
      <c r="E128" s="796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8"/>
      <c r="R128" s="798"/>
      <c r="S128" s="798"/>
      <c r="T128" s="79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hidden="1" customHeight="1" x14ac:dyDescent="0.25">
      <c r="A129" s="60" t="s">
        <v>282</v>
      </c>
      <c r="B129" s="60" t="s">
        <v>283</v>
      </c>
      <c r="C129" s="34">
        <v>4301011415</v>
      </c>
      <c r="D129" s="796">
        <v>4680115880429</v>
      </c>
      <c r="E129" s="796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8"/>
      <c r="R129" s="798"/>
      <c r="S129" s="798"/>
      <c r="T129" s="79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hidden="1" customHeight="1" x14ac:dyDescent="0.25">
      <c r="A130" s="60" t="s">
        <v>284</v>
      </c>
      <c r="B130" s="60" t="s">
        <v>285</v>
      </c>
      <c r="C130" s="34">
        <v>4301011462</v>
      </c>
      <c r="D130" s="796">
        <v>4680115881457</v>
      </c>
      <c r="E130" s="796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8"/>
      <c r="R130" s="798"/>
      <c r="S130" s="798"/>
      <c r="T130" s="79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0" t="s">
        <v>40</v>
      </c>
      <c r="Q131" s="791"/>
      <c r="R131" s="791"/>
      <c r="S131" s="791"/>
      <c r="T131" s="791"/>
      <c r="U131" s="791"/>
      <c r="V131" s="79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4"/>
      <c r="P132" s="790" t="s">
        <v>40</v>
      </c>
      <c r="Q132" s="791"/>
      <c r="R132" s="791"/>
      <c r="S132" s="791"/>
      <c r="T132" s="791"/>
      <c r="U132" s="791"/>
      <c r="V132" s="79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95" t="s">
        <v>193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63"/>
      <c r="AB133" s="63"/>
      <c r="AC133" s="63"/>
    </row>
    <row r="134" spans="1:68" ht="16.5" hidden="1" customHeight="1" x14ac:dyDescent="0.25">
      <c r="A134" s="60" t="s">
        <v>286</v>
      </c>
      <c r="B134" s="60" t="s">
        <v>287</v>
      </c>
      <c r="C134" s="34">
        <v>4301020235</v>
      </c>
      <c r="D134" s="796">
        <v>4680115881488</v>
      </c>
      <c r="E134" s="796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109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8"/>
      <c r="R134" s="798"/>
      <c r="S134" s="798"/>
      <c r="T134" s="79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286</v>
      </c>
      <c r="B135" s="60" t="s">
        <v>289</v>
      </c>
      <c r="C135" s="34">
        <v>4301020345</v>
      </c>
      <c r="D135" s="796">
        <v>4680115881488</v>
      </c>
      <c r="E135" s="796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1092" t="s">
        <v>290</v>
      </c>
      <c r="Q135" s="798"/>
      <c r="R135" s="798"/>
      <c r="S135" s="798"/>
      <c r="T135" s="79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292</v>
      </c>
      <c r="B136" s="60" t="s">
        <v>293</v>
      </c>
      <c r="C136" s="34">
        <v>4301020258</v>
      </c>
      <c r="D136" s="796">
        <v>4680115882775</v>
      </c>
      <c r="E136" s="796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10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8"/>
      <c r="R136" s="798"/>
      <c r="S136" s="798"/>
      <c r="T136" s="79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292</v>
      </c>
      <c r="B137" s="60" t="s">
        <v>294</v>
      </c>
      <c r="C137" s="34">
        <v>4301020346</v>
      </c>
      <c r="D137" s="796">
        <v>4680115882775</v>
      </c>
      <c r="E137" s="796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1094" t="s">
        <v>295</v>
      </c>
      <c r="Q137" s="798"/>
      <c r="R137" s="798"/>
      <c r="S137" s="798"/>
      <c r="T137" s="799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hidden="1" customHeight="1" x14ac:dyDescent="0.25">
      <c r="A138" s="60" t="s">
        <v>296</v>
      </c>
      <c r="B138" s="60" t="s">
        <v>297</v>
      </c>
      <c r="C138" s="34">
        <v>4301020344</v>
      </c>
      <c r="D138" s="796">
        <v>4680115880658</v>
      </c>
      <c r="E138" s="796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1095" t="s">
        <v>298</v>
      </c>
      <c r="Q138" s="798"/>
      <c r="R138" s="798"/>
      <c r="S138" s="798"/>
      <c r="T138" s="79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794"/>
      <c r="P139" s="790" t="s">
        <v>40</v>
      </c>
      <c r="Q139" s="791"/>
      <c r="R139" s="791"/>
      <c r="S139" s="791"/>
      <c r="T139" s="791"/>
      <c r="U139" s="791"/>
      <c r="V139" s="792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hidden="1" x14ac:dyDescent="0.2">
      <c r="A140" s="793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0" t="s">
        <v>40</v>
      </c>
      <c r="Q140" s="791"/>
      <c r="R140" s="791"/>
      <c r="S140" s="791"/>
      <c r="T140" s="791"/>
      <c r="U140" s="791"/>
      <c r="V140" s="792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795" t="s">
        <v>84</v>
      </c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5"/>
      <c r="P141" s="795"/>
      <c r="Q141" s="795"/>
      <c r="R141" s="795"/>
      <c r="S141" s="795"/>
      <c r="T141" s="795"/>
      <c r="U141" s="795"/>
      <c r="V141" s="795"/>
      <c r="W141" s="795"/>
      <c r="X141" s="795"/>
      <c r="Y141" s="795"/>
      <c r="Z141" s="795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796">
        <v>4607091385168</v>
      </c>
      <c r="E142" s="796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10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8"/>
      <c r="R142" s="798"/>
      <c r="S142" s="798"/>
      <c r="T142" s="799"/>
      <c r="U142" s="37" t="s">
        <v>45</v>
      </c>
      <c r="V142" s="37" t="s">
        <v>45</v>
      </c>
      <c r="W142" s="38" t="s">
        <v>0</v>
      </c>
      <c r="X142" s="56">
        <v>500</v>
      </c>
      <c r="Y142" s="53">
        <f t="shared" ref="Y142:Y148" si="31">IFERROR(IF(X142="",0,CEILING((X142/$H142),1)*$H142),"")</f>
        <v>502.2</v>
      </c>
      <c r="Z142" s="39">
        <f>IFERROR(IF(Y142=0,"",ROUNDUP(Y142/H142,0)*0.02175),"")</f>
        <v>1.3484999999999998</v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534.44444444444446</v>
      </c>
      <c r="BN142" s="75">
        <f t="shared" ref="BN142:BN148" si="33">IFERROR(Y142*I142/H142,"0")</f>
        <v>536.79600000000005</v>
      </c>
      <c r="BO142" s="75">
        <f t="shared" ref="BO142:BO148" si="34">IFERROR(1/J142*(X142/H142),"0")</f>
        <v>1.1022927689594357</v>
      </c>
      <c r="BP142" s="75">
        <f t="shared" ref="BP142:BP148" si="35">IFERROR(1/J142*(Y142/H142),"0")</f>
        <v>1.107142857142857</v>
      </c>
    </row>
    <row r="143" spans="1:68" ht="37.5" hidden="1" customHeight="1" x14ac:dyDescent="0.25">
      <c r="A143" s="60" t="s">
        <v>299</v>
      </c>
      <c r="B143" s="60" t="s">
        <v>302</v>
      </c>
      <c r="C143" s="34">
        <v>4301051612</v>
      </c>
      <c r="D143" s="796">
        <v>4607091385168</v>
      </c>
      <c r="E143" s="796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10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8"/>
      <c r="R143" s="798"/>
      <c r="S143" s="798"/>
      <c r="T143" s="79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304</v>
      </c>
      <c r="B144" s="60" t="s">
        <v>305</v>
      </c>
      <c r="C144" s="34">
        <v>4301051742</v>
      </c>
      <c r="D144" s="796">
        <v>4680115884540</v>
      </c>
      <c r="E144" s="796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1084" t="s">
        <v>306</v>
      </c>
      <c r="Q144" s="798"/>
      <c r="R144" s="798"/>
      <c r="S144" s="798"/>
      <c r="T144" s="79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hidden="1" customHeight="1" x14ac:dyDescent="0.25">
      <c r="A145" s="60" t="s">
        <v>308</v>
      </c>
      <c r="B145" s="60" t="s">
        <v>309</v>
      </c>
      <c r="C145" s="34">
        <v>4301051362</v>
      </c>
      <c r="D145" s="796">
        <v>4607091383256</v>
      </c>
      <c r="E145" s="796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108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8"/>
      <c r="R145" s="798"/>
      <c r="S145" s="798"/>
      <c r="T145" s="79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311</v>
      </c>
      <c r="B146" s="60" t="s">
        <v>312</v>
      </c>
      <c r="C146" s="34">
        <v>4301051358</v>
      </c>
      <c r="D146" s="796">
        <v>4607091385748</v>
      </c>
      <c r="E146" s="796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108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8"/>
      <c r="R146" s="798"/>
      <c r="S146" s="798"/>
      <c r="T146" s="799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hidden="1" customHeight="1" x14ac:dyDescent="0.25">
      <c r="A147" s="60" t="s">
        <v>314</v>
      </c>
      <c r="B147" s="60" t="s">
        <v>315</v>
      </c>
      <c r="C147" s="34">
        <v>4301051740</v>
      </c>
      <c r="D147" s="796">
        <v>4680115884533</v>
      </c>
      <c r="E147" s="796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10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8"/>
      <c r="R147" s="798"/>
      <c r="S147" s="798"/>
      <c r="T147" s="799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hidden="1" customHeight="1" x14ac:dyDescent="0.25">
      <c r="A148" s="60" t="s">
        <v>317</v>
      </c>
      <c r="B148" s="60" t="s">
        <v>318</v>
      </c>
      <c r="C148" s="34">
        <v>4301051480</v>
      </c>
      <c r="D148" s="796">
        <v>4680115882645</v>
      </c>
      <c r="E148" s="796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8"/>
      <c r="R148" s="798"/>
      <c r="S148" s="798"/>
      <c r="T148" s="799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90" t="s">
        <v>40</v>
      </c>
      <c r="Q149" s="791"/>
      <c r="R149" s="791"/>
      <c r="S149" s="791"/>
      <c r="T149" s="791"/>
      <c r="U149" s="791"/>
      <c r="V149" s="792"/>
      <c r="W149" s="40" t="s">
        <v>39</v>
      </c>
      <c r="X149" s="41">
        <f>IFERROR(X142/H142,"0")+IFERROR(X143/H143,"0")+IFERROR(X144/H144,"0")+IFERROR(X145/H145,"0")+IFERROR(X146/H146,"0")+IFERROR(X147/H147,"0")+IFERROR(X148/H148,"0")</f>
        <v>61.728395061728399</v>
      </c>
      <c r="Y149" s="41">
        <f>IFERROR(Y142/H142,"0")+IFERROR(Y143/H143,"0")+IFERROR(Y144/H144,"0")+IFERROR(Y145/H145,"0")+IFERROR(Y146/H146,"0")+IFERROR(Y147/H147,"0")+IFERROR(Y148/H148,"0")</f>
        <v>62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1.3484999999999998</v>
      </c>
      <c r="AA149" s="64"/>
      <c r="AB149" s="64"/>
      <c r="AC149" s="64"/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0</v>
      </c>
      <c r="X150" s="41">
        <f>IFERROR(SUM(X142:X148),"0")</f>
        <v>500</v>
      </c>
      <c r="Y150" s="41">
        <f>IFERROR(SUM(Y142:Y148),"0")</f>
        <v>502.2</v>
      </c>
      <c r="Z150" s="40"/>
      <c r="AA150" s="64"/>
      <c r="AB150" s="64"/>
      <c r="AC150" s="64"/>
    </row>
    <row r="151" spans="1:68" ht="14.25" hidden="1" customHeight="1" x14ac:dyDescent="0.25">
      <c r="A151" s="795" t="s">
        <v>240</v>
      </c>
      <c r="B151" s="795"/>
      <c r="C151" s="795"/>
      <c r="D151" s="795"/>
      <c r="E151" s="795"/>
      <c r="F151" s="795"/>
      <c r="G151" s="795"/>
      <c r="H151" s="795"/>
      <c r="I151" s="795"/>
      <c r="J151" s="795"/>
      <c r="K151" s="795"/>
      <c r="L151" s="795"/>
      <c r="M151" s="795"/>
      <c r="N151" s="795"/>
      <c r="O151" s="795"/>
      <c r="P151" s="795"/>
      <c r="Q151" s="795"/>
      <c r="R151" s="795"/>
      <c r="S151" s="795"/>
      <c r="T151" s="795"/>
      <c r="U151" s="795"/>
      <c r="V151" s="795"/>
      <c r="W151" s="795"/>
      <c r="X151" s="795"/>
      <c r="Y151" s="795"/>
      <c r="Z151" s="795"/>
      <c r="AA151" s="63"/>
      <c r="AB151" s="63"/>
      <c r="AC151" s="63"/>
    </row>
    <row r="152" spans="1:68" ht="37.5" hidden="1" customHeight="1" x14ac:dyDescent="0.25">
      <c r="A152" s="60" t="s">
        <v>320</v>
      </c>
      <c r="B152" s="60" t="s">
        <v>321</v>
      </c>
      <c r="C152" s="34">
        <v>4301060356</v>
      </c>
      <c r="D152" s="796">
        <v>4680115882652</v>
      </c>
      <c r="E152" s="796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10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8"/>
      <c r="R152" s="798"/>
      <c r="S152" s="798"/>
      <c r="T152" s="79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hidden="1" customHeight="1" x14ac:dyDescent="0.25">
      <c r="A153" s="60" t="s">
        <v>323</v>
      </c>
      <c r="B153" s="60" t="s">
        <v>324</v>
      </c>
      <c r="C153" s="34">
        <v>4301060309</v>
      </c>
      <c r="D153" s="796">
        <v>4680115880238</v>
      </c>
      <c r="E153" s="796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10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8"/>
      <c r="R153" s="798"/>
      <c r="S153" s="798"/>
      <c r="T153" s="79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4"/>
      <c r="P154" s="790" t="s">
        <v>40</v>
      </c>
      <c r="Q154" s="791"/>
      <c r="R154" s="791"/>
      <c r="S154" s="791"/>
      <c r="T154" s="791"/>
      <c r="U154" s="791"/>
      <c r="V154" s="792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793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90" t="s">
        <v>40</v>
      </c>
      <c r="Q155" s="791"/>
      <c r="R155" s="791"/>
      <c r="S155" s="791"/>
      <c r="T155" s="791"/>
      <c r="U155" s="791"/>
      <c r="V155" s="792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805" t="s">
        <v>326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2"/>
      <c r="AB156" s="62"/>
      <c r="AC156" s="62"/>
    </row>
    <row r="157" spans="1:68" ht="14.25" hidden="1" customHeight="1" x14ac:dyDescent="0.25">
      <c r="A157" s="795" t="s">
        <v>135</v>
      </c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5"/>
      <c r="S157" s="795"/>
      <c r="T157" s="795"/>
      <c r="U157" s="795"/>
      <c r="V157" s="795"/>
      <c r="W157" s="795"/>
      <c r="X157" s="795"/>
      <c r="Y157" s="795"/>
      <c r="Z157" s="795"/>
      <c r="AA157" s="63"/>
      <c r="AB157" s="63"/>
      <c r="AC157" s="63"/>
    </row>
    <row r="158" spans="1:68" ht="27" hidden="1" customHeight="1" x14ac:dyDescent="0.25">
      <c r="A158" s="60" t="s">
        <v>327</v>
      </c>
      <c r="B158" s="60" t="s">
        <v>328</v>
      </c>
      <c r="C158" s="34">
        <v>4301011564</v>
      </c>
      <c r="D158" s="796">
        <v>4680115882577</v>
      </c>
      <c r="E158" s="796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10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8"/>
      <c r="R158" s="798"/>
      <c r="S158" s="798"/>
      <c r="T158" s="79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327</v>
      </c>
      <c r="B159" s="60" t="s">
        <v>330</v>
      </c>
      <c r="C159" s="34">
        <v>4301011562</v>
      </c>
      <c r="D159" s="796">
        <v>4680115882577</v>
      </c>
      <c r="E159" s="796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8"/>
      <c r="R159" s="798"/>
      <c r="S159" s="798"/>
      <c r="T159" s="79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90" t="s">
        <v>40</v>
      </c>
      <c r="Q160" s="791"/>
      <c r="R160" s="791"/>
      <c r="S160" s="791"/>
      <c r="T160" s="791"/>
      <c r="U160" s="791"/>
      <c r="V160" s="79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hidden="1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795" t="s">
        <v>78</v>
      </c>
      <c r="B162" s="795"/>
      <c r="C162" s="795"/>
      <c r="D162" s="795"/>
      <c r="E162" s="795"/>
      <c r="F162" s="795"/>
      <c r="G162" s="795"/>
      <c r="H162" s="795"/>
      <c r="I162" s="795"/>
      <c r="J162" s="795"/>
      <c r="K162" s="795"/>
      <c r="L162" s="795"/>
      <c r="M162" s="795"/>
      <c r="N162" s="795"/>
      <c r="O162" s="795"/>
      <c r="P162" s="795"/>
      <c r="Q162" s="795"/>
      <c r="R162" s="795"/>
      <c r="S162" s="795"/>
      <c r="T162" s="795"/>
      <c r="U162" s="795"/>
      <c r="V162" s="795"/>
      <c r="W162" s="795"/>
      <c r="X162" s="795"/>
      <c r="Y162" s="795"/>
      <c r="Z162" s="795"/>
      <c r="AA162" s="63"/>
      <c r="AB162" s="63"/>
      <c r="AC162" s="63"/>
    </row>
    <row r="163" spans="1:68" ht="27" hidden="1" customHeight="1" x14ac:dyDescent="0.25">
      <c r="A163" s="60" t="s">
        <v>331</v>
      </c>
      <c r="B163" s="60" t="s">
        <v>332</v>
      </c>
      <c r="C163" s="34">
        <v>4301031234</v>
      </c>
      <c r="D163" s="796">
        <v>4680115883444</v>
      </c>
      <c r="E163" s="796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10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8"/>
      <c r="R163" s="798"/>
      <c r="S163" s="798"/>
      <c r="T163" s="79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hidden="1" customHeight="1" x14ac:dyDescent="0.25">
      <c r="A164" s="60" t="s">
        <v>331</v>
      </c>
      <c r="B164" s="60" t="s">
        <v>334</v>
      </c>
      <c r="C164" s="34">
        <v>4301031235</v>
      </c>
      <c r="D164" s="796">
        <v>4680115883444</v>
      </c>
      <c r="E164" s="796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10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8"/>
      <c r="R164" s="798"/>
      <c r="S164" s="798"/>
      <c r="T164" s="79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4"/>
      <c r="P165" s="790" t="s">
        <v>40</v>
      </c>
      <c r="Q165" s="791"/>
      <c r="R165" s="791"/>
      <c r="S165" s="791"/>
      <c r="T165" s="791"/>
      <c r="U165" s="791"/>
      <c r="V165" s="792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hidden="1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hidden="1" customHeight="1" x14ac:dyDescent="0.25">
      <c r="A167" s="795" t="s">
        <v>84</v>
      </c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5"/>
      <c r="P167" s="795"/>
      <c r="Q167" s="795"/>
      <c r="R167" s="795"/>
      <c r="S167" s="795"/>
      <c r="T167" s="795"/>
      <c r="U167" s="795"/>
      <c r="V167" s="795"/>
      <c r="W167" s="795"/>
      <c r="X167" s="795"/>
      <c r="Y167" s="795"/>
      <c r="Z167" s="795"/>
      <c r="AA167" s="63"/>
      <c r="AB167" s="63"/>
      <c r="AC167" s="63"/>
    </row>
    <row r="168" spans="1:68" ht="16.5" hidden="1" customHeight="1" x14ac:dyDescent="0.25">
      <c r="A168" s="60" t="s">
        <v>335</v>
      </c>
      <c r="B168" s="60" t="s">
        <v>336</v>
      </c>
      <c r="C168" s="34">
        <v>4301051477</v>
      </c>
      <c r="D168" s="796">
        <v>4680115882584</v>
      </c>
      <c r="E168" s="796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10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8"/>
      <c r="R168" s="798"/>
      <c r="S168" s="798"/>
      <c r="T168" s="79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335</v>
      </c>
      <c r="B169" s="60" t="s">
        <v>337</v>
      </c>
      <c r="C169" s="34">
        <v>4301051476</v>
      </c>
      <c r="D169" s="796">
        <v>4680115882584</v>
      </c>
      <c r="E169" s="796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10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8"/>
      <c r="R169" s="798"/>
      <c r="S169" s="798"/>
      <c r="T169" s="799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4"/>
      <c r="P170" s="790" t="s">
        <v>40</v>
      </c>
      <c r="Q170" s="791"/>
      <c r="R170" s="791"/>
      <c r="S170" s="791"/>
      <c r="T170" s="791"/>
      <c r="U170" s="791"/>
      <c r="V170" s="792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hidden="1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hidden="1" customHeight="1" x14ac:dyDescent="0.25">
      <c r="A172" s="805" t="s">
        <v>133</v>
      </c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5"/>
      <c r="P172" s="805"/>
      <c r="Q172" s="805"/>
      <c r="R172" s="805"/>
      <c r="S172" s="805"/>
      <c r="T172" s="805"/>
      <c r="U172" s="805"/>
      <c r="V172" s="805"/>
      <c r="W172" s="805"/>
      <c r="X172" s="805"/>
      <c r="Y172" s="805"/>
      <c r="Z172" s="805"/>
      <c r="AA172" s="62"/>
      <c r="AB172" s="62"/>
      <c r="AC172" s="62"/>
    </row>
    <row r="173" spans="1:68" ht="14.25" hidden="1" customHeight="1" x14ac:dyDescent="0.25">
      <c r="A173" s="795" t="s">
        <v>135</v>
      </c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795"/>
      <c r="P173" s="795"/>
      <c r="Q173" s="795"/>
      <c r="R173" s="795"/>
      <c r="S173" s="795"/>
      <c r="T173" s="795"/>
      <c r="U173" s="795"/>
      <c r="V173" s="795"/>
      <c r="W173" s="795"/>
      <c r="X173" s="795"/>
      <c r="Y173" s="795"/>
      <c r="Z173" s="795"/>
      <c r="AA173" s="63"/>
      <c r="AB173" s="63"/>
      <c r="AC173" s="63"/>
    </row>
    <row r="174" spans="1:68" ht="27" hidden="1" customHeight="1" x14ac:dyDescent="0.25">
      <c r="A174" s="60" t="s">
        <v>338</v>
      </c>
      <c r="B174" s="60" t="s">
        <v>339</v>
      </c>
      <c r="C174" s="34">
        <v>4301011705</v>
      </c>
      <c r="D174" s="796">
        <v>4607091384604</v>
      </c>
      <c r="E174" s="796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8"/>
      <c r="R174" s="798"/>
      <c r="S174" s="798"/>
      <c r="T174" s="79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794"/>
      <c r="P175" s="790" t="s">
        <v>40</v>
      </c>
      <c r="Q175" s="791"/>
      <c r="R175" s="791"/>
      <c r="S175" s="791"/>
      <c r="T175" s="791"/>
      <c r="U175" s="791"/>
      <c r="V175" s="792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hidden="1" x14ac:dyDescent="0.2">
      <c r="A176" s="793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0" t="s">
        <v>40</v>
      </c>
      <c r="Q176" s="791"/>
      <c r="R176" s="791"/>
      <c r="S176" s="791"/>
      <c r="T176" s="791"/>
      <c r="U176" s="791"/>
      <c r="V176" s="792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hidden="1" customHeight="1" x14ac:dyDescent="0.25">
      <c r="A177" s="795" t="s">
        <v>78</v>
      </c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5"/>
      <c r="P177" s="795"/>
      <c r="Q177" s="795"/>
      <c r="R177" s="795"/>
      <c r="S177" s="795"/>
      <c r="T177" s="795"/>
      <c r="U177" s="795"/>
      <c r="V177" s="795"/>
      <c r="W177" s="795"/>
      <c r="X177" s="795"/>
      <c r="Y177" s="795"/>
      <c r="Z177" s="795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796">
        <v>4607091387667</v>
      </c>
      <c r="E178" s="796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10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8"/>
      <c r="R178" s="798"/>
      <c r="S178" s="798"/>
      <c r="T178" s="799"/>
      <c r="U178" s="37" t="s">
        <v>45</v>
      </c>
      <c r="V178" s="37" t="s">
        <v>45</v>
      </c>
      <c r="W178" s="38" t="s">
        <v>0</v>
      </c>
      <c r="X178" s="56">
        <v>100</v>
      </c>
      <c r="Y178" s="53">
        <f>IFERROR(IF(X178="",0,CEILING((X178/$H178),1)*$H178),"")</f>
        <v>108</v>
      </c>
      <c r="Z178" s="39">
        <f>IFERROR(IF(Y178=0,"",ROUNDUP(Y178/H178,0)*0.02175),"")</f>
        <v>0.26100000000000001</v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107.00000000000001</v>
      </c>
      <c r="BN178" s="75">
        <f>IFERROR(Y178*I178/H178,"0")</f>
        <v>115.56000000000002</v>
      </c>
      <c r="BO178" s="75">
        <f>IFERROR(1/J178*(X178/H178),"0")</f>
        <v>0.1984126984126984</v>
      </c>
      <c r="BP178" s="75">
        <f>IFERROR(1/J178*(Y178/H178),"0")</f>
        <v>0.21428571428571427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796">
        <v>4607091387636</v>
      </c>
      <c r="E179" s="796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8"/>
      <c r="R179" s="798"/>
      <c r="S179" s="798"/>
      <c r="T179" s="799"/>
      <c r="U179" s="37" t="s">
        <v>45</v>
      </c>
      <c r="V179" s="37" t="s">
        <v>45</v>
      </c>
      <c r="W179" s="38" t="s">
        <v>0</v>
      </c>
      <c r="X179" s="56">
        <v>42</v>
      </c>
      <c r="Y179" s="53">
        <f>IFERROR(IF(X179="",0,CEILING((X179/$H179),1)*$H179),"")</f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45</v>
      </c>
      <c r="BN179" s="75">
        <f>IFERROR(Y179*I179/H179,"0")</f>
        <v>45</v>
      </c>
      <c r="BO179" s="75">
        <f>IFERROR(1/J179*(X179/H179),"0")</f>
        <v>7.575757575757576E-2</v>
      </c>
      <c r="BP179" s="75">
        <f>IFERROR(1/J179*(Y179/H179),"0")</f>
        <v>7.575757575757576E-2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796">
        <v>4607091382426</v>
      </c>
      <c r="E180" s="796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10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8"/>
      <c r="R180" s="798"/>
      <c r="S180" s="798"/>
      <c r="T180" s="799"/>
      <c r="U180" s="37" t="s">
        <v>45</v>
      </c>
      <c r="V180" s="37" t="s">
        <v>45</v>
      </c>
      <c r="W180" s="38" t="s">
        <v>0</v>
      </c>
      <c r="X180" s="56">
        <v>150</v>
      </c>
      <c r="Y180" s="53">
        <f>IFERROR(IF(X180="",0,CEILING((X180/$H180),1)*$H180),"")</f>
        <v>153</v>
      </c>
      <c r="Z180" s="39">
        <f>IFERROR(IF(Y180=0,"",ROUNDUP(Y180/H180,0)*0.02175),"")</f>
        <v>0.36974999999999997</v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160.50000000000003</v>
      </c>
      <c r="BN180" s="75">
        <f>IFERROR(Y180*I180/H180,"0")</f>
        <v>163.71</v>
      </c>
      <c r="BO180" s="75">
        <f>IFERROR(1/J180*(X180/H180),"0")</f>
        <v>0.29761904761904762</v>
      </c>
      <c r="BP180" s="75">
        <f>IFERROR(1/J180*(Y180/H180),"0")</f>
        <v>0.30357142857142855</v>
      </c>
    </row>
    <row r="181" spans="1:68" ht="27" hidden="1" customHeight="1" x14ac:dyDescent="0.25">
      <c r="A181" s="60" t="s">
        <v>350</v>
      </c>
      <c r="B181" s="60" t="s">
        <v>351</v>
      </c>
      <c r="C181" s="34">
        <v>4301030962</v>
      </c>
      <c r="D181" s="796">
        <v>4607091386547</v>
      </c>
      <c r="E181" s="796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8"/>
      <c r="R181" s="798"/>
      <c r="S181" s="798"/>
      <c r="T181" s="79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352</v>
      </c>
      <c r="B182" s="60" t="s">
        <v>353</v>
      </c>
      <c r="C182" s="34">
        <v>4301030964</v>
      </c>
      <c r="D182" s="796">
        <v>4607091382464</v>
      </c>
      <c r="E182" s="796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8"/>
      <c r="R182" s="798"/>
      <c r="S182" s="798"/>
      <c r="T182" s="79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794"/>
      <c r="P183" s="790" t="s">
        <v>40</v>
      </c>
      <c r="Q183" s="791"/>
      <c r="R183" s="791"/>
      <c r="S183" s="791"/>
      <c r="T183" s="791"/>
      <c r="U183" s="791"/>
      <c r="V183" s="792"/>
      <c r="W183" s="40" t="s">
        <v>39</v>
      </c>
      <c r="X183" s="41">
        <f>IFERROR(X178/H178,"0")+IFERROR(X179/H179,"0")+IFERROR(X180/H180,"0")+IFERROR(X181/H181,"0")+IFERROR(X182/H182,"0")</f>
        <v>37.777777777777779</v>
      </c>
      <c r="Y183" s="41">
        <f>IFERROR(Y178/H178,"0")+IFERROR(Y179/H179,"0")+IFERROR(Y180/H180,"0")+IFERROR(Y181/H181,"0")+IFERROR(Y182/H182,"0")</f>
        <v>39</v>
      </c>
      <c r="Z183" s="41">
        <f>IFERROR(IF(Z178="",0,Z178),"0")+IFERROR(IF(Z179="",0,Z179),"0")+IFERROR(IF(Z180="",0,Z180),"0")+IFERROR(IF(Z181="",0,Z181),"0")+IFERROR(IF(Z182="",0,Z182),"0")</f>
        <v>0.72094999999999998</v>
      </c>
      <c r="AA183" s="64"/>
      <c r="AB183" s="64"/>
      <c r="AC183" s="64"/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0</v>
      </c>
      <c r="X184" s="41">
        <f>IFERROR(SUM(X178:X182),"0")</f>
        <v>292</v>
      </c>
      <c r="Y184" s="41">
        <f>IFERROR(SUM(Y178:Y182),"0")</f>
        <v>303</v>
      </c>
      <c r="Z184" s="40"/>
      <c r="AA184" s="64"/>
      <c r="AB184" s="64"/>
      <c r="AC184" s="64"/>
    </row>
    <row r="185" spans="1:68" ht="14.25" hidden="1" customHeight="1" x14ac:dyDescent="0.25">
      <c r="A185" s="795" t="s">
        <v>84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796">
        <v>4607091385304</v>
      </c>
      <c r="E186" s="796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10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8"/>
      <c r="R186" s="798"/>
      <c r="S186" s="798"/>
      <c r="T186" s="799"/>
      <c r="U186" s="37" t="s">
        <v>45</v>
      </c>
      <c r="V186" s="37" t="s">
        <v>45</v>
      </c>
      <c r="W186" s="38" t="s">
        <v>0</v>
      </c>
      <c r="X186" s="56">
        <v>160</v>
      </c>
      <c r="Y186" s="53">
        <f>IFERROR(IF(X186="",0,CEILING((X186/$H186),1)*$H186),"")</f>
        <v>168</v>
      </c>
      <c r="Z186" s="39">
        <f>IFERROR(IF(Y186=0,"",ROUNDUP(Y186/H186,0)*0.02175),"")</f>
        <v>0.43499999999999994</v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170.74285714285713</v>
      </c>
      <c r="BN186" s="75">
        <f>IFERROR(Y186*I186/H186,"0")</f>
        <v>179.28</v>
      </c>
      <c r="BO186" s="75">
        <f>IFERROR(1/J186*(X186/H186),"0")</f>
        <v>0.3401360544217687</v>
      </c>
      <c r="BP186" s="75">
        <f>IFERROR(1/J186*(Y186/H186),"0")</f>
        <v>0.3571428571428571</v>
      </c>
    </row>
    <row r="187" spans="1:68" ht="16.5" hidden="1" customHeight="1" x14ac:dyDescent="0.25">
      <c r="A187" s="60" t="s">
        <v>357</v>
      </c>
      <c r="B187" s="60" t="s">
        <v>358</v>
      </c>
      <c r="C187" s="34">
        <v>4301051653</v>
      </c>
      <c r="D187" s="796">
        <v>4607091386264</v>
      </c>
      <c r="E187" s="796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8"/>
      <c r="R187" s="798"/>
      <c r="S187" s="798"/>
      <c r="T187" s="799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hidden="1" customHeight="1" x14ac:dyDescent="0.25">
      <c r="A188" s="60" t="s">
        <v>360</v>
      </c>
      <c r="B188" s="60" t="s">
        <v>361</v>
      </c>
      <c r="C188" s="34">
        <v>4301051313</v>
      </c>
      <c r="D188" s="796">
        <v>4607091385427</v>
      </c>
      <c r="E188" s="796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8"/>
      <c r="R188" s="798"/>
      <c r="S188" s="798"/>
      <c r="T188" s="79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4"/>
      <c r="P189" s="790" t="s">
        <v>40</v>
      </c>
      <c r="Q189" s="791"/>
      <c r="R189" s="791"/>
      <c r="S189" s="791"/>
      <c r="T189" s="791"/>
      <c r="U189" s="791"/>
      <c r="V189" s="792"/>
      <c r="W189" s="40" t="s">
        <v>39</v>
      </c>
      <c r="X189" s="41">
        <f>IFERROR(X186/H186,"0")+IFERROR(X187/H187,"0")+IFERROR(X188/H188,"0")</f>
        <v>19.047619047619047</v>
      </c>
      <c r="Y189" s="41">
        <f>IFERROR(Y186/H186,"0")+IFERROR(Y187/H187,"0")+IFERROR(Y188/H188,"0")</f>
        <v>20</v>
      </c>
      <c r="Z189" s="41">
        <f>IFERROR(IF(Z186="",0,Z186),"0")+IFERROR(IF(Z187="",0,Z187),"0")+IFERROR(IF(Z188="",0,Z188),"0")</f>
        <v>0.43499999999999994</v>
      </c>
      <c r="AA189" s="64"/>
      <c r="AB189" s="64"/>
      <c r="AC189" s="64"/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0</v>
      </c>
      <c r="X190" s="41">
        <f>IFERROR(SUM(X186:X188),"0")</f>
        <v>160</v>
      </c>
      <c r="Y190" s="41">
        <f>IFERROR(SUM(Y186:Y188),"0")</f>
        <v>168</v>
      </c>
      <c r="Z190" s="40"/>
      <c r="AA190" s="64"/>
      <c r="AB190" s="64"/>
      <c r="AC190" s="64"/>
    </row>
    <row r="191" spans="1:68" ht="27.75" hidden="1" customHeight="1" x14ac:dyDescent="0.2">
      <c r="A191" s="839" t="s">
        <v>362</v>
      </c>
      <c r="B191" s="839"/>
      <c r="C191" s="839"/>
      <c r="D191" s="839"/>
      <c r="E191" s="839"/>
      <c r="F191" s="839"/>
      <c r="G191" s="839"/>
      <c r="H191" s="839"/>
      <c r="I191" s="839"/>
      <c r="J191" s="839"/>
      <c r="K191" s="839"/>
      <c r="L191" s="839"/>
      <c r="M191" s="839"/>
      <c r="N191" s="839"/>
      <c r="O191" s="839"/>
      <c r="P191" s="839"/>
      <c r="Q191" s="839"/>
      <c r="R191" s="839"/>
      <c r="S191" s="839"/>
      <c r="T191" s="839"/>
      <c r="U191" s="839"/>
      <c r="V191" s="839"/>
      <c r="W191" s="839"/>
      <c r="X191" s="839"/>
      <c r="Y191" s="839"/>
      <c r="Z191" s="839"/>
      <c r="AA191" s="52"/>
      <c r="AB191" s="52"/>
      <c r="AC191" s="52"/>
    </row>
    <row r="192" spans="1:68" ht="16.5" hidden="1" customHeight="1" x14ac:dyDescent="0.25">
      <c r="A192" s="805" t="s">
        <v>363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2"/>
      <c r="AB192" s="62"/>
      <c r="AC192" s="62"/>
    </row>
    <row r="193" spans="1:68" ht="14.25" hidden="1" customHeight="1" x14ac:dyDescent="0.25">
      <c r="A193" s="795" t="s">
        <v>193</v>
      </c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795"/>
      <c r="P193" s="795"/>
      <c r="Q193" s="795"/>
      <c r="R193" s="795"/>
      <c r="S193" s="795"/>
      <c r="T193" s="795"/>
      <c r="U193" s="795"/>
      <c r="V193" s="795"/>
      <c r="W193" s="795"/>
      <c r="X193" s="795"/>
      <c r="Y193" s="795"/>
      <c r="Z193" s="795"/>
      <c r="AA193" s="63"/>
      <c r="AB193" s="63"/>
      <c r="AC193" s="63"/>
    </row>
    <row r="194" spans="1:68" ht="27" hidden="1" customHeight="1" x14ac:dyDescent="0.25">
      <c r="A194" s="60" t="s">
        <v>364</v>
      </c>
      <c r="B194" s="60" t="s">
        <v>365</v>
      </c>
      <c r="C194" s="34">
        <v>4301020323</v>
      </c>
      <c r="D194" s="796">
        <v>4680115886223</v>
      </c>
      <c r="E194" s="796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7" t="s">
        <v>366</v>
      </c>
      <c r="Q194" s="798"/>
      <c r="R194" s="798"/>
      <c r="S194" s="798"/>
      <c r="T194" s="79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794"/>
      <c r="P195" s="790" t="s">
        <v>40</v>
      </c>
      <c r="Q195" s="791"/>
      <c r="R195" s="791"/>
      <c r="S195" s="791"/>
      <c r="T195" s="791"/>
      <c r="U195" s="791"/>
      <c r="V195" s="792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hidden="1" x14ac:dyDescent="0.2">
      <c r="A196" s="793"/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4"/>
      <c r="P196" s="790" t="s">
        <v>40</v>
      </c>
      <c r="Q196" s="791"/>
      <c r="R196" s="791"/>
      <c r="S196" s="791"/>
      <c r="T196" s="791"/>
      <c r="U196" s="791"/>
      <c r="V196" s="792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795" t="s">
        <v>78</v>
      </c>
      <c r="B197" s="795"/>
      <c r="C197" s="795"/>
      <c r="D197" s="795"/>
      <c r="E197" s="795"/>
      <c r="F197" s="795"/>
      <c r="G197" s="795"/>
      <c r="H197" s="795"/>
      <c r="I197" s="795"/>
      <c r="J197" s="795"/>
      <c r="K197" s="795"/>
      <c r="L197" s="795"/>
      <c r="M197" s="795"/>
      <c r="N197" s="795"/>
      <c r="O197" s="795"/>
      <c r="P197" s="795"/>
      <c r="Q197" s="795"/>
      <c r="R197" s="795"/>
      <c r="S197" s="795"/>
      <c r="T197" s="795"/>
      <c r="U197" s="795"/>
      <c r="V197" s="795"/>
      <c r="W197" s="795"/>
      <c r="X197" s="795"/>
      <c r="Y197" s="795"/>
      <c r="Z197" s="795"/>
      <c r="AA197" s="63"/>
      <c r="AB197" s="63"/>
      <c r="AC197" s="63"/>
    </row>
    <row r="198" spans="1:68" ht="27" hidden="1" customHeight="1" x14ac:dyDescent="0.25">
      <c r="A198" s="60" t="s">
        <v>368</v>
      </c>
      <c r="B198" s="60" t="s">
        <v>369</v>
      </c>
      <c r="C198" s="34">
        <v>4301031191</v>
      </c>
      <c r="D198" s="796">
        <v>4680115880993</v>
      </c>
      <c r="E198" s="796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8"/>
      <c r="R198" s="798"/>
      <c r="S198" s="798"/>
      <c r="T198" s="79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hidden="1" customHeight="1" x14ac:dyDescent="0.25">
      <c r="A199" s="60" t="s">
        <v>371</v>
      </c>
      <c r="B199" s="60" t="s">
        <v>372</v>
      </c>
      <c r="C199" s="34">
        <v>4301031204</v>
      </c>
      <c r="D199" s="796">
        <v>4680115881761</v>
      </c>
      <c r="E199" s="796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8"/>
      <c r="R199" s="798"/>
      <c r="S199" s="798"/>
      <c r="T199" s="79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796">
        <v>4680115881563</v>
      </c>
      <c r="E200" s="796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8"/>
      <c r="R200" s="798"/>
      <c r="S200" s="798"/>
      <c r="T200" s="799"/>
      <c r="U200" s="37" t="s">
        <v>45</v>
      </c>
      <c r="V200" s="37" t="s">
        <v>45</v>
      </c>
      <c r="W200" s="38" t="s">
        <v>0</v>
      </c>
      <c r="X200" s="56">
        <v>63</v>
      </c>
      <c r="Y200" s="53">
        <f t="shared" si="36"/>
        <v>63</v>
      </c>
      <c r="Z200" s="39">
        <f>IFERROR(IF(Y200=0,"",ROUNDUP(Y200/H200,0)*0.00753),"")</f>
        <v>0.11295000000000001</v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66.000000000000014</v>
      </c>
      <c r="BN200" s="75">
        <f t="shared" si="38"/>
        <v>66.000000000000014</v>
      </c>
      <c r="BO200" s="75">
        <f t="shared" si="39"/>
        <v>9.6153846153846145E-2</v>
      </c>
      <c r="BP200" s="75">
        <f t="shared" si="40"/>
        <v>9.6153846153846145E-2</v>
      </c>
    </row>
    <row r="201" spans="1:68" ht="27" hidden="1" customHeight="1" x14ac:dyDescent="0.25">
      <c r="A201" s="60" t="s">
        <v>377</v>
      </c>
      <c r="B201" s="60" t="s">
        <v>378</v>
      </c>
      <c r="C201" s="34">
        <v>4301031199</v>
      </c>
      <c r="D201" s="796">
        <v>4680115880986</v>
      </c>
      <c r="E201" s="796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8"/>
      <c r="R201" s="798"/>
      <c r="S201" s="798"/>
      <c r="T201" s="79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379</v>
      </c>
      <c r="B202" s="60" t="s">
        <v>380</v>
      </c>
      <c r="C202" s="34">
        <v>4301031205</v>
      </c>
      <c r="D202" s="796">
        <v>4680115881785</v>
      </c>
      <c r="E202" s="796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8"/>
      <c r="R202" s="798"/>
      <c r="S202" s="798"/>
      <c r="T202" s="79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381</v>
      </c>
      <c r="B203" s="60" t="s">
        <v>382</v>
      </c>
      <c r="C203" s="34">
        <v>4301031202</v>
      </c>
      <c r="D203" s="796">
        <v>4680115881679</v>
      </c>
      <c r="E203" s="796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8"/>
      <c r="R203" s="798"/>
      <c r="S203" s="798"/>
      <c r="T203" s="79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hidden="1" customHeight="1" x14ac:dyDescent="0.25">
      <c r="A204" s="60" t="s">
        <v>383</v>
      </c>
      <c r="B204" s="60" t="s">
        <v>384</v>
      </c>
      <c r="C204" s="34">
        <v>4301031158</v>
      </c>
      <c r="D204" s="796">
        <v>4680115880191</v>
      </c>
      <c r="E204" s="796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8"/>
      <c r="R204" s="798"/>
      <c r="S204" s="798"/>
      <c r="T204" s="79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hidden="1" customHeight="1" x14ac:dyDescent="0.25">
      <c r="A205" s="60" t="s">
        <v>385</v>
      </c>
      <c r="B205" s="60" t="s">
        <v>386</v>
      </c>
      <c r="C205" s="34">
        <v>4301031245</v>
      </c>
      <c r="D205" s="796">
        <v>4680115883963</v>
      </c>
      <c r="E205" s="796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8"/>
      <c r="R205" s="798"/>
      <c r="S205" s="798"/>
      <c r="T205" s="79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4"/>
      <c r="P206" s="790" t="s">
        <v>40</v>
      </c>
      <c r="Q206" s="791"/>
      <c r="R206" s="791"/>
      <c r="S206" s="791"/>
      <c r="T206" s="791"/>
      <c r="U206" s="791"/>
      <c r="V206" s="79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15</v>
      </c>
      <c r="Y206" s="41">
        <f>IFERROR(Y198/H198,"0")+IFERROR(Y199/H199,"0")+IFERROR(Y200/H200,"0")+IFERROR(Y201/H201,"0")+IFERROR(Y202/H202,"0")+IFERROR(Y203/H203,"0")+IFERROR(Y204/H204,"0")+IFERROR(Y205/H205,"0")</f>
        <v>15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0.11295000000000001</v>
      </c>
      <c r="AA206" s="64"/>
      <c r="AB206" s="64"/>
      <c r="AC206" s="64"/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0</v>
      </c>
      <c r="X207" s="41">
        <f>IFERROR(SUM(X198:X205),"0")</f>
        <v>63</v>
      </c>
      <c r="Y207" s="41">
        <f>IFERROR(SUM(Y198:Y205),"0")</f>
        <v>63</v>
      </c>
      <c r="Z207" s="40"/>
      <c r="AA207" s="64"/>
      <c r="AB207" s="64"/>
      <c r="AC207" s="64"/>
    </row>
    <row r="208" spans="1:68" ht="16.5" hidden="1" customHeight="1" x14ac:dyDescent="0.25">
      <c r="A208" s="805" t="s">
        <v>388</v>
      </c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805"/>
      <c r="Y208" s="805"/>
      <c r="Z208" s="805"/>
      <c r="AA208" s="62"/>
      <c r="AB208" s="62"/>
      <c r="AC208" s="62"/>
    </row>
    <row r="209" spans="1:68" ht="14.25" hidden="1" customHeight="1" x14ac:dyDescent="0.25">
      <c r="A209" s="795" t="s">
        <v>135</v>
      </c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5"/>
      <c r="P209" s="795"/>
      <c r="Q209" s="795"/>
      <c r="R209" s="795"/>
      <c r="S209" s="795"/>
      <c r="T209" s="795"/>
      <c r="U209" s="795"/>
      <c r="V209" s="795"/>
      <c r="W209" s="795"/>
      <c r="X209" s="795"/>
      <c r="Y209" s="795"/>
      <c r="Z209" s="795"/>
      <c r="AA209" s="63"/>
      <c r="AB209" s="63"/>
      <c r="AC209" s="63"/>
    </row>
    <row r="210" spans="1:68" ht="27" hidden="1" customHeight="1" x14ac:dyDescent="0.25">
      <c r="A210" s="60" t="s">
        <v>389</v>
      </c>
      <c r="B210" s="60" t="s">
        <v>390</v>
      </c>
      <c r="C210" s="34">
        <v>4301011450</v>
      </c>
      <c r="D210" s="796">
        <v>4680115881402</v>
      </c>
      <c r="E210" s="79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10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8"/>
      <c r="R210" s="798"/>
      <c r="S210" s="798"/>
      <c r="T210" s="79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hidden="1" customHeight="1" x14ac:dyDescent="0.25">
      <c r="A211" s="60" t="s">
        <v>392</v>
      </c>
      <c r="B211" s="60" t="s">
        <v>393</v>
      </c>
      <c r="C211" s="34">
        <v>4301011767</v>
      </c>
      <c r="D211" s="796">
        <v>4680115881396</v>
      </c>
      <c r="E211" s="796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8"/>
      <c r="R211" s="798"/>
      <c r="S211" s="798"/>
      <c r="T211" s="79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hidden="1" customHeight="1" x14ac:dyDescent="0.25">
      <c r="A214" s="795" t="s">
        <v>193</v>
      </c>
      <c r="B214" s="795"/>
      <c r="C214" s="795"/>
      <c r="D214" s="795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63"/>
      <c r="AB214" s="63"/>
      <c r="AC214" s="63"/>
    </row>
    <row r="215" spans="1:68" ht="16.5" hidden="1" customHeight="1" x14ac:dyDescent="0.25">
      <c r="A215" s="60" t="s">
        <v>394</v>
      </c>
      <c r="B215" s="60" t="s">
        <v>395</v>
      </c>
      <c r="C215" s="34">
        <v>4301020262</v>
      </c>
      <c r="D215" s="796">
        <v>4680115882935</v>
      </c>
      <c r="E215" s="796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10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8"/>
      <c r="R215" s="798"/>
      <c r="S215" s="798"/>
      <c r="T215" s="799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hidden="1" customHeight="1" x14ac:dyDescent="0.25">
      <c r="A216" s="60" t="s">
        <v>397</v>
      </c>
      <c r="B216" s="60" t="s">
        <v>398</v>
      </c>
      <c r="C216" s="34">
        <v>4301020220</v>
      </c>
      <c r="D216" s="796">
        <v>4680115880764</v>
      </c>
      <c r="E216" s="796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8"/>
      <c r="R216" s="798"/>
      <c r="S216" s="798"/>
      <c r="T216" s="799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794"/>
      <c r="P217" s="790" t="s">
        <v>40</v>
      </c>
      <c r="Q217" s="791"/>
      <c r="R217" s="791"/>
      <c r="S217" s="791"/>
      <c r="T217" s="791"/>
      <c r="U217" s="791"/>
      <c r="V217" s="792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hidden="1" x14ac:dyDescent="0.2">
      <c r="A218" s="793"/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4"/>
      <c r="P218" s="790" t="s">
        <v>40</v>
      </c>
      <c r="Q218" s="791"/>
      <c r="R218" s="791"/>
      <c r="S218" s="791"/>
      <c r="T218" s="791"/>
      <c r="U218" s="791"/>
      <c r="V218" s="792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hidden="1" customHeight="1" x14ac:dyDescent="0.25">
      <c r="A219" s="795" t="s">
        <v>78</v>
      </c>
      <c r="B219" s="795"/>
      <c r="C219" s="795"/>
      <c r="D219" s="795"/>
      <c r="E219" s="795"/>
      <c r="F219" s="795"/>
      <c r="G219" s="795"/>
      <c r="H219" s="795"/>
      <c r="I219" s="795"/>
      <c r="J219" s="795"/>
      <c r="K219" s="795"/>
      <c r="L219" s="795"/>
      <c r="M219" s="795"/>
      <c r="N219" s="795"/>
      <c r="O219" s="795"/>
      <c r="P219" s="795"/>
      <c r="Q219" s="795"/>
      <c r="R219" s="795"/>
      <c r="S219" s="795"/>
      <c r="T219" s="795"/>
      <c r="U219" s="795"/>
      <c r="V219" s="795"/>
      <c r="W219" s="795"/>
      <c r="X219" s="795"/>
      <c r="Y219" s="795"/>
      <c r="Z219" s="795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796">
        <v>4680115882683</v>
      </c>
      <c r="E220" s="79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8"/>
      <c r="R220" s="798"/>
      <c r="S220" s="798"/>
      <c r="T220" s="799"/>
      <c r="U220" s="37" t="s">
        <v>45</v>
      </c>
      <c r="V220" s="37" t="s">
        <v>45</v>
      </c>
      <c r="W220" s="38" t="s">
        <v>0</v>
      </c>
      <c r="X220" s="56">
        <v>150</v>
      </c>
      <c r="Y220" s="53">
        <f t="shared" ref="Y220:Y227" si="41">IFERROR(IF(X220="",0,CEILING((X220/$H220),1)*$H220),"")</f>
        <v>151.20000000000002</v>
      </c>
      <c r="Z220" s="39">
        <f>IFERROR(IF(Y220=0,"",ROUNDUP(Y220/H220,0)*0.00902),"")</f>
        <v>0.25256000000000001</v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155.83333333333331</v>
      </c>
      <c r="BN220" s="75">
        <f t="shared" ref="BN220:BN227" si="43">IFERROR(Y220*I220/H220,"0")</f>
        <v>157.08000000000001</v>
      </c>
      <c r="BO220" s="75">
        <f t="shared" ref="BO220:BO227" si="44">IFERROR(1/J220*(X220/H220),"0")</f>
        <v>0.21043771043771042</v>
      </c>
      <c r="BP220" s="75">
        <f t="shared" ref="BP220:BP227" si="45">IFERROR(1/J220*(Y220/H220),"0")</f>
        <v>0.21212121212121213</v>
      </c>
    </row>
    <row r="221" spans="1:68" ht="27" hidden="1" customHeight="1" x14ac:dyDescent="0.25">
      <c r="A221" s="60" t="s">
        <v>402</v>
      </c>
      <c r="B221" s="60" t="s">
        <v>403</v>
      </c>
      <c r="C221" s="34">
        <v>4301031230</v>
      </c>
      <c r="D221" s="796">
        <v>4680115882690</v>
      </c>
      <c r="E221" s="796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8"/>
      <c r="R221" s="798"/>
      <c r="S221" s="798"/>
      <c r="T221" s="79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796">
        <v>4680115882669</v>
      </c>
      <c r="E222" s="796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8"/>
      <c r="R222" s="798"/>
      <c r="S222" s="798"/>
      <c r="T222" s="799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1"/>
        <v>253.8</v>
      </c>
      <c r="Z222" s="39">
        <f>IFERROR(IF(Y222=0,"",ROUNDUP(Y222/H222,0)*0.00902),"")</f>
        <v>0.42393999999999998</v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259.72222222222223</v>
      </c>
      <c r="BN222" s="75">
        <f t="shared" si="43"/>
        <v>263.67</v>
      </c>
      <c r="BO222" s="75">
        <f t="shared" si="44"/>
        <v>0.35072951739618402</v>
      </c>
      <c r="BP222" s="75">
        <f t="shared" si="45"/>
        <v>0.35606060606060608</v>
      </c>
    </row>
    <row r="223" spans="1:68" ht="27" hidden="1" customHeight="1" x14ac:dyDescent="0.25">
      <c r="A223" s="60" t="s">
        <v>408</v>
      </c>
      <c r="B223" s="60" t="s">
        <v>409</v>
      </c>
      <c r="C223" s="34">
        <v>4301031221</v>
      </c>
      <c r="D223" s="796">
        <v>4680115882676</v>
      </c>
      <c r="E223" s="796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8"/>
      <c r="R223" s="798"/>
      <c r="S223" s="798"/>
      <c r="T223" s="79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411</v>
      </c>
      <c r="B224" s="60" t="s">
        <v>412</v>
      </c>
      <c r="C224" s="34">
        <v>4301031223</v>
      </c>
      <c r="D224" s="796">
        <v>4680115884014</v>
      </c>
      <c r="E224" s="796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8"/>
      <c r="R224" s="798"/>
      <c r="S224" s="798"/>
      <c r="T224" s="79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413</v>
      </c>
      <c r="B225" s="60" t="s">
        <v>414</v>
      </c>
      <c r="C225" s="34">
        <v>4301031222</v>
      </c>
      <c r="D225" s="796">
        <v>4680115884007</v>
      </c>
      <c r="E225" s="796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8"/>
      <c r="R225" s="798"/>
      <c r="S225" s="798"/>
      <c r="T225" s="79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hidden="1" customHeight="1" x14ac:dyDescent="0.25">
      <c r="A226" s="60" t="s">
        <v>415</v>
      </c>
      <c r="B226" s="60" t="s">
        <v>416</v>
      </c>
      <c r="C226" s="34">
        <v>4301031229</v>
      </c>
      <c r="D226" s="796">
        <v>4680115884038</v>
      </c>
      <c r="E226" s="796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8"/>
      <c r="R226" s="798"/>
      <c r="S226" s="798"/>
      <c r="T226" s="79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hidden="1" customHeight="1" x14ac:dyDescent="0.25">
      <c r="A227" s="60" t="s">
        <v>417</v>
      </c>
      <c r="B227" s="60" t="s">
        <v>418</v>
      </c>
      <c r="C227" s="34">
        <v>4301031225</v>
      </c>
      <c r="D227" s="796">
        <v>4680115884021</v>
      </c>
      <c r="E227" s="796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8"/>
      <c r="R227" s="798"/>
      <c r="S227" s="798"/>
      <c r="T227" s="79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794"/>
      <c r="P228" s="790" t="s">
        <v>40</v>
      </c>
      <c r="Q228" s="791"/>
      <c r="R228" s="791"/>
      <c r="S228" s="791"/>
      <c r="T228" s="791"/>
      <c r="U228" s="791"/>
      <c r="V228" s="792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74.074074074074062</v>
      </c>
      <c r="Y228" s="41">
        <f>IFERROR(Y220/H220,"0")+IFERROR(Y221/H221,"0")+IFERROR(Y222/H222,"0")+IFERROR(Y223/H223,"0")+IFERROR(Y224/H224,"0")+IFERROR(Y225/H225,"0")+IFERROR(Y226/H226,"0")+IFERROR(Y227/H227,"0")</f>
        <v>75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0.67649999999999999</v>
      </c>
      <c r="AA228" s="64"/>
      <c r="AB228" s="64"/>
      <c r="AC228" s="64"/>
    </row>
    <row r="229" spans="1:68" x14ac:dyDescent="0.2">
      <c r="A229" s="793"/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4"/>
      <c r="P229" s="790" t="s">
        <v>40</v>
      </c>
      <c r="Q229" s="791"/>
      <c r="R229" s="791"/>
      <c r="S229" s="791"/>
      <c r="T229" s="791"/>
      <c r="U229" s="791"/>
      <c r="V229" s="792"/>
      <c r="W229" s="40" t="s">
        <v>0</v>
      </c>
      <c r="X229" s="41">
        <f>IFERROR(SUM(X220:X227),"0")</f>
        <v>400</v>
      </c>
      <c r="Y229" s="41">
        <f>IFERROR(SUM(Y220:Y227),"0")</f>
        <v>405</v>
      </c>
      <c r="Z229" s="40"/>
      <c r="AA229" s="64"/>
      <c r="AB229" s="64"/>
      <c r="AC229" s="64"/>
    </row>
    <row r="230" spans="1:68" ht="14.25" hidden="1" customHeight="1" x14ac:dyDescent="0.25">
      <c r="A230" s="795" t="s">
        <v>84</v>
      </c>
      <c r="B230" s="795"/>
      <c r="C230" s="795"/>
      <c r="D230" s="795"/>
      <c r="E230" s="795"/>
      <c r="F230" s="795"/>
      <c r="G230" s="795"/>
      <c r="H230" s="795"/>
      <c r="I230" s="795"/>
      <c r="J230" s="795"/>
      <c r="K230" s="795"/>
      <c r="L230" s="795"/>
      <c r="M230" s="795"/>
      <c r="N230" s="795"/>
      <c r="O230" s="795"/>
      <c r="P230" s="795"/>
      <c r="Q230" s="795"/>
      <c r="R230" s="795"/>
      <c r="S230" s="795"/>
      <c r="T230" s="795"/>
      <c r="U230" s="795"/>
      <c r="V230" s="795"/>
      <c r="W230" s="795"/>
      <c r="X230" s="795"/>
      <c r="Y230" s="795"/>
      <c r="Z230" s="795"/>
      <c r="AA230" s="63"/>
      <c r="AB230" s="63"/>
      <c r="AC230" s="63"/>
    </row>
    <row r="231" spans="1:68" ht="37.5" hidden="1" customHeight="1" x14ac:dyDescent="0.25">
      <c r="A231" s="60" t="s">
        <v>419</v>
      </c>
      <c r="B231" s="60" t="s">
        <v>420</v>
      </c>
      <c r="C231" s="34">
        <v>4301051408</v>
      </c>
      <c r="D231" s="796">
        <v>4680115881594</v>
      </c>
      <c r="E231" s="796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104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8"/>
      <c r="R231" s="798"/>
      <c r="S231" s="798"/>
      <c r="T231" s="79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hidden="1" customHeight="1" x14ac:dyDescent="0.25">
      <c r="A232" s="60" t="s">
        <v>422</v>
      </c>
      <c r="B232" s="60" t="s">
        <v>423</v>
      </c>
      <c r="C232" s="34">
        <v>4301051754</v>
      </c>
      <c r="D232" s="796">
        <v>4680115880962</v>
      </c>
      <c r="E232" s="796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10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8"/>
      <c r="R232" s="798"/>
      <c r="S232" s="798"/>
      <c r="T232" s="79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hidden="1" customHeight="1" x14ac:dyDescent="0.25">
      <c r="A233" s="60" t="s">
        <v>425</v>
      </c>
      <c r="B233" s="60" t="s">
        <v>426</v>
      </c>
      <c r="C233" s="34">
        <v>4301051411</v>
      </c>
      <c r="D233" s="796">
        <v>4680115881617</v>
      </c>
      <c r="E233" s="796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104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8"/>
      <c r="R233" s="798"/>
      <c r="S233" s="798"/>
      <c r="T233" s="79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hidden="1" customHeight="1" x14ac:dyDescent="0.25">
      <c r="A234" s="60" t="s">
        <v>428</v>
      </c>
      <c r="B234" s="60" t="s">
        <v>429</v>
      </c>
      <c r="C234" s="34">
        <v>4301051632</v>
      </c>
      <c r="D234" s="796">
        <v>4680115880573</v>
      </c>
      <c r="E234" s="796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8"/>
      <c r="R234" s="798"/>
      <c r="S234" s="798"/>
      <c r="T234" s="79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hidden="1" customHeight="1" x14ac:dyDescent="0.25">
      <c r="A235" s="60" t="s">
        <v>431</v>
      </c>
      <c r="B235" s="60" t="s">
        <v>432</v>
      </c>
      <c r="C235" s="34">
        <v>4301051407</v>
      </c>
      <c r="D235" s="796">
        <v>4680115882195</v>
      </c>
      <c r="E235" s="796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104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8"/>
      <c r="R235" s="798"/>
      <c r="S235" s="798"/>
      <c r="T235" s="79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hidden="1" customHeight="1" x14ac:dyDescent="0.25">
      <c r="A236" s="60" t="s">
        <v>434</v>
      </c>
      <c r="B236" s="60" t="s">
        <v>435</v>
      </c>
      <c r="C236" s="34">
        <v>4301051752</v>
      </c>
      <c r="D236" s="796">
        <v>4680115882607</v>
      </c>
      <c r="E236" s="79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8"/>
      <c r="R236" s="798"/>
      <c r="S236" s="798"/>
      <c r="T236" s="79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hidden="1" customHeight="1" x14ac:dyDescent="0.25">
      <c r="A237" s="60" t="s">
        <v>437</v>
      </c>
      <c r="B237" s="60" t="s">
        <v>438</v>
      </c>
      <c r="C237" s="34">
        <v>4301051630</v>
      </c>
      <c r="D237" s="796">
        <v>4680115880092</v>
      </c>
      <c r="E237" s="79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8"/>
      <c r="R237" s="798"/>
      <c r="S237" s="798"/>
      <c r="T237" s="79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hidden="1" customHeight="1" x14ac:dyDescent="0.25">
      <c r="A238" s="60" t="s">
        <v>440</v>
      </c>
      <c r="B238" s="60" t="s">
        <v>441</v>
      </c>
      <c r="C238" s="34">
        <v>4301051631</v>
      </c>
      <c r="D238" s="796">
        <v>4680115880221</v>
      </c>
      <c r="E238" s="796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8"/>
      <c r="R238" s="798"/>
      <c r="S238" s="798"/>
      <c r="T238" s="79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hidden="1" customHeight="1" x14ac:dyDescent="0.25">
      <c r="A239" s="60" t="s">
        <v>442</v>
      </c>
      <c r="B239" s="60" t="s">
        <v>443</v>
      </c>
      <c r="C239" s="34">
        <v>4301051749</v>
      </c>
      <c r="D239" s="796">
        <v>4680115882942</v>
      </c>
      <c r="E239" s="796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10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8"/>
      <c r="R239" s="798"/>
      <c r="S239" s="798"/>
      <c r="T239" s="79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hidden="1" customHeight="1" x14ac:dyDescent="0.25">
      <c r="A240" s="60" t="s">
        <v>445</v>
      </c>
      <c r="B240" s="60" t="s">
        <v>446</v>
      </c>
      <c r="C240" s="34">
        <v>4301051753</v>
      </c>
      <c r="D240" s="796">
        <v>4680115880504</v>
      </c>
      <c r="E240" s="796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1036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8"/>
      <c r="R240" s="798"/>
      <c r="S240" s="798"/>
      <c r="T240" s="79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hidden="1" customHeight="1" x14ac:dyDescent="0.25">
      <c r="A241" s="60" t="s">
        <v>447</v>
      </c>
      <c r="B241" s="60" t="s">
        <v>448</v>
      </c>
      <c r="C241" s="34">
        <v>4301051410</v>
      </c>
      <c r="D241" s="796">
        <v>4680115882164</v>
      </c>
      <c r="E241" s="796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8"/>
      <c r="R241" s="798"/>
      <c r="S241" s="798"/>
      <c r="T241" s="79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794"/>
      <c r="P242" s="790" t="s">
        <v>40</v>
      </c>
      <c r="Q242" s="791"/>
      <c r="R242" s="791"/>
      <c r="S242" s="791"/>
      <c r="T242" s="791"/>
      <c r="U242" s="791"/>
      <c r="V242" s="792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793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0" t="s">
        <v>40</v>
      </c>
      <c r="Q243" s="791"/>
      <c r="R243" s="791"/>
      <c r="S243" s="791"/>
      <c r="T243" s="791"/>
      <c r="U243" s="791"/>
      <c r="V243" s="792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hidden="1" customHeight="1" x14ac:dyDescent="0.25">
      <c r="A244" s="795" t="s">
        <v>240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63"/>
      <c r="AB244" s="63"/>
      <c r="AC244" s="63"/>
    </row>
    <row r="245" spans="1:68" ht="16.5" hidden="1" customHeight="1" x14ac:dyDescent="0.25">
      <c r="A245" s="60" t="s">
        <v>450</v>
      </c>
      <c r="B245" s="60" t="s">
        <v>451</v>
      </c>
      <c r="C245" s="34">
        <v>4301060404</v>
      </c>
      <c r="D245" s="796">
        <v>4680115882874</v>
      </c>
      <c r="E245" s="796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8"/>
      <c r="R245" s="798"/>
      <c r="S245" s="798"/>
      <c r="T245" s="79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hidden="1" customHeight="1" x14ac:dyDescent="0.25">
      <c r="A246" s="60" t="s">
        <v>450</v>
      </c>
      <c r="B246" s="60" t="s">
        <v>453</v>
      </c>
      <c r="C246" s="34">
        <v>4301060360</v>
      </c>
      <c r="D246" s="796">
        <v>4680115882874</v>
      </c>
      <c r="E246" s="796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8"/>
      <c r="R246" s="798"/>
      <c r="S246" s="798"/>
      <c r="T246" s="79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455</v>
      </c>
      <c r="B247" s="60" t="s">
        <v>456</v>
      </c>
      <c r="C247" s="34">
        <v>4301060359</v>
      </c>
      <c r="D247" s="796">
        <v>4680115884434</v>
      </c>
      <c r="E247" s="796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10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8"/>
      <c r="R247" s="798"/>
      <c r="S247" s="798"/>
      <c r="T247" s="79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458</v>
      </c>
      <c r="B248" s="60" t="s">
        <v>459</v>
      </c>
      <c r="C248" s="34">
        <v>4301060375</v>
      </c>
      <c r="D248" s="796">
        <v>4680115880818</v>
      </c>
      <c r="E248" s="796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8"/>
      <c r="R248" s="798"/>
      <c r="S248" s="798"/>
      <c r="T248" s="799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hidden="1" customHeight="1" x14ac:dyDescent="0.25">
      <c r="A249" s="60" t="s">
        <v>461</v>
      </c>
      <c r="B249" s="60" t="s">
        <v>462</v>
      </c>
      <c r="C249" s="34">
        <v>4301060389</v>
      </c>
      <c r="D249" s="796">
        <v>4680115880801</v>
      </c>
      <c r="E249" s="796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8"/>
      <c r="R249" s="798"/>
      <c r="S249" s="798"/>
      <c r="T249" s="79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794"/>
      <c r="P250" s="790" t="s">
        <v>40</v>
      </c>
      <c r="Q250" s="791"/>
      <c r="R250" s="791"/>
      <c r="S250" s="791"/>
      <c r="T250" s="791"/>
      <c r="U250" s="791"/>
      <c r="V250" s="792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hidden="1" x14ac:dyDescent="0.2">
      <c r="A251" s="793"/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4"/>
      <c r="P251" s="790" t="s">
        <v>40</v>
      </c>
      <c r="Q251" s="791"/>
      <c r="R251" s="791"/>
      <c r="S251" s="791"/>
      <c r="T251" s="791"/>
      <c r="U251" s="791"/>
      <c r="V251" s="792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hidden="1" customHeight="1" x14ac:dyDescent="0.25">
      <c r="A252" s="805" t="s">
        <v>464</v>
      </c>
      <c r="B252" s="805"/>
      <c r="C252" s="805"/>
      <c r="D252" s="805"/>
      <c r="E252" s="805"/>
      <c r="F252" s="805"/>
      <c r="G252" s="805"/>
      <c r="H252" s="805"/>
      <c r="I252" s="805"/>
      <c r="J252" s="805"/>
      <c r="K252" s="805"/>
      <c r="L252" s="805"/>
      <c r="M252" s="805"/>
      <c r="N252" s="805"/>
      <c r="O252" s="805"/>
      <c r="P252" s="805"/>
      <c r="Q252" s="805"/>
      <c r="R252" s="805"/>
      <c r="S252" s="805"/>
      <c r="T252" s="805"/>
      <c r="U252" s="805"/>
      <c r="V252" s="805"/>
      <c r="W252" s="805"/>
      <c r="X252" s="805"/>
      <c r="Y252" s="805"/>
      <c r="Z252" s="805"/>
      <c r="AA252" s="62"/>
      <c r="AB252" s="62"/>
      <c r="AC252" s="62"/>
    </row>
    <row r="253" spans="1:68" ht="14.25" hidden="1" customHeight="1" x14ac:dyDescent="0.25">
      <c r="A253" s="795" t="s">
        <v>135</v>
      </c>
      <c r="B253" s="795"/>
      <c r="C253" s="795"/>
      <c r="D253" s="795"/>
      <c r="E253" s="795"/>
      <c r="F253" s="795"/>
      <c r="G253" s="795"/>
      <c r="H253" s="795"/>
      <c r="I253" s="795"/>
      <c r="J253" s="795"/>
      <c r="K253" s="795"/>
      <c r="L253" s="795"/>
      <c r="M253" s="795"/>
      <c r="N253" s="795"/>
      <c r="O253" s="795"/>
      <c r="P253" s="795"/>
      <c r="Q253" s="795"/>
      <c r="R253" s="795"/>
      <c r="S253" s="795"/>
      <c r="T253" s="795"/>
      <c r="U253" s="795"/>
      <c r="V253" s="795"/>
      <c r="W253" s="795"/>
      <c r="X253" s="795"/>
      <c r="Y253" s="795"/>
      <c r="Z253" s="795"/>
      <c r="AA253" s="63"/>
      <c r="AB253" s="63"/>
      <c r="AC253" s="63"/>
    </row>
    <row r="254" spans="1:68" ht="27" hidden="1" customHeight="1" x14ac:dyDescent="0.25">
      <c r="A254" s="60" t="s">
        <v>465</v>
      </c>
      <c r="B254" s="60" t="s">
        <v>466</v>
      </c>
      <c r="C254" s="34">
        <v>4301011945</v>
      </c>
      <c r="D254" s="796">
        <v>4680115884274</v>
      </c>
      <c r="E254" s="79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8"/>
      <c r="R254" s="798"/>
      <c r="S254" s="798"/>
      <c r="T254" s="79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hidden="1" customHeight="1" x14ac:dyDescent="0.25">
      <c r="A255" s="60" t="s">
        <v>465</v>
      </c>
      <c r="B255" s="60" t="s">
        <v>468</v>
      </c>
      <c r="C255" s="34">
        <v>4301011717</v>
      </c>
      <c r="D255" s="796">
        <v>4680115884274</v>
      </c>
      <c r="E255" s="796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8"/>
      <c r="R255" s="798"/>
      <c r="S255" s="798"/>
      <c r="T255" s="79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470</v>
      </c>
      <c r="B256" s="60" t="s">
        <v>471</v>
      </c>
      <c r="C256" s="34">
        <v>4301011719</v>
      </c>
      <c r="D256" s="796">
        <v>4680115884298</v>
      </c>
      <c r="E256" s="796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10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8"/>
      <c r="R256" s="798"/>
      <c r="S256" s="798"/>
      <c r="T256" s="79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473</v>
      </c>
      <c r="B257" s="60" t="s">
        <v>474</v>
      </c>
      <c r="C257" s="34">
        <v>4301011944</v>
      </c>
      <c r="D257" s="796">
        <v>4680115884250</v>
      </c>
      <c r="E257" s="796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8"/>
      <c r="R257" s="798"/>
      <c r="S257" s="798"/>
      <c r="T257" s="79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473</v>
      </c>
      <c r="B258" s="60" t="s">
        <v>475</v>
      </c>
      <c r="C258" s="34">
        <v>4301011733</v>
      </c>
      <c r="D258" s="796">
        <v>4680115884250</v>
      </c>
      <c r="E258" s="796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8"/>
      <c r="R258" s="798"/>
      <c r="S258" s="798"/>
      <c r="T258" s="79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477</v>
      </c>
      <c r="B259" s="60" t="s">
        <v>478</v>
      </c>
      <c r="C259" s="34">
        <v>4301011718</v>
      </c>
      <c r="D259" s="796">
        <v>4680115884281</v>
      </c>
      <c r="E259" s="796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8"/>
      <c r="R259" s="798"/>
      <c r="S259" s="798"/>
      <c r="T259" s="79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hidden="1" customHeight="1" x14ac:dyDescent="0.25">
      <c r="A260" s="60" t="s">
        <v>479</v>
      </c>
      <c r="B260" s="60" t="s">
        <v>480</v>
      </c>
      <c r="C260" s="34">
        <v>4301011720</v>
      </c>
      <c r="D260" s="796">
        <v>4680115884199</v>
      </c>
      <c r="E260" s="796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8"/>
      <c r="R260" s="798"/>
      <c r="S260" s="798"/>
      <c r="T260" s="79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hidden="1" customHeight="1" x14ac:dyDescent="0.25">
      <c r="A261" s="60" t="s">
        <v>481</v>
      </c>
      <c r="B261" s="60" t="s">
        <v>482</v>
      </c>
      <c r="C261" s="34">
        <v>4301011716</v>
      </c>
      <c r="D261" s="796">
        <v>4680115884267</v>
      </c>
      <c r="E261" s="79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8"/>
      <c r="R261" s="798"/>
      <c r="S261" s="798"/>
      <c r="T261" s="79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4"/>
      <c r="P262" s="790" t="s">
        <v>40</v>
      </c>
      <c r="Q262" s="791"/>
      <c r="R262" s="791"/>
      <c r="S262" s="791"/>
      <c r="T262" s="791"/>
      <c r="U262" s="791"/>
      <c r="V262" s="792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793"/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4"/>
      <c r="P263" s="790" t="s">
        <v>40</v>
      </c>
      <c r="Q263" s="791"/>
      <c r="R263" s="791"/>
      <c r="S263" s="791"/>
      <c r="T263" s="791"/>
      <c r="U263" s="791"/>
      <c r="V263" s="792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hidden="1" customHeight="1" x14ac:dyDescent="0.25">
      <c r="A264" s="805" t="s">
        <v>484</v>
      </c>
      <c r="B264" s="805"/>
      <c r="C264" s="805"/>
      <c r="D264" s="805"/>
      <c r="E264" s="805"/>
      <c r="F264" s="805"/>
      <c r="G264" s="805"/>
      <c r="H264" s="805"/>
      <c r="I264" s="805"/>
      <c r="J264" s="805"/>
      <c r="K264" s="805"/>
      <c r="L264" s="805"/>
      <c r="M264" s="805"/>
      <c r="N264" s="805"/>
      <c r="O264" s="805"/>
      <c r="P264" s="805"/>
      <c r="Q264" s="805"/>
      <c r="R264" s="805"/>
      <c r="S264" s="805"/>
      <c r="T264" s="805"/>
      <c r="U264" s="805"/>
      <c r="V264" s="805"/>
      <c r="W264" s="805"/>
      <c r="X264" s="805"/>
      <c r="Y264" s="805"/>
      <c r="Z264" s="805"/>
      <c r="AA264" s="62"/>
      <c r="AB264" s="62"/>
      <c r="AC264" s="62"/>
    </row>
    <row r="265" spans="1:68" ht="14.25" hidden="1" customHeight="1" x14ac:dyDescent="0.25">
      <c r="A265" s="795" t="s">
        <v>135</v>
      </c>
      <c r="B265" s="795"/>
      <c r="C265" s="795"/>
      <c r="D265" s="795"/>
      <c r="E265" s="795"/>
      <c r="F265" s="795"/>
      <c r="G265" s="795"/>
      <c r="H265" s="795"/>
      <c r="I265" s="795"/>
      <c r="J265" s="795"/>
      <c r="K265" s="795"/>
      <c r="L265" s="795"/>
      <c r="M265" s="795"/>
      <c r="N265" s="795"/>
      <c r="O265" s="795"/>
      <c r="P265" s="795"/>
      <c r="Q265" s="795"/>
      <c r="R265" s="795"/>
      <c r="S265" s="795"/>
      <c r="T265" s="795"/>
      <c r="U265" s="795"/>
      <c r="V265" s="795"/>
      <c r="W265" s="795"/>
      <c r="X265" s="795"/>
      <c r="Y265" s="795"/>
      <c r="Z265" s="795"/>
      <c r="AA265" s="63"/>
      <c r="AB265" s="63"/>
      <c r="AC265" s="63"/>
    </row>
    <row r="266" spans="1:68" ht="27" hidden="1" customHeight="1" x14ac:dyDescent="0.25">
      <c r="A266" s="60" t="s">
        <v>485</v>
      </c>
      <c r="B266" s="60" t="s">
        <v>486</v>
      </c>
      <c r="C266" s="34">
        <v>4301011942</v>
      </c>
      <c r="D266" s="796">
        <v>4680115884137</v>
      </c>
      <c r="E266" s="79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8"/>
      <c r="R266" s="798"/>
      <c r="S266" s="798"/>
      <c r="T266" s="79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hidden="1" customHeight="1" x14ac:dyDescent="0.25">
      <c r="A267" s="60" t="s">
        <v>485</v>
      </c>
      <c r="B267" s="60" t="s">
        <v>487</v>
      </c>
      <c r="C267" s="34">
        <v>4301011826</v>
      </c>
      <c r="D267" s="796">
        <v>4680115884137</v>
      </c>
      <c r="E267" s="796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8"/>
      <c r="R267" s="798"/>
      <c r="S267" s="798"/>
      <c r="T267" s="79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489</v>
      </c>
      <c r="B268" s="60" t="s">
        <v>490</v>
      </c>
      <c r="C268" s="34">
        <v>4301011724</v>
      </c>
      <c r="D268" s="796">
        <v>4680115884236</v>
      </c>
      <c r="E268" s="796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8"/>
      <c r="R268" s="798"/>
      <c r="S268" s="798"/>
      <c r="T268" s="79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492</v>
      </c>
      <c r="B269" s="60" t="s">
        <v>493</v>
      </c>
      <c r="C269" s="34">
        <v>4301011941</v>
      </c>
      <c r="D269" s="796">
        <v>4680115884175</v>
      </c>
      <c r="E269" s="796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14" t="s">
        <v>494</v>
      </c>
      <c r="Q269" s="798"/>
      <c r="R269" s="798"/>
      <c r="S269" s="798"/>
      <c r="T269" s="79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492</v>
      </c>
      <c r="B270" s="60" t="s">
        <v>495</v>
      </c>
      <c r="C270" s="34">
        <v>4301011721</v>
      </c>
      <c r="D270" s="796">
        <v>4680115884175</v>
      </c>
      <c r="E270" s="796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8"/>
      <c r="R270" s="798"/>
      <c r="S270" s="798"/>
      <c r="T270" s="79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497</v>
      </c>
      <c r="B271" s="60" t="s">
        <v>498</v>
      </c>
      <c r="C271" s="34">
        <v>4301011824</v>
      </c>
      <c r="D271" s="796">
        <v>4680115884144</v>
      </c>
      <c r="E271" s="79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8"/>
      <c r="R271" s="798"/>
      <c r="S271" s="798"/>
      <c r="T271" s="79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499</v>
      </c>
      <c r="B272" s="60" t="s">
        <v>500</v>
      </c>
      <c r="C272" s="34">
        <v>4301011963</v>
      </c>
      <c r="D272" s="796">
        <v>4680115885288</v>
      </c>
      <c r="E272" s="796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8"/>
      <c r="R272" s="798"/>
      <c r="S272" s="798"/>
      <c r="T272" s="79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hidden="1" customHeight="1" x14ac:dyDescent="0.25">
      <c r="A273" s="60" t="s">
        <v>502</v>
      </c>
      <c r="B273" s="60" t="s">
        <v>503</v>
      </c>
      <c r="C273" s="34">
        <v>4301011726</v>
      </c>
      <c r="D273" s="796">
        <v>4680115884182</v>
      </c>
      <c r="E273" s="796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8"/>
      <c r="R273" s="798"/>
      <c r="S273" s="798"/>
      <c r="T273" s="79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hidden="1" customHeight="1" x14ac:dyDescent="0.25">
      <c r="A274" s="60" t="s">
        <v>504</v>
      </c>
      <c r="B274" s="60" t="s">
        <v>505</v>
      </c>
      <c r="C274" s="34">
        <v>4301011722</v>
      </c>
      <c r="D274" s="796">
        <v>4680115884205</v>
      </c>
      <c r="E274" s="796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8"/>
      <c r="R274" s="798"/>
      <c r="S274" s="798"/>
      <c r="T274" s="79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hidden="1" customHeight="1" x14ac:dyDescent="0.25">
      <c r="A277" s="795" t="s">
        <v>193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3"/>
      <c r="AB277" s="63"/>
      <c r="AC277" s="63"/>
    </row>
    <row r="278" spans="1:68" ht="27" hidden="1" customHeight="1" x14ac:dyDescent="0.25">
      <c r="A278" s="60" t="s">
        <v>506</v>
      </c>
      <c r="B278" s="60" t="s">
        <v>507</v>
      </c>
      <c r="C278" s="34">
        <v>4301020340</v>
      </c>
      <c r="D278" s="796">
        <v>4680115885721</v>
      </c>
      <c r="E278" s="796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07" t="s">
        <v>508</v>
      </c>
      <c r="Q278" s="798"/>
      <c r="R278" s="798"/>
      <c r="S278" s="798"/>
      <c r="T278" s="799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794"/>
      <c r="P279" s="790" t="s">
        <v>40</v>
      </c>
      <c r="Q279" s="791"/>
      <c r="R279" s="791"/>
      <c r="S279" s="791"/>
      <c r="T279" s="791"/>
      <c r="U279" s="791"/>
      <c r="V279" s="792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793"/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4"/>
      <c r="P280" s="790" t="s">
        <v>40</v>
      </c>
      <c r="Q280" s="791"/>
      <c r="R280" s="791"/>
      <c r="S280" s="791"/>
      <c r="T280" s="791"/>
      <c r="U280" s="791"/>
      <c r="V280" s="792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hidden="1" customHeight="1" x14ac:dyDescent="0.25">
      <c r="A281" s="805" t="s">
        <v>510</v>
      </c>
      <c r="B281" s="805"/>
      <c r="C281" s="805"/>
      <c r="D281" s="805"/>
      <c r="E281" s="805"/>
      <c r="F281" s="805"/>
      <c r="G281" s="805"/>
      <c r="H281" s="805"/>
      <c r="I281" s="805"/>
      <c r="J281" s="805"/>
      <c r="K281" s="805"/>
      <c r="L281" s="805"/>
      <c r="M281" s="805"/>
      <c r="N281" s="805"/>
      <c r="O281" s="805"/>
      <c r="P281" s="805"/>
      <c r="Q281" s="805"/>
      <c r="R281" s="805"/>
      <c r="S281" s="805"/>
      <c r="T281" s="805"/>
      <c r="U281" s="805"/>
      <c r="V281" s="805"/>
      <c r="W281" s="805"/>
      <c r="X281" s="805"/>
      <c r="Y281" s="805"/>
      <c r="Z281" s="805"/>
      <c r="AA281" s="62"/>
      <c r="AB281" s="62"/>
      <c r="AC281" s="62"/>
    </row>
    <row r="282" spans="1:68" ht="14.25" hidden="1" customHeight="1" x14ac:dyDescent="0.25">
      <c r="A282" s="795" t="s">
        <v>135</v>
      </c>
      <c r="B282" s="795"/>
      <c r="C282" s="795"/>
      <c r="D282" s="795"/>
      <c r="E282" s="795"/>
      <c r="F282" s="795"/>
      <c r="G282" s="795"/>
      <c r="H282" s="795"/>
      <c r="I282" s="795"/>
      <c r="J282" s="795"/>
      <c r="K282" s="795"/>
      <c r="L282" s="795"/>
      <c r="M282" s="795"/>
      <c r="N282" s="795"/>
      <c r="O282" s="795"/>
      <c r="P282" s="795"/>
      <c r="Q282" s="795"/>
      <c r="R282" s="795"/>
      <c r="S282" s="795"/>
      <c r="T282" s="795"/>
      <c r="U282" s="795"/>
      <c r="V282" s="795"/>
      <c r="W282" s="795"/>
      <c r="X282" s="795"/>
      <c r="Y282" s="795"/>
      <c r="Z282" s="795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796">
        <v>4607091387452</v>
      </c>
      <c r="E283" s="79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8"/>
      <c r="R283" s="798"/>
      <c r="S283" s="798"/>
      <c r="T283" s="799"/>
      <c r="U283" s="37" t="s">
        <v>45</v>
      </c>
      <c r="V283" s="37" t="s">
        <v>45</v>
      </c>
      <c r="W283" s="38" t="s">
        <v>0</v>
      </c>
      <c r="X283" s="56">
        <v>150</v>
      </c>
      <c r="Y283" s="53">
        <f t="shared" ref="Y283:Y292" si="62">IFERROR(IF(X283="",0,CEILING((X283/$H283),1)*$H283),"")</f>
        <v>151.20000000000002</v>
      </c>
      <c r="Z283" s="39">
        <f>IFERROR(IF(Y283=0,"",ROUNDUP(Y283/H283,0)*0.02175),"")</f>
        <v>0.30449999999999999</v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156.66666666666666</v>
      </c>
      <c r="BN283" s="75">
        <f t="shared" ref="BN283:BN292" si="64">IFERROR(Y283*I283/H283,"0")</f>
        <v>157.91999999999999</v>
      </c>
      <c r="BO283" s="75">
        <f t="shared" ref="BO283:BO292" si="65">IFERROR(1/J283*(X283/H283),"0")</f>
        <v>0.24801587301587297</v>
      </c>
      <c r="BP283" s="75">
        <f t="shared" ref="BP283:BP292" si="66">IFERROR(1/J283*(Y283/H283),"0")</f>
        <v>0.25</v>
      </c>
    </row>
    <row r="284" spans="1:68" ht="27" hidden="1" customHeight="1" x14ac:dyDescent="0.25">
      <c r="A284" s="60" t="s">
        <v>514</v>
      </c>
      <c r="B284" s="60" t="s">
        <v>515</v>
      </c>
      <c r="C284" s="34">
        <v>4301011855</v>
      </c>
      <c r="D284" s="796">
        <v>4680115885837</v>
      </c>
      <c r="E284" s="79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8"/>
      <c r="R284" s="798"/>
      <c r="S284" s="798"/>
      <c r="T284" s="79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hidden="1" customHeight="1" x14ac:dyDescent="0.25">
      <c r="A285" s="60" t="s">
        <v>517</v>
      </c>
      <c r="B285" s="60" t="s">
        <v>518</v>
      </c>
      <c r="C285" s="34">
        <v>4301011910</v>
      </c>
      <c r="D285" s="796">
        <v>4680115885806</v>
      </c>
      <c r="E285" s="796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0" t="s">
        <v>519</v>
      </c>
      <c r="Q285" s="798"/>
      <c r="R285" s="798"/>
      <c r="S285" s="798"/>
      <c r="T285" s="79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hidden="1" customHeight="1" x14ac:dyDescent="0.25">
      <c r="A286" s="60" t="s">
        <v>517</v>
      </c>
      <c r="B286" s="60" t="s">
        <v>521</v>
      </c>
      <c r="C286" s="34">
        <v>4301011850</v>
      </c>
      <c r="D286" s="796">
        <v>4680115885806</v>
      </c>
      <c r="E286" s="796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8"/>
      <c r="R286" s="798"/>
      <c r="S286" s="798"/>
      <c r="T286" s="79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hidden="1" customHeight="1" x14ac:dyDescent="0.25">
      <c r="A287" s="60" t="s">
        <v>523</v>
      </c>
      <c r="B287" s="60" t="s">
        <v>524</v>
      </c>
      <c r="C287" s="34">
        <v>4301011313</v>
      </c>
      <c r="D287" s="796">
        <v>4607091385984</v>
      </c>
      <c r="E287" s="796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8"/>
      <c r="R287" s="798"/>
      <c r="S287" s="798"/>
      <c r="T287" s="79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hidden="1" customHeight="1" x14ac:dyDescent="0.25">
      <c r="A288" s="60" t="s">
        <v>526</v>
      </c>
      <c r="B288" s="60" t="s">
        <v>527</v>
      </c>
      <c r="C288" s="34">
        <v>4301011853</v>
      </c>
      <c r="D288" s="796">
        <v>4680115885851</v>
      </c>
      <c r="E288" s="79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8"/>
      <c r="R288" s="798"/>
      <c r="S288" s="798"/>
      <c r="T288" s="79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529</v>
      </c>
      <c r="B289" s="60" t="s">
        <v>530</v>
      </c>
      <c r="C289" s="34">
        <v>4301011319</v>
      </c>
      <c r="D289" s="796">
        <v>4607091387469</v>
      </c>
      <c r="E289" s="796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8"/>
      <c r="R289" s="798"/>
      <c r="S289" s="798"/>
      <c r="T289" s="79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796">
        <v>4680115885844</v>
      </c>
      <c r="E290" s="796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8"/>
      <c r="R290" s="798"/>
      <c r="S290" s="798"/>
      <c r="T290" s="799"/>
      <c r="U290" s="37" t="s">
        <v>45</v>
      </c>
      <c r="V290" s="37" t="s">
        <v>45</v>
      </c>
      <c r="W290" s="38" t="s">
        <v>0</v>
      </c>
      <c r="X290" s="56">
        <v>80</v>
      </c>
      <c r="Y290" s="53">
        <f t="shared" si="62"/>
        <v>80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84.2</v>
      </c>
      <c r="BN290" s="75">
        <f t="shared" si="64"/>
        <v>84.2</v>
      </c>
      <c r="BO290" s="75">
        <f t="shared" si="65"/>
        <v>0.15151515151515152</v>
      </c>
      <c r="BP290" s="75">
        <f t="shared" si="66"/>
        <v>0.15151515151515152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796">
        <v>4607091387438</v>
      </c>
      <c r="E291" s="796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8"/>
      <c r="R291" s="798"/>
      <c r="S291" s="798"/>
      <c r="T291" s="799"/>
      <c r="U291" s="37" t="s">
        <v>45</v>
      </c>
      <c r="V291" s="37" t="s">
        <v>45</v>
      </c>
      <c r="W291" s="38" t="s">
        <v>0</v>
      </c>
      <c r="X291" s="56">
        <v>100</v>
      </c>
      <c r="Y291" s="53">
        <f t="shared" si="62"/>
        <v>100</v>
      </c>
      <c r="Z291" s="39">
        <f>IFERROR(IF(Y291=0,"",ROUNDUP(Y291/H291,0)*0.00902),"")</f>
        <v>0.1804</v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104.2</v>
      </c>
      <c r="BN291" s="75">
        <f t="shared" si="64"/>
        <v>104.2</v>
      </c>
      <c r="BO291" s="75">
        <f t="shared" si="65"/>
        <v>0.15151515151515152</v>
      </c>
      <c r="BP291" s="75">
        <f t="shared" si="66"/>
        <v>0.15151515151515152</v>
      </c>
    </row>
    <row r="292" spans="1:68" ht="27" hidden="1" customHeight="1" x14ac:dyDescent="0.25">
      <c r="A292" s="60" t="s">
        <v>537</v>
      </c>
      <c r="B292" s="60" t="s">
        <v>538</v>
      </c>
      <c r="C292" s="34">
        <v>4301011851</v>
      </c>
      <c r="D292" s="796">
        <v>4680115885820</v>
      </c>
      <c r="E292" s="79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8"/>
      <c r="R292" s="798"/>
      <c r="S292" s="798"/>
      <c r="T292" s="79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90" t="s">
        <v>40</v>
      </c>
      <c r="Q293" s="791"/>
      <c r="R293" s="791"/>
      <c r="S293" s="791"/>
      <c r="T293" s="791"/>
      <c r="U293" s="791"/>
      <c r="V293" s="792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53.888888888888886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54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0.6653</v>
      </c>
      <c r="AA293" s="64"/>
      <c r="AB293" s="64"/>
      <c r="AC293" s="64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0</v>
      </c>
      <c r="X294" s="41">
        <f>IFERROR(SUM(X283:X292),"0")</f>
        <v>330</v>
      </c>
      <c r="Y294" s="41">
        <f>IFERROR(SUM(Y283:Y292),"0")</f>
        <v>331.20000000000005</v>
      </c>
      <c r="Z294" s="40"/>
      <c r="AA294" s="64"/>
      <c r="AB294" s="64"/>
      <c r="AC294" s="64"/>
    </row>
    <row r="295" spans="1:68" ht="16.5" hidden="1" customHeight="1" x14ac:dyDescent="0.25">
      <c r="A295" s="805" t="s">
        <v>539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2"/>
      <c r="AB295" s="62"/>
      <c r="AC295" s="62"/>
    </row>
    <row r="296" spans="1:68" ht="14.25" hidden="1" customHeight="1" x14ac:dyDescent="0.25">
      <c r="A296" s="795" t="s">
        <v>135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3"/>
      <c r="AB296" s="63"/>
      <c r="AC296" s="63"/>
    </row>
    <row r="297" spans="1:68" ht="27" hidden="1" customHeight="1" x14ac:dyDescent="0.25">
      <c r="A297" s="60" t="s">
        <v>540</v>
      </c>
      <c r="B297" s="60" t="s">
        <v>541</v>
      </c>
      <c r="C297" s="34">
        <v>4301011876</v>
      </c>
      <c r="D297" s="796">
        <v>4680115885707</v>
      </c>
      <c r="E297" s="796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8"/>
      <c r="R297" s="798"/>
      <c r="S297" s="798"/>
      <c r="T297" s="79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0" t="s">
        <v>40</v>
      </c>
      <c r="Q298" s="791"/>
      <c r="R298" s="791"/>
      <c r="S298" s="791"/>
      <c r="T298" s="791"/>
      <c r="U298" s="791"/>
      <c r="V298" s="792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793"/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4"/>
      <c r="P299" s="790" t="s">
        <v>40</v>
      </c>
      <c r="Q299" s="791"/>
      <c r="R299" s="791"/>
      <c r="S299" s="791"/>
      <c r="T299" s="791"/>
      <c r="U299" s="791"/>
      <c r="V299" s="792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hidden="1" customHeight="1" x14ac:dyDescent="0.25">
      <c r="A300" s="805" t="s">
        <v>542</v>
      </c>
      <c r="B300" s="805"/>
      <c r="C300" s="805"/>
      <c r="D300" s="805"/>
      <c r="E300" s="805"/>
      <c r="F300" s="805"/>
      <c r="G300" s="805"/>
      <c r="H300" s="805"/>
      <c r="I300" s="805"/>
      <c r="J300" s="805"/>
      <c r="K300" s="805"/>
      <c r="L300" s="805"/>
      <c r="M300" s="805"/>
      <c r="N300" s="805"/>
      <c r="O300" s="805"/>
      <c r="P300" s="805"/>
      <c r="Q300" s="805"/>
      <c r="R300" s="805"/>
      <c r="S300" s="805"/>
      <c r="T300" s="805"/>
      <c r="U300" s="805"/>
      <c r="V300" s="805"/>
      <c r="W300" s="805"/>
      <c r="X300" s="805"/>
      <c r="Y300" s="805"/>
      <c r="Z300" s="805"/>
      <c r="AA300" s="62"/>
      <c r="AB300" s="62"/>
      <c r="AC300" s="62"/>
    </row>
    <row r="301" spans="1:68" ht="14.25" hidden="1" customHeight="1" x14ac:dyDescent="0.25">
      <c r="A301" s="795" t="s">
        <v>135</v>
      </c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5"/>
      <c r="P301" s="795"/>
      <c r="Q301" s="795"/>
      <c r="R301" s="795"/>
      <c r="S301" s="795"/>
      <c r="T301" s="795"/>
      <c r="U301" s="795"/>
      <c r="V301" s="795"/>
      <c r="W301" s="795"/>
      <c r="X301" s="795"/>
      <c r="Y301" s="795"/>
      <c r="Z301" s="795"/>
      <c r="AA301" s="63"/>
      <c r="AB301" s="63"/>
      <c r="AC301" s="63"/>
    </row>
    <row r="302" spans="1:68" ht="27" hidden="1" customHeight="1" x14ac:dyDescent="0.25">
      <c r="A302" s="60" t="s">
        <v>543</v>
      </c>
      <c r="B302" s="60" t="s">
        <v>544</v>
      </c>
      <c r="C302" s="34">
        <v>4301011223</v>
      </c>
      <c r="D302" s="796">
        <v>4607091383423</v>
      </c>
      <c r="E302" s="796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8"/>
      <c r="R302" s="798"/>
      <c r="S302" s="798"/>
      <c r="T302" s="79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hidden="1" customHeight="1" x14ac:dyDescent="0.25">
      <c r="A303" s="60" t="s">
        <v>545</v>
      </c>
      <c r="B303" s="60" t="s">
        <v>546</v>
      </c>
      <c r="C303" s="34">
        <v>4301011879</v>
      </c>
      <c r="D303" s="796">
        <v>4680115885691</v>
      </c>
      <c r="E303" s="796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9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8"/>
      <c r="R303" s="798"/>
      <c r="S303" s="798"/>
      <c r="T303" s="79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hidden="1" customHeight="1" x14ac:dyDescent="0.25">
      <c r="A304" s="60" t="s">
        <v>548</v>
      </c>
      <c r="B304" s="60" t="s">
        <v>549</v>
      </c>
      <c r="C304" s="34">
        <v>4301011878</v>
      </c>
      <c r="D304" s="796">
        <v>4680115885660</v>
      </c>
      <c r="E304" s="796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8"/>
      <c r="R304" s="798"/>
      <c r="S304" s="798"/>
      <c r="T304" s="799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4"/>
      <c r="P305" s="790" t="s">
        <v>40</v>
      </c>
      <c r="Q305" s="791"/>
      <c r="R305" s="791"/>
      <c r="S305" s="791"/>
      <c r="T305" s="791"/>
      <c r="U305" s="791"/>
      <c r="V305" s="792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793"/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4"/>
      <c r="P306" s="790" t="s">
        <v>40</v>
      </c>
      <c r="Q306" s="791"/>
      <c r="R306" s="791"/>
      <c r="S306" s="791"/>
      <c r="T306" s="791"/>
      <c r="U306" s="791"/>
      <c r="V306" s="792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hidden="1" customHeight="1" x14ac:dyDescent="0.25">
      <c r="A307" s="805" t="s">
        <v>551</v>
      </c>
      <c r="B307" s="805"/>
      <c r="C307" s="805"/>
      <c r="D307" s="805"/>
      <c r="E307" s="805"/>
      <c r="F307" s="805"/>
      <c r="G307" s="805"/>
      <c r="H307" s="805"/>
      <c r="I307" s="805"/>
      <c r="J307" s="805"/>
      <c r="K307" s="805"/>
      <c r="L307" s="805"/>
      <c r="M307" s="805"/>
      <c r="N307" s="805"/>
      <c r="O307" s="805"/>
      <c r="P307" s="805"/>
      <c r="Q307" s="805"/>
      <c r="R307" s="805"/>
      <c r="S307" s="805"/>
      <c r="T307" s="805"/>
      <c r="U307" s="805"/>
      <c r="V307" s="805"/>
      <c r="W307" s="805"/>
      <c r="X307" s="805"/>
      <c r="Y307" s="805"/>
      <c r="Z307" s="805"/>
      <c r="AA307" s="62"/>
      <c r="AB307" s="62"/>
      <c r="AC307" s="62"/>
    </row>
    <row r="308" spans="1:68" ht="14.25" hidden="1" customHeight="1" x14ac:dyDescent="0.25">
      <c r="A308" s="795" t="s">
        <v>84</v>
      </c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63"/>
      <c r="AB308" s="63"/>
      <c r="AC308" s="63"/>
    </row>
    <row r="309" spans="1:68" ht="27" hidden="1" customHeight="1" x14ac:dyDescent="0.25">
      <c r="A309" s="60" t="s">
        <v>552</v>
      </c>
      <c r="B309" s="60" t="s">
        <v>553</v>
      </c>
      <c r="C309" s="34">
        <v>4301051409</v>
      </c>
      <c r="D309" s="796">
        <v>4680115881556</v>
      </c>
      <c r="E309" s="796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8"/>
      <c r="R309" s="798"/>
      <c r="S309" s="798"/>
      <c r="T309" s="79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hidden="1" customHeight="1" x14ac:dyDescent="0.25">
      <c r="A310" s="60" t="s">
        <v>555</v>
      </c>
      <c r="B310" s="60" t="s">
        <v>556</v>
      </c>
      <c r="C310" s="34">
        <v>4301051506</v>
      </c>
      <c r="D310" s="796">
        <v>4680115881037</v>
      </c>
      <c r="E310" s="796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8"/>
      <c r="R310" s="798"/>
      <c r="S310" s="798"/>
      <c r="T310" s="79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hidden="1" customHeight="1" x14ac:dyDescent="0.25">
      <c r="A311" s="60" t="s">
        <v>558</v>
      </c>
      <c r="B311" s="60" t="s">
        <v>559</v>
      </c>
      <c r="C311" s="34">
        <v>4301051893</v>
      </c>
      <c r="D311" s="796">
        <v>4680115886186</v>
      </c>
      <c r="E311" s="796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992" t="s">
        <v>560</v>
      </c>
      <c r="Q311" s="798"/>
      <c r="R311" s="798"/>
      <c r="S311" s="798"/>
      <c r="T311" s="79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hidden="1" customHeight="1" x14ac:dyDescent="0.25">
      <c r="A312" s="60" t="s">
        <v>562</v>
      </c>
      <c r="B312" s="60" t="s">
        <v>563</v>
      </c>
      <c r="C312" s="34">
        <v>4301051487</v>
      </c>
      <c r="D312" s="796">
        <v>4680115881228</v>
      </c>
      <c r="E312" s="796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993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8"/>
      <c r="R312" s="798"/>
      <c r="S312" s="798"/>
      <c r="T312" s="79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hidden="1" customHeight="1" x14ac:dyDescent="0.25">
      <c r="A313" s="60" t="s">
        <v>565</v>
      </c>
      <c r="B313" s="60" t="s">
        <v>566</v>
      </c>
      <c r="C313" s="34">
        <v>4301051384</v>
      </c>
      <c r="D313" s="796">
        <v>4680115881211</v>
      </c>
      <c r="E313" s="796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8"/>
      <c r="R313" s="798"/>
      <c r="S313" s="798"/>
      <c r="T313" s="799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hidden="1" customHeight="1" x14ac:dyDescent="0.25">
      <c r="A314" s="60" t="s">
        <v>567</v>
      </c>
      <c r="B314" s="60" t="s">
        <v>568</v>
      </c>
      <c r="C314" s="34">
        <v>4301051378</v>
      </c>
      <c r="D314" s="796">
        <v>4680115881020</v>
      </c>
      <c r="E314" s="796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9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8"/>
      <c r="R314" s="798"/>
      <c r="S314" s="798"/>
      <c r="T314" s="799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90" t="s">
        <v>40</v>
      </c>
      <c r="Q315" s="791"/>
      <c r="R315" s="791"/>
      <c r="S315" s="791"/>
      <c r="T315" s="791"/>
      <c r="U315" s="791"/>
      <c r="V315" s="792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hidden="1" customHeight="1" x14ac:dyDescent="0.25">
      <c r="A317" s="805" t="s">
        <v>570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5"/>
      <c r="P317" s="805"/>
      <c r="Q317" s="805"/>
      <c r="R317" s="805"/>
      <c r="S317" s="805"/>
      <c r="T317" s="805"/>
      <c r="U317" s="805"/>
      <c r="V317" s="805"/>
      <c r="W317" s="805"/>
      <c r="X317" s="805"/>
      <c r="Y317" s="805"/>
      <c r="Z317" s="805"/>
      <c r="AA317" s="62"/>
      <c r="AB317" s="62"/>
      <c r="AC317" s="62"/>
    </row>
    <row r="318" spans="1:68" ht="14.25" hidden="1" customHeight="1" x14ac:dyDescent="0.25">
      <c r="A318" s="795" t="s">
        <v>135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63"/>
      <c r="AB318" s="63"/>
      <c r="AC318" s="63"/>
    </row>
    <row r="319" spans="1:68" ht="27" hidden="1" customHeight="1" x14ac:dyDescent="0.25">
      <c r="A319" s="60" t="s">
        <v>571</v>
      </c>
      <c r="B319" s="60" t="s">
        <v>572</v>
      </c>
      <c r="C319" s="34">
        <v>4301011306</v>
      </c>
      <c r="D319" s="796">
        <v>4607091389296</v>
      </c>
      <c r="E319" s="796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8"/>
      <c r="R319" s="798"/>
      <c r="S319" s="798"/>
      <c r="T319" s="79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795" t="s">
        <v>78</v>
      </c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5"/>
      <c r="P322" s="795"/>
      <c r="Q322" s="795"/>
      <c r="R322" s="795"/>
      <c r="S322" s="795"/>
      <c r="T322" s="795"/>
      <c r="U322" s="795"/>
      <c r="V322" s="795"/>
      <c r="W322" s="795"/>
      <c r="X322" s="795"/>
      <c r="Y322" s="795"/>
      <c r="Z322" s="795"/>
      <c r="AA322" s="63"/>
      <c r="AB322" s="63"/>
      <c r="AC322" s="63"/>
    </row>
    <row r="323" spans="1:68" ht="27" hidden="1" customHeight="1" x14ac:dyDescent="0.25">
      <c r="A323" s="60" t="s">
        <v>574</v>
      </c>
      <c r="B323" s="60" t="s">
        <v>575</v>
      </c>
      <c r="C323" s="34">
        <v>4301031163</v>
      </c>
      <c r="D323" s="796">
        <v>4680115880344</v>
      </c>
      <c r="E323" s="796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8"/>
      <c r="R323" s="798"/>
      <c r="S323" s="798"/>
      <c r="T323" s="79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795" t="s">
        <v>84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3"/>
      <c r="AB326" s="63"/>
      <c r="AC326" s="63"/>
    </row>
    <row r="327" spans="1:68" ht="27" hidden="1" customHeight="1" x14ac:dyDescent="0.25">
      <c r="A327" s="60" t="s">
        <v>577</v>
      </c>
      <c r="B327" s="60" t="s">
        <v>578</v>
      </c>
      <c r="C327" s="34">
        <v>4301051731</v>
      </c>
      <c r="D327" s="796">
        <v>4680115884618</v>
      </c>
      <c r="E327" s="796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8"/>
      <c r="R327" s="798"/>
      <c r="S327" s="798"/>
      <c r="T327" s="79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90" t="s">
        <v>40</v>
      </c>
      <c r="Q328" s="791"/>
      <c r="R328" s="791"/>
      <c r="S328" s="791"/>
      <c r="T328" s="791"/>
      <c r="U328" s="791"/>
      <c r="V328" s="792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hidden="1" customHeight="1" x14ac:dyDescent="0.25">
      <c r="A330" s="805" t="s">
        <v>580</v>
      </c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5"/>
      <c r="P330" s="805"/>
      <c r="Q330" s="805"/>
      <c r="R330" s="805"/>
      <c r="S330" s="805"/>
      <c r="T330" s="805"/>
      <c r="U330" s="805"/>
      <c r="V330" s="805"/>
      <c r="W330" s="805"/>
      <c r="X330" s="805"/>
      <c r="Y330" s="805"/>
      <c r="Z330" s="805"/>
      <c r="AA330" s="62"/>
      <c r="AB330" s="62"/>
      <c r="AC330" s="62"/>
    </row>
    <row r="331" spans="1:68" ht="14.25" hidden="1" customHeight="1" x14ac:dyDescent="0.25">
      <c r="A331" s="795" t="s">
        <v>135</v>
      </c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63"/>
      <c r="AB331" s="63"/>
      <c r="AC331" s="63"/>
    </row>
    <row r="332" spans="1:68" ht="27" hidden="1" customHeight="1" x14ac:dyDescent="0.25">
      <c r="A332" s="60" t="s">
        <v>581</v>
      </c>
      <c r="B332" s="60" t="s">
        <v>582</v>
      </c>
      <c r="C332" s="34">
        <v>4301011353</v>
      </c>
      <c r="D332" s="796">
        <v>4607091389807</v>
      </c>
      <c r="E332" s="796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8"/>
      <c r="R332" s="798"/>
      <c r="S332" s="798"/>
      <c r="T332" s="79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95" t="s">
        <v>78</v>
      </c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5"/>
      <c r="P335" s="795"/>
      <c r="Q335" s="795"/>
      <c r="R335" s="795"/>
      <c r="S335" s="795"/>
      <c r="T335" s="795"/>
      <c r="U335" s="795"/>
      <c r="V335" s="795"/>
      <c r="W335" s="795"/>
      <c r="X335" s="795"/>
      <c r="Y335" s="795"/>
      <c r="Z335" s="795"/>
      <c r="AA335" s="63"/>
      <c r="AB335" s="63"/>
      <c r="AC335" s="63"/>
    </row>
    <row r="336" spans="1:68" ht="27" hidden="1" customHeight="1" x14ac:dyDescent="0.25">
      <c r="A336" s="60" t="s">
        <v>584</v>
      </c>
      <c r="B336" s="60" t="s">
        <v>585</v>
      </c>
      <c r="C336" s="34">
        <v>4301031164</v>
      </c>
      <c r="D336" s="796">
        <v>4680115880481</v>
      </c>
      <c r="E336" s="796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8"/>
      <c r="R336" s="798"/>
      <c r="S336" s="798"/>
      <c r="T336" s="79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90" t="s">
        <v>40</v>
      </c>
      <c r="Q337" s="791"/>
      <c r="R337" s="791"/>
      <c r="S337" s="791"/>
      <c r="T337" s="791"/>
      <c r="U337" s="791"/>
      <c r="V337" s="792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795" t="s">
        <v>84</v>
      </c>
      <c r="B339" s="795"/>
      <c r="C339" s="795"/>
      <c r="D339" s="795"/>
      <c r="E339" s="795"/>
      <c r="F339" s="795"/>
      <c r="G339" s="795"/>
      <c r="H339" s="795"/>
      <c r="I339" s="795"/>
      <c r="J339" s="795"/>
      <c r="K339" s="795"/>
      <c r="L339" s="795"/>
      <c r="M339" s="795"/>
      <c r="N339" s="795"/>
      <c r="O339" s="795"/>
      <c r="P339" s="795"/>
      <c r="Q339" s="795"/>
      <c r="R339" s="795"/>
      <c r="S339" s="795"/>
      <c r="T339" s="795"/>
      <c r="U339" s="795"/>
      <c r="V339" s="795"/>
      <c r="W339" s="795"/>
      <c r="X339" s="795"/>
      <c r="Y339" s="795"/>
      <c r="Z339" s="795"/>
      <c r="AA339" s="63"/>
      <c r="AB339" s="63"/>
      <c r="AC339" s="63"/>
    </row>
    <row r="340" spans="1:68" ht="27" hidden="1" customHeight="1" x14ac:dyDescent="0.25">
      <c r="A340" s="60" t="s">
        <v>587</v>
      </c>
      <c r="B340" s="60" t="s">
        <v>588</v>
      </c>
      <c r="C340" s="34">
        <v>4301051344</v>
      </c>
      <c r="D340" s="796">
        <v>4680115880412</v>
      </c>
      <c r="E340" s="796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8"/>
      <c r="R340" s="798"/>
      <c r="S340" s="798"/>
      <c r="T340" s="79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590</v>
      </c>
      <c r="B341" s="60" t="s">
        <v>591</v>
      </c>
      <c r="C341" s="34">
        <v>4301051277</v>
      </c>
      <c r="D341" s="796">
        <v>4680115880511</v>
      </c>
      <c r="E341" s="796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8"/>
      <c r="R341" s="798"/>
      <c r="S341" s="798"/>
      <c r="T341" s="79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0" t="s">
        <v>40</v>
      </c>
      <c r="Q342" s="791"/>
      <c r="R342" s="791"/>
      <c r="S342" s="791"/>
      <c r="T342" s="791"/>
      <c r="U342" s="791"/>
      <c r="V342" s="792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hidden="1" customHeight="1" x14ac:dyDescent="0.25">
      <c r="A344" s="805" t="s">
        <v>593</v>
      </c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5"/>
      <c r="P344" s="805"/>
      <c r="Q344" s="805"/>
      <c r="R344" s="805"/>
      <c r="S344" s="805"/>
      <c r="T344" s="805"/>
      <c r="U344" s="805"/>
      <c r="V344" s="805"/>
      <c r="W344" s="805"/>
      <c r="X344" s="805"/>
      <c r="Y344" s="805"/>
      <c r="Z344" s="805"/>
      <c r="AA344" s="62"/>
      <c r="AB344" s="62"/>
      <c r="AC344" s="62"/>
    </row>
    <row r="345" spans="1:68" ht="14.25" hidden="1" customHeight="1" x14ac:dyDescent="0.25">
      <c r="A345" s="795" t="s">
        <v>135</v>
      </c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795"/>
      <c r="P345" s="795"/>
      <c r="Q345" s="795"/>
      <c r="R345" s="795"/>
      <c r="S345" s="795"/>
      <c r="T345" s="795"/>
      <c r="U345" s="795"/>
      <c r="V345" s="795"/>
      <c r="W345" s="795"/>
      <c r="X345" s="795"/>
      <c r="Y345" s="795"/>
      <c r="Z345" s="795"/>
      <c r="AA345" s="63"/>
      <c r="AB345" s="63"/>
      <c r="AC345" s="63"/>
    </row>
    <row r="346" spans="1:68" ht="27" hidden="1" customHeight="1" x14ac:dyDescent="0.25">
      <c r="A346" s="60" t="s">
        <v>594</v>
      </c>
      <c r="B346" s="60" t="s">
        <v>595</v>
      </c>
      <c r="C346" s="34">
        <v>4301011593</v>
      </c>
      <c r="D346" s="796">
        <v>4680115882973</v>
      </c>
      <c r="E346" s="796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8"/>
      <c r="R346" s="798"/>
      <c r="S346" s="798"/>
      <c r="T346" s="79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0" t="s">
        <v>40</v>
      </c>
      <c r="Q347" s="791"/>
      <c r="R347" s="791"/>
      <c r="S347" s="791"/>
      <c r="T347" s="791"/>
      <c r="U347" s="791"/>
      <c r="V347" s="792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hidden="1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hidden="1" customHeight="1" x14ac:dyDescent="0.25">
      <c r="A349" s="795" t="s">
        <v>78</v>
      </c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5"/>
      <c r="P349" s="795"/>
      <c r="Q349" s="795"/>
      <c r="R349" s="795"/>
      <c r="S349" s="795"/>
      <c r="T349" s="795"/>
      <c r="U349" s="795"/>
      <c r="V349" s="795"/>
      <c r="W349" s="795"/>
      <c r="X349" s="795"/>
      <c r="Y349" s="795"/>
      <c r="Z349" s="795"/>
      <c r="AA349" s="63"/>
      <c r="AB349" s="63"/>
      <c r="AC349" s="63"/>
    </row>
    <row r="350" spans="1:68" ht="27" hidden="1" customHeight="1" x14ac:dyDescent="0.25">
      <c r="A350" s="60" t="s">
        <v>596</v>
      </c>
      <c r="B350" s="60" t="s">
        <v>597</v>
      </c>
      <c r="C350" s="34">
        <v>4301031305</v>
      </c>
      <c r="D350" s="796">
        <v>4607091389845</v>
      </c>
      <c r="E350" s="796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8"/>
      <c r="R350" s="798"/>
      <c r="S350" s="798"/>
      <c r="T350" s="79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hidden="1" customHeight="1" x14ac:dyDescent="0.25">
      <c r="A351" s="60" t="s">
        <v>599</v>
      </c>
      <c r="B351" s="60" t="s">
        <v>600</v>
      </c>
      <c r="C351" s="34">
        <v>4301031306</v>
      </c>
      <c r="D351" s="796">
        <v>4680115882881</v>
      </c>
      <c r="E351" s="796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9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8"/>
      <c r="R351" s="798"/>
      <c r="S351" s="798"/>
      <c r="T351" s="79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795" t="s">
        <v>84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3"/>
      <c r="AB354" s="63"/>
      <c r="AC354" s="63"/>
    </row>
    <row r="355" spans="1:68" ht="27" hidden="1" customHeight="1" x14ac:dyDescent="0.25">
      <c r="A355" s="60" t="s">
        <v>601</v>
      </c>
      <c r="B355" s="60" t="s">
        <v>602</v>
      </c>
      <c r="C355" s="34">
        <v>4301051517</v>
      </c>
      <c r="D355" s="796">
        <v>4680115883390</v>
      </c>
      <c r="E355" s="796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8"/>
      <c r="R355" s="798"/>
      <c r="S355" s="798"/>
      <c r="T355" s="79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0" t="s">
        <v>40</v>
      </c>
      <c r="Q356" s="791"/>
      <c r="R356" s="791"/>
      <c r="S356" s="791"/>
      <c r="T356" s="791"/>
      <c r="U356" s="791"/>
      <c r="V356" s="792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90" t="s">
        <v>40</v>
      </c>
      <c r="Q357" s="791"/>
      <c r="R357" s="791"/>
      <c r="S357" s="791"/>
      <c r="T357" s="791"/>
      <c r="U357" s="791"/>
      <c r="V357" s="792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hidden="1" customHeight="1" x14ac:dyDescent="0.25">
      <c r="A358" s="805" t="s">
        <v>604</v>
      </c>
      <c r="B358" s="805"/>
      <c r="C358" s="805"/>
      <c r="D358" s="805"/>
      <c r="E358" s="805"/>
      <c r="F358" s="805"/>
      <c r="G358" s="805"/>
      <c r="H358" s="805"/>
      <c r="I358" s="805"/>
      <c r="J358" s="805"/>
      <c r="K358" s="805"/>
      <c r="L358" s="805"/>
      <c r="M358" s="805"/>
      <c r="N358" s="805"/>
      <c r="O358" s="805"/>
      <c r="P358" s="805"/>
      <c r="Q358" s="805"/>
      <c r="R358" s="805"/>
      <c r="S358" s="805"/>
      <c r="T358" s="805"/>
      <c r="U358" s="805"/>
      <c r="V358" s="805"/>
      <c r="W358" s="805"/>
      <c r="X358" s="805"/>
      <c r="Y358" s="805"/>
      <c r="Z358" s="805"/>
      <c r="AA358" s="62"/>
      <c r="AB358" s="62"/>
      <c r="AC358" s="62"/>
    </row>
    <row r="359" spans="1:68" ht="14.25" hidden="1" customHeight="1" x14ac:dyDescent="0.25">
      <c r="A359" s="795" t="s">
        <v>135</v>
      </c>
      <c r="B359" s="795"/>
      <c r="C359" s="795"/>
      <c r="D359" s="795"/>
      <c r="E359" s="795"/>
      <c r="F359" s="795"/>
      <c r="G359" s="795"/>
      <c r="H359" s="795"/>
      <c r="I359" s="795"/>
      <c r="J359" s="795"/>
      <c r="K359" s="795"/>
      <c r="L359" s="795"/>
      <c r="M359" s="795"/>
      <c r="N359" s="795"/>
      <c r="O359" s="795"/>
      <c r="P359" s="795"/>
      <c r="Q359" s="795"/>
      <c r="R359" s="795"/>
      <c r="S359" s="795"/>
      <c r="T359" s="795"/>
      <c r="U359" s="795"/>
      <c r="V359" s="795"/>
      <c r="W359" s="795"/>
      <c r="X359" s="795"/>
      <c r="Y359" s="795"/>
      <c r="Z359" s="795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796">
        <v>4680115885615</v>
      </c>
      <c r="E360" s="796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9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8"/>
      <c r="R360" s="798"/>
      <c r="S360" s="798"/>
      <c r="T360" s="799"/>
      <c r="U360" s="37" t="s">
        <v>45</v>
      </c>
      <c r="V360" s="37" t="s">
        <v>45</v>
      </c>
      <c r="W360" s="38" t="s">
        <v>0</v>
      </c>
      <c r="X360" s="56">
        <v>200</v>
      </c>
      <c r="Y360" s="53">
        <f t="shared" ref="Y360:Y368" si="72">IFERROR(IF(X360="",0,CEILING((X360/$H360),1)*$H360),"")</f>
        <v>205.20000000000002</v>
      </c>
      <c r="Z360" s="39">
        <f>IFERROR(IF(Y360=0,"",ROUNDUP(Y360/H360,0)*0.02175),"")</f>
        <v>0.41324999999999995</v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208.88888888888889</v>
      </c>
      <c r="BN360" s="75">
        <f t="shared" ref="BN360:BN368" si="74">IFERROR(Y360*I360/H360,"0")</f>
        <v>214.32</v>
      </c>
      <c r="BO360" s="75">
        <f t="shared" ref="BO360:BO368" si="75">IFERROR(1/J360*(X360/H360),"0")</f>
        <v>0.3306878306878307</v>
      </c>
      <c r="BP360" s="75">
        <f t="shared" ref="BP360:BP368" si="76">IFERROR(1/J360*(Y360/H360),"0")</f>
        <v>0.33928571428571425</v>
      </c>
    </row>
    <row r="361" spans="1:68" ht="27" hidden="1" customHeight="1" x14ac:dyDescent="0.25">
      <c r="A361" s="60" t="s">
        <v>608</v>
      </c>
      <c r="B361" s="60" t="s">
        <v>609</v>
      </c>
      <c r="C361" s="34">
        <v>4301012016</v>
      </c>
      <c r="D361" s="796">
        <v>4680115885554</v>
      </c>
      <c r="E361" s="796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8"/>
      <c r="R361" s="798"/>
      <c r="S361" s="798"/>
      <c r="T361" s="79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796">
        <v>4680115885554</v>
      </c>
      <c r="E362" s="796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977" t="s">
        <v>612</v>
      </c>
      <c r="Q362" s="798"/>
      <c r="R362" s="798"/>
      <c r="S362" s="798"/>
      <c r="T362" s="799"/>
      <c r="U362" s="37" t="s">
        <v>45</v>
      </c>
      <c r="V362" s="37" t="s">
        <v>45</v>
      </c>
      <c r="W362" s="38" t="s">
        <v>0</v>
      </c>
      <c r="X362" s="56">
        <v>1780</v>
      </c>
      <c r="Y362" s="53">
        <f t="shared" si="72"/>
        <v>1782.0000000000002</v>
      </c>
      <c r="Z362" s="39">
        <f>IFERROR(IF(Y362=0,"",ROUNDUP(Y362/H362,0)*0.02039),"")</f>
        <v>3.36435</v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1859.1111111111109</v>
      </c>
      <c r="BN362" s="75">
        <f t="shared" si="74"/>
        <v>1861.2</v>
      </c>
      <c r="BO362" s="75">
        <f t="shared" si="75"/>
        <v>3.4336419753086416</v>
      </c>
      <c r="BP362" s="75">
        <f t="shared" si="76"/>
        <v>3.4375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796">
        <v>4680115885646</v>
      </c>
      <c r="E363" s="796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9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8"/>
      <c r="R363" s="798"/>
      <c r="S363" s="798"/>
      <c r="T363" s="799"/>
      <c r="U363" s="37" t="s">
        <v>45</v>
      </c>
      <c r="V363" s="37" t="s">
        <v>45</v>
      </c>
      <c r="W363" s="38" t="s">
        <v>0</v>
      </c>
      <c r="X363" s="56">
        <v>250</v>
      </c>
      <c r="Y363" s="53">
        <f t="shared" si="72"/>
        <v>259.20000000000005</v>
      </c>
      <c r="Z363" s="39">
        <f>IFERROR(IF(Y363=0,"",ROUNDUP(Y363/H363,0)*0.02175),"")</f>
        <v>0.52200000000000002</v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261.11111111111109</v>
      </c>
      <c r="BN363" s="75">
        <f t="shared" si="74"/>
        <v>270.72000000000003</v>
      </c>
      <c r="BO363" s="75">
        <f t="shared" si="75"/>
        <v>0.41335978835978826</v>
      </c>
      <c r="BP363" s="75">
        <f t="shared" si="76"/>
        <v>0.4285714285714286</v>
      </c>
    </row>
    <row r="364" spans="1:68" ht="27" hidden="1" customHeight="1" x14ac:dyDescent="0.25">
      <c r="A364" s="60" t="s">
        <v>617</v>
      </c>
      <c r="B364" s="60" t="s">
        <v>618</v>
      </c>
      <c r="C364" s="34">
        <v>4301011857</v>
      </c>
      <c r="D364" s="796">
        <v>4680115885622</v>
      </c>
      <c r="E364" s="796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9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8"/>
      <c r="R364" s="798"/>
      <c r="S364" s="798"/>
      <c r="T364" s="79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hidden="1" customHeight="1" x14ac:dyDescent="0.25">
      <c r="A365" s="60" t="s">
        <v>619</v>
      </c>
      <c r="B365" s="60" t="s">
        <v>620</v>
      </c>
      <c r="C365" s="34">
        <v>4301011573</v>
      </c>
      <c r="D365" s="796">
        <v>4680115881938</v>
      </c>
      <c r="E365" s="796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8"/>
      <c r="R365" s="798"/>
      <c r="S365" s="798"/>
      <c r="T365" s="79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hidden="1" customHeight="1" x14ac:dyDescent="0.25">
      <c r="A366" s="60" t="s">
        <v>622</v>
      </c>
      <c r="B366" s="60" t="s">
        <v>623</v>
      </c>
      <c r="C366" s="34">
        <v>4301010944</v>
      </c>
      <c r="D366" s="796">
        <v>4607091387346</v>
      </c>
      <c r="E366" s="796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9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8"/>
      <c r="R366" s="798"/>
      <c r="S366" s="798"/>
      <c r="T366" s="79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hidden="1" customHeight="1" x14ac:dyDescent="0.25">
      <c r="A367" s="60" t="s">
        <v>625</v>
      </c>
      <c r="B367" s="60" t="s">
        <v>626</v>
      </c>
      <c r="C367" s="34">
        <v>4301011328</v>
      </c>
      <c r="D367" s="796">
        <v>4607091386011</v>
      </c>
      <c r="E367" s="796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9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hidden="1" customHeight="1" x14ac:dyDescent="0.25">
      <c r="A368" s="60" t="s">
        <v>628</v>
      </c>
      <c r="B368" s="60" t="s">
        <v>629</v>
      </c>
      <c r="C368" s="34">
        <v>4301011859</v>
      </c>
      <c r="D368" s="796">
        <v>4680115885608</v>
      </c>
      <c r="E368" s="796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9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90" t="s">
        <v>40</v>
      </c>
      <c r="Q369" s="791"/>
      <c r="R369" s="791"/>
      <c r="S369" s="791"/>
      <c r="T369" s="791"/>
      <c r="U369" s="791"/>
      <c r="V369" s="792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206.48148148148147</v>
      </c>
      <c r="Y369" s="41">
        <f>IFERROR(Y360/H360,"0")+IFERROR(Y361/H361,"0")+IFERROR(Y362/H362,"0")+IFERROR(Y363/H363,"0")+IFERROR(Y364/H364,"0")+IFERROR(Y365/H365,"0")+IFERROR(Y366/H366,"0")+IFERROR(Y367/H367,"0")+IFERROR(Y368/H368,"0")</f>
        <v>208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4.2995999999999999</v>
      </c>
      <c r="AA369" s="64"/>
      <c r="AB369" s="64"/>
      <c r="AC369" s="64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90" t="s">
        <v>40</v>
      </c>
      <c r="Q370" s="791"/>
      <c r="R370" s="791"/>
      <c r="S370" s="791"/>
      <c r="T370" s="791"/>
      <c r="U370" s="791"/>
      <c r="V370" s="792"/>
      <c r="W370" s="40" t="s">
        <v>0</v>
      </c>
      <c r="X370" s="41">
        <f>IFERROR(SUM(X360:X368),"0")</f>
        <v>2230</v>
      </c>
      <c r="Y370" s="41">
        <f>IFERROR(SUM(Y360:Y368),"0")</f>
        <v>2246.4000000000005</v>
      </c>
      <c r="Z370" s="40"/>
      <c r="AA370" s="64"/>
      <c r="AB370" s="64"/>
      <c r="AC370" s="64"/>
    </row>
    <row r="371" spans="1:68" ht="14.25" hidden="1" customHeight="1" x14ac:dyDescent="0.25">
      <c r="A371" s="795" t="s">
        <v>78</v>
      </c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795"/>
      <c r="P371" s="795"/>
      <c r="Q371" s="795"/>
      <c r="R371" s="795"/>
      <c r="S371" s="795"/>
      <c r="T371" s="795"/>
      <c r="U371" s="795"/>
      <c r="V371" s="795"/>
      <c r="W371" s="795"/>
      <c r="X371" s="795"/>
      <c r="Y371" s="795"/>
      <c r="Z371" s="795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796">
        <v>4607091387193</v>
      </c>
      <c r="E372" s="796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9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7" t="s">
        <v>45</v>
      </c>
      <c r="V372" s="37" t="s">
        <v>45</v>
      </c>
      <c r="W372" s="38" t="s">
        <v>0</v>
      </c>
      <c r="X372" s="56">
        <v>300</v>
      </c>
      <c r="Y372" s="53">
        <f>IFERROR(IF(X372="",0,CEILING((X372/$H372),1)*$H372),"")</f>
        <v>302.40000000000003</v>
      </c>
      <c r="Z372" s="39">
        <f>IFERROR(IF(Y372=0,"",ROUNDUP(Y372/H372,0)*0.00753),"")</f>
        <v>0.54215999999999998</v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318.57142857142856</v>
      </c>
      <c r="BN372" s="75">
        <f>IFERROR(Y372*I372/H372,"0")</f>
        <v>321.12</v>
      </c>
      <c r="BO372" s="75">
        <f>IFERROR(1/J372*(X372/H372),"0")</f>
        <v>0.45787545787545786</v>
      </c>
      <c r="BP372" s="75">
        <f>IFERROR(1/J372*(Y372/H372),"0")</f>
        <v>0.46153846153846151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796">
        <v>4607091387230</v>
      </c>
      <c r="E373" s="796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9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7" t="s">
        <v>45</v>
      </c>
      <c r="V373" s="37" t="s">
        <v>45</v>
      </c>
      <c r="W373" s="38" t="s">
        <v>0</v>
      </c>
      <c r="X373" s="56">
        <v>500</v>
      </c>
      <c r="Y373" s="53">
        <f>IFERROR(IF(X373="",0,CEILING((X373/$H373),1)*$H373),"")</f>
        <v>504</v>
      </c>
      <c r="Z373" s="39">
        <f>IFERROR(IF(Y373=0,"",ROUNDUP(Y373/H373,0)*0.00753),"")</f>
        <v>0.90360000000000007</v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530.95238095238096</v>
      </c>
      <c r="BN373" s="75">
        <f>IFERROR(Y373*I373/H373,"0")</f>
        <v>535.20000000000005</v>
      </c>
      <c r="BO373" s="75">
        <f>IFERROR(1/J373*(X373/H373),"0")</f>
        <v>0.76312576312576308</v>
      </c>
      <c r="BP373" s="75">
        <f>IFERROR(1/J373*(Y373/H373),"0")</f>
        <v>0.76923076923076916</v>
      </c>
    </row>
    <row r="374" spans="1:68" ht="27" hidden="1" customHeight="1" x14ac:dyDescent="0.25">
      <c r="A374" s="60" t="s">
        <v>636</v>
      </c>
      <c r="B374" s="60" t="s">
        <v>637</v>
      </c>
      <c r="C374" s="34">
        <v>4301031154</v>
      </c>
      <c r="D374" s="796">
        <v>4607091387292</v>
      </c>
      <c r="E374" s="796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9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639</v>
      </c>
      <c r="B375" s="60" t="s">
        <v>640</v>
      </c>
      <c r="C375" s="34">
        <v>4301031152</v>
      </c>
      <c r="D375" s="796">
        <v>4607091387285</v>
      </c>
      <c r="E375" s="796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90" t="s">
        <v>40</v>
      </c>
      <c r="Q376" s="791"/>
      <c r="R376" s="791"/>
      <c r="S376" s="791"/>
      <c r="T376" s="791"/>
      <c r="U376" s="791"/>
      <c r="V376" s="792"/>
      <c r="W376" s="40" t="s">
        <v>39</v>
      </c>
      <c r="X376" s="41">
        <f>IFERROR(X372/H372,"0")+IFERROR(X373/H373,"0")+IFERROR(X374/H374,"0")+IFERROR(X375/H375,"0")</f>
        <v>190.47619047619048</v>
      </c>
      <c r="Y376" s="41">
        <f>IFERROR(Y372/H372,"0")+IFERROR(Y373/H373,"0")+IFERROR(Y374/H374,"0")+IFERROR(Y375/H375,"0")</f>
        <v>192</v>
      </c>
      <c r="Z376" s="41">
        <f>IFERROR(IF(Z372="",0,Z372),"0")+IFERROR(IF(Z373="",0,Z373),"0")+IFERROR(IF(Z374="",0,Z374),"0")+IFERROR(IF(Z375="",0,Z375),"0")</f>
        <v>1.4457599999999999</v>
      </c>
      <c r="AA376" s="64"/>
      <c r="AB376" s="64"/>
      <c r="AC376" s="64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90" t="s">
        <v>40</v>
      </c>
      <c r="Q377" s="791"/>
      <c r="R377" s="791"/>
      <c r="S377" s="791"/>
      <c r="T377" s="791"/>
      <c r="U377" s="791"/>
      <c r="V377" s="792"/>
      <c r="W377" s="40" t="s">
        <v>0</v>
      </c>
      <c r="X377" s="41">
        <f>IFERROR(SUM(X372:X375),"0")</f>
        <v>800</v>
      </c>
      <c r="Y377" s="41">
        <f>IFERROR(SUM(Y372:Y375),"0")</f>
        <v>806.40000000000009</v>
      </c>
      <c r="Z377" s="40"/>
      <c r="AA377" s="64"/>
      <c r="AB377" s="64"/>
      <c r="AC377" s="64"/>
    </row>
    <row r="378" spans="1:68" ht="14.25" hidden="1" customHeight="1" x14ac:dyDescent="0.25">
      <c r="A378" s="795" t="s">
        <v>84</v>
      </c>
      <c r="B378" s="795"/>
      <c r="C378" s="795"/>
      <c r="D378" s="795"/>
      <c r="E378" s="795"/>
      <c r="F378" s="795"/>
      <c r="G378" s="795"/>
      <c r="H378" s="795"/>
      <c r="I378" s="795"/>
      <c r="J378" s="795"/>
      <c r="K378" s="795"/>
      <c r="L378" s="795"/>
      <c r="M378" s="795"/>
      <c r="N378" s="795"/>
      <c r="O378" s="795"/>
      <c r="P378" s="795"/>
      <c r="Q378" s="795"/>
      <c r="R378" s="795"/>
      <c r="S378" s="795"/>
      <c r="T378" s="795"/>
      <c r="U378" s="795"/>
      <c r="V378" s="795"/>
      <c r="W378" s="795"/>
      <c r="X378" s="795"/>
      <c r="Y378" s="795"/>
      <c r="Z378" s="795"/>
      <c r="AA378" s="63"/>
      <c r="AB378" s="63"/>
      <c r="AC378" s="63"/>
    </row>
    <row r="379" spans="1:68" ht="37.5" hidden="1" customHeight="1" x14ac:dyDescent="0.25">
      <c r="A379" s="60" t="s">
        <v>641</v>
      </c>
      <c r="B379" s="60" t="s">
        <v>642</v>
      </c>
      <c r="C379" s="34">
        <v>4301051100</v>
      </c>
      <c r="D379" s="796">
        <v>4607091387766</v>
      </c>
      <c r="E379" s="796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4" si="7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0</v>
      </c>
      <c r="BN379" s="75">
        <f t="shared" ref="BN379:BN384" si="79">IFERROR(Y379*I379/H379,"0")</f>
        <v>0</v>
      </c>
      <c r="BO379" s="75">
        <f t="shared" ref="BO379:BO384" si="80">IFERROR(1/J379*(X379/H379),"0")</f>
        <v>0</v>
      </c>
      <c r="BP379" s="75">
        <f t="shared" ref="BP379:BP384" si="81">IFERROR(1/J379*(Y379/H379),"0")</f>
        <v>0</v>
      </c>
    </row>
    <row r="380" spans="1:68" ht="37.5" hidden="1" customHeight="1" x14ac:dyDescent="0.25">
      <c r="A380" s="60" t="s">
        <v>644</v>
      </c>
      <c r="B380" s="60" t="s">
        <v>645</v>
      </c>
      <c r="C380" s="34">
        <v>4301051116</v>
      </c>
      <c r="D380" s="796">
        <v>4607091387957</v>
      </c>
      <c r="E380" s="796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62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8"/>
      <c r="R380" s="798"/>
      <c r="S380" s="798"/>
      <c r="T380" s="79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hidden="1" customHeight="1" x14ac:dyDescent="0.25">
      <c r="A381" s="60" t="s">
        <v>647</v>
      </c>
      <c r="B381" s="60" t="s">
        <v>648</v>
      </c>
      <c r="C381" s="34">
        <v>4301051115</v>
      </c>
      <c r="D381" s="796">
        <v>4607091387964</v>
      </c>
      <c r="E381" s="796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796">
        <v>4680115884588</v>
      </c>
      <c r="E382" s="796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7" t="s">
        <v>45</v>
      </c>
      <c r="V382" s="37" t="s">
        <v>45</v>
      </c>
      <c r="W382" s="38" t="s">
        <v>0</v>
      </c>
      <c r="X382" s="56">
        <v>240</v>
      </c>
      <c r="Y382" s="53">
        <f t="shared" si="77"/>
        <v>240</v>
      </c>
      <c r="Z382" s="39">
        <f>IFERROR(IF(Y382=0,"",ROUNDUP(Y382/H382,0)*0.00753),"")</f>
        <v>0.60240000000000005</v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261.28000000000003</v>
      </c>
      <c r="BN382" s="75">
        <f t="shared" si="79"/>
        <v>261.28000000000003</v>
      </c>
      <c r="BO382" s="75">
        <f t="shared" si="80"/>
        <v>0.51282051282051277</v>
      </c>
      <c r="BP382" s="75">
        <f t="shared" si="81"/>
        <v>0.51282051282051277</v>
      </c>
    </row>
    <row r="383" spans="1:68" ht="37.5" hidden="1" customHeight="1" x14ac:dyDescent="0.25">
      <c r="A383" s="60" t="s">
        <v>653</v>
      </c>
      <c r="B383" s="60" t="s">
        <v>654</v>
      </c>
      <c r="C383" s="34">
        <v>4301051130</v>
      </c>
      <c r="D383" s="796">
        <v>4607091387537</v>
      </c>
      <c r="E383" s="796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hidden="1" customHeight="1" x14ac:dyDescent="0.25">
      <c r="A384" s="60" t="s">
        <v>656</v>
      </c>
      <c r="B384" s="60" t="s">
        <v>657</v>
      </c>
      <c r="C384" s="34">
        <v>4301051132</v>
      </c>
      <c r="D384" s="796">
        <v>4607091387513</v>
      </c>
      <c r="E384" s="796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90" t="s">
        <v>40</v>
      </c>
      <c r="Q385" s="791"/>
      <c r="R385" s="791"/>
      <c r="S385" s="791"/>
      <c r="T385" s="791"/>
      <c r="U385" s="791"/>
      <c r="V385" s="792"/>
      <c r="W385" s="40" t="s">
        <v>39</v>
      </c>
      <c r="X385" s="41">
        <f>IFERROR(X379/H379,"0")+IFERROR(X380/H380,"0")+IFERROR(X381/H381,"0")+IFERROR(X382/H382,"0")+IFERROR(X383/H383,"0")+IFERROR(X384/H384,"0")</f>
        <v>80</v>
      </c>
      <c r="Y385" s="41">
        <f>IFERROR(Y379/H379,"0")+IFERROR(Y380/H380,"0")+IFERROR(Y381/H381,"0")+IFERROR(Y382/H382,"0")+IFERROR(Y383/H383,"0")+IFERROR(Y384/H384,"0")</f>
        <v>80</v>
      </c>
      <c r="Z385" s="41">
        <f>IFERROR(IF(Z379="",0,Z379),"0")+IFERROR(IF(Z380="",0,Z380),"0")+IFERROR(IF(Z381="",0,Z381),"0")+IFERROR(IF(Z382="",0,Z382),"0")+IFERROR(IF(Z383="",0,Z383),"0")+IFERROR(IF(Z384="",0,Z384),"0")</f>
        <v>0.60240000000000005</v>
      </c>
      <c r="AA385" s="64"/>
      <c r="AB385" s="64"/>
      <c r="AC385" s="64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90" t="s">
        <v>40</v>
      </c>
      <c r="Q386" s="791"/>
      <c r="R386" s="791"/>
      <c r="S386" s="791"/>
      <c r="T386" s="791"/>
      <c r="U386" s="791"/>
      <c r="V386" s="792"/>
      <c r="W386" s="40" t="s">
        <v>0</v>
      </c>
      <c r="X386" s="41">
        <f>IFERROR(SUM(X379:X384),"0")</f>
        <v>240</v>
      </c>
      <c r="Y386" s="41">
        <f>IFERROR(SUM(Y379:Y384),"0")</f>
        <v>240</v>
      </c>
      <c r="Z386" s="40"/>
      <c r="AA386" s="64"/>
      <c r="AB386" s="64"/>
      <c r="AC386" s="64"/>
    </row>
    <row r="387" spans="1:68" ht="14.25" hidden="1" customHeight="1" x14ac:dyDescent="0.25">
      <c r="A387" s="795" t="s">
        <v>240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63"/>
      <c r="AB387" s="63"/>
      <c r="AC387" s="63"/>
    </row>
    <row r="388" spans="1:68" ht="37.5" hidden="1" customHeight="1" x14ac:dyDescent="0.25">
      <c r="A388" s="60" t="s">
        <v>659</v>
      </c>
      <c r="B388" s="60" t="s">
        <v>660</v>
      </c>
      <c r="C388" s="34">
        <v>4301060379</v>
      </c>
      <c r="D388" s="796">
        <v>4607091380880</v>
      </c>
      <c r="E388" s="796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796">
        <v>4607091384482</v>
      </c>
      <c r="E389" s="796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7" t="s">
        <v>45</v>
      </c>
      <c r="V389" s="37" t="s">
        <v>45</v>
      </c>
      <c r="W389" s="38" t="s">
        <v>0</v>
      </c>
      <c r="X389" s="56">
        <v>400</v>
      </c>
      <c r="Y389" s="53">
        <f>IFERROR(IF(X389="",0,CEILING((X389/$H389),1)*$H389),"")</f>
        <v>405.59999999999997</v>
      </c>
      <c r="Z389" s="39">
        <f>IFERROR(IF(Y389=0,"",ROUNDUP(Y389/H389,0)*0.02175),"")</f>
        <v>1.131</v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428.92307692307696</v>
      </c>
      <c r="BN389" s="75">
        <f>IFERROR(Y389*I389/H389,"0")</f>
        <v>434.928</v>
      </c>
      <c r="BO389" s="75">
        <f>IFERROR(1/J389*(X389/H389),"0")</f>
        <v>0.91575091575091572</v>
      </c>
      <c r="BP389" s="75">
        <f>IFERROR(1/J389*(Y389/H389),"0")</f>
        <v>0.92857142857142849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796">
        <v>4607091380897</v>
      </c>
      <c r="E390" s="796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7" t="s">
        <v>45</v>
      </c>
      <c r="V390" s="37" t="s">
        <v>45</v>
      </c>
      <c r="W390" s="38" t="s">
        <v>0</v>
      </c>
      <c r="X390" s="56">
        <v>120</v>
      </c>
      <c r="Y390" s="53">
        <f>IFERROR(IF(X390="",0,CEILING((X390/$H390),1)*$H390),"")</f>
        <v>126</v>
      </c>
      <c r="Z390" s="39">
        <f>IFERROR(IF(Y390=0,"",ROUNDUP(Y390/H390,0)*0.02175),"")</f>
        <v>0.32624999999999998</v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128.05714285714285</v>
      </c>
      <c r="BN390" s="75">
        <f>IFERROR(Y390*I390/H390,"0")</f>
        <v>134.45999999999998</v>
      </c>
      <c r="BO390" s="75">
        <f>IFERROR(1/J390*(X390/H390),"0")</f>
        <v>0.25510204081632648</v>
      </c>
      <c r="BP390" s="75">
        <f>IFERROR(1/J390*(Y390/H390),"0")</f>
        <v>0.26785714285714285</v>
      </c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0" t="s">
        <v>40</v>
      </c>
      <c r="Q391" s="791"/>
      <c r="R391" s="791"/>
      <c r="S391" s="791"/>
      <c r="T391" s="791"/>
      <c r="U391" s="791"/>
      <c r="V391" s="792"/>
      <c r="W391" s="40" t="s">
        <v>39</v>
      </c>
      <c r="X391" s="41">
        <f>IFERROR(X388/H388,"0")+IFERROR(X389/H389,"0")+IFERROR(X390/H390,"0")</f>
        <v>65.567765567765576</v>
      </c>
      <c r="Y391" s="41">
        <f>IFERROR(Y388/H388,"0")+IFERROR(Y389/H389,"0")+IFERROR(Y390/H390,"0")</f>
        <v>67</v>
      </c>
      <c r="Z391" s="41">
        <f>IFERROR(IF(Z388="",0,Z388),"0")+IFERROR(IF(Z389="",0,Z389),"0")+IFERROR(IF(Z390="",0,Z390),"0")</f>
        <v>1.4572499999999999</v>
      </c>
      <c r="AA391" s="64"/>
      <c r="AB391" s="64"/>
      <c r="AC391" s="64"/>
    </row>
    <row r="392" spans="1:68" x14ac:dyDescent="0.2">
      <c r="A392" s="793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90" t="s">
        <v>40</v>
      </c>
      <c r="Q392" s="791"/>
      <c r="R392" s="791"/>
      <c r="S392" s="791"/>
      <c r="T392" s="791"/>
      <c r="U392" s="791"/>
      <c r="V392" s="792"/>
      <c r="W392" s="40" t="s">
        <v>0</v>
      </c>
      <c r="X392" s="41">
        <f>IFERROR(SUM(X388:X390),"0")</f>
        <v>520</v>
      </c>
      <c r="Y392" s="41">
        <f>IFERROR(SUM(Y388:Y390),"0")</f>
        <v>531.59999999999991</v>
      </c>
      <c r="Z392" s="40"/>
      <c r="AA392" s="64"/>
      <c r="AB392" s="64"/>
      <c r="AC392" s="64"/>
    </row>
    <row r="393" spans="1:68" ht="14.25" hidden="1" customHeight="1" x14ac:dyDescent="0.25">
      <c r="A393" s="795" t="s">
        <v>124</v>
      </c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5"/>
      <c r="P393" s="795"/>
      <c r="Q393" s="795"/>
      <c r="R393" s="795"/>
      <c r="S393" s="795"/>
      <c r="T393" s="795"/>
      <c r="U393" s="795"/>
      <c r="V393" s="795"/>
      <c r="W393" s="795"/>
      <c r="X393" s="795"/>
      <c r="Y393" s="795"/>
      <c r="Z393" s="795"/>
      <c r="AA393" s="63"/>
      <c r="AB393" s="63"/>
      <c r="AC393" s="63"/>
    </row>
    <row r="394" spans="1:68" ht="16.5" hidden="1" customHeight="1" x14ac:dyDescent="0.25">
      <c r="A394" s="60" t="s">
        <v>668</v>
      </c>
      <c r="B394" s="60" t="s">
        <v>669</v>
      </c>
      <c r="C394" s="34">
        <v>4301030232</v>
      </c>
      <c r="D394" s="796">
        <v>4607091388374</v>
      </c>
      <c r="E394" s="796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958" t="s">
        <v>670</v>
      </c>
      <c r="Q394" s="798"/>
      <c r="R394" s="798"/>
      <c r="S394" s="798"/>
      <c r="T394" s="79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672</v>
      </c>
      <c r="B395" s="60" t="s">
        <v>673</v>
      </c>
      <c r="C395" s="34">
        <v>4301030235</v>
      </c>
      <c r="D395" s="796">
        <v>4607091388381</v>
      </c>
      <c r="E395" s="796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959" t="s">
        <v>674</v>
      </c>
      <c r="Q395" s="798"/>
      <c r="R395" s="798"/>
      <c r="S395" s="798"/>
      <c r="T395" s="79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675</v>
      </c>
      <c r="B396" s="60" t="s">
        <v>676</v>
      </c>
      <c r="C396" s="34">
        <v>4301032015</v>
      </c>
      <c r="D396" s="796">
        <v>4607091383102</v>
      </c>
      <c r="E396" s="796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8"/>
      <c r="R396" s="798"/>
      <c r="S396" s="798"/>
      <c r="T396" s="79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678</v>
      </c>
      <c r="B397" s="60" t="s">
        <v>679</v>
      </c>
      <c r="C397" s="34">
        <v>4301030233</v>
      </c>
      <c r="D397" s="796">
        <v>4607091388404</v>
      </c>
      <c r="E397" s="796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8"/>
      <c r="R397" s="798"/>
      <c r="S397" s="798"/>
      <c r="T397" s="79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0" t="s">
        <v>40</v>
      </c>
      <c r="Q398" s="791"/>
      <c r="R398" s="791"/>
      <c r="S398" s="791"/>
      <c r="T398" s="791"/>
      <c r="U398" s="791"/>
      <c r="V398" s="792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793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90" t="s">
        <v>40</v>
      </c>
      <c r="Q399" s="791"/>
      <c r="R399" s="791"/>
      <c r="S399" s="791"/>
      <c r="T399" s="791"/>
      <c r="U399" s="791"/>
      <c r="V399" s="792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hidden="1" customHeight="1" x14ac:dyDescent="0.25">
      <c r="A400" s="795" t="s">
        <v>680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63"/>
      <c r="AB400" s="63"/>
      <c r="AC400" s="63"/>
    </row>
    <row r="401" spans="1:68" ht="16.5" hidden="1" customHeight="1" x14ac:dyDescent="0.25">
      <c r="A401" s="60" t="s">
        <v>681</v>
      </c>
      <c r="B401" s="60" t="s">
        <v>682</v>
      </c>
      <c r="C401" s="34">
        <v>4301180007</v>
      </c>
      <c r="D401" s="796">
        <v>4680115881808</v>
      </c>
      <c r="E401" s="796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8"/>
      <c r="R401" s="798"/>
      <c r="S401" s="798"/>
      <c r="T401" s="79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685</v>
      </c>
      <c r="B402" s="60" t="s">
        <v>686</v>
      </c>
      <c r="C402" s="34">
        <v>4301180006</v>
      </c>
      <c r="D402" s="796">
        <v>4680115881822</v>
      </c>
      <c r="E402" s="796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8"/>
      <c r="R402" s="798"/>
      <c r="S402" s="798"/>
      <c r="T402" s="79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687</v>
      </c>
      <c r="B403" s="60" t="s">
        <v>688</v>
      </c>
      <c r="C403" s="34">
        <v>4301180001</v>
      </c>
      <c r="D403" s="796">
        <v>4680115880016</v>
      </c>
      <c r="E403" s="796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8"/>
      <c r="R403" s="798"/>
      <c r="S403" s="798"/>
      <c r="T403" s="79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0" t="s">
        <v>40</v>
      </c>
      <c r="Q404" s="791"/>
      <c r="R404" s="791"/>
      <c r="S404" s="791"/>
      <c r="T404" s="791"/>
      <c r="U404" s="791"/>
      <c r="V404" s="792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793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90" t="s">
        <v>40</v>
      </c>
      <c r="Q405" s="791"/>
      <c r="R405" s="791"/>
      <c r="S405" s="791"/>
      <c r="T405" s="791"/>
      <c r="U405" s="791"/>
      <c r="V405" s="792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hidden="1" customHeight="1" x14ac:dyDescent="0.25">
      <c r="A406" s="805" t="s">
        <v>689</v>
      </c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5"/>
      <c r="P406" s="805"/>
      <c r="Q406" s="805"/>
      <c r="R406" s="805"/>
      <c r="S406" s="805"/>
      <c r="T406" s="805"/>
      <c r="U406" s="805"/>
      <c r="V406" s="805"/>
      <c r="W406" s="805"/>
      <c r="X406" s="805"/>
      <c r="Y406" s="805"/>
      <c r="Z406" s="805"/>
      <c r="AA406" s="62"/>
      <c r="AB406" s="62"/>
      <c r="AC406" s="62"/>
    </row>
    <row r="407" spans="1:68" ht="14.25" hidden="1" customHeight="1" x14ac:dyDescent="0.25">
      <c r="A407" s="795" t="s">
        <v>78</v>
      </c>
      <c r="B407" s="795"/>
      <c r="C407" s="795"/>
      <c r="D407" s="795"/>
      <c r="E407" s="795"/>
      <c r="F407" s="795"/>
      <c r="G407" s="795"/>
      <c r="H407" s="795"/>
      <c r="I407" s="795"/>
      <c r="J407" s="795"/>
      <c r="K407" s="795"/>
      <c r="L407" s="795"/>
      <c r="M407" s="795"/>
      <c r="N407" s="795"/>
      <c r="O407" s="795"/>
      <c r="P407" s="795"/>
      <c r="Q407" s="795"/>
      <c r="R407" s="795"/>
      <c r="S407" s="795"/>
      <c r="T407" s="795"/>
      <c r="U407" s="795"/>
      <c r="V407" s="795"/>
      <c r="W407" s="795"/>
      <c r="X407" s="795"/>
      <c r="Y407" s="795"/>
      <c r="Z407" s="795"/>
      <c r="AA407" s="63"/>
      <c r="AB407" s="63"/>
      <c r="AC407" s="63"/>
    </row>
    <row r="408" spans="1:68" ht="27" hidden="1" customHeight="1" x14ac:dyDescent="0.25">
      <c r="A408" s="60" t="s">
        <v>690</v>
      </c>
      <c r="B408" s="60" t="s">
        <v>691</v>
      </c>
      <c r="C408" s="34">
        <v>4301031066</v>
      </c>
      <c r="D408" s="796">
        <v>4607091383836</v>
      </c>
      <c r="E408" s="796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8"/>
      <c r="R408" s="798"/>
      <c r="S408" s="798"/>
      <c r="T408" s="79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0" t="s">
        <v>40</v>
      </c>
      <c r="Q409" s="791"/>
      <c r="R409" s="791"/>
      <c r="S409" s="791"/>
      <c r="T409" s="791"/>
      <c r="U409" s="791"/>
      <c r="V409" s="792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hidden="1" x14ac:dyDescent="0.2">
      <c r="A410" s="793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90" t="s">
        <v>40</v>
      </c>
      <c r="Q410" s="791"/>
      <c r="R410" s="791"/>
      <c r="S410" s="791"/>
      <c r="T410" s="791"/>
      <c r="U410" s="791"/>
      <c r="V410" s="792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hidden="1" customHeight="1" x14ac:dyDescent="0.25">
      <c r="A411" s="795" t="s">
        <v>84</v>
      </c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5"/>
      <c r="P411" s="795"/>
      <c r="Q411" s="795"/>
      <c r="R411" s="795"/>
      <c r="S411" s="795"/>
      <c r="T411" s="795"/>
      <c r="U411" s="795"/>
      <c r="V411" s="795"/>
      <c r="W411" s="795"/>
      <c r="X411" s="795"/>
      <c r="Y411" s="795"/>
      <c r="Z411" s="795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796">
        <v>4607091387919</v>
      </c>
      <c r="E412" s="796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9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8"/>
      <c r="R412" s="798"/>
      <c r="S412" s="798"/>
      <c r="T412" s="799"/>
      <c r="U412" s="37" t="s">
        <v>45</v>
      </c>
      <c r="V412" s="37" t="s">
        <v>45</v>
      </c>
      <c r="W412" s="38" t="s">
        <v>0</v>
      </c>
      <c r="X412" s="56">
        <v>250</v>
      </c>
      <c r="Y412" s="53">
        <f>IFERROR(IF(X412="",0,CEILING((X412/$H412),1)*$H412),"")</f>
        <v>251.1</v>
      </c>
      <c r="Z412" s="39">
        <f>IFERROR(IF(Y412=0,"",ROUNDUP(Y412/H412,0)*0.02175),"")</f>
        <v>0.6742499999999999</v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267.40740740740745</v>
      </c>
      <c r="BN412" s="75">
        <f>IFERROR(Y412*I412/H412,"0")</f>
        <v>268.584</v>
      </c>
      <c r="BO412" s="75">
        <f>IFERROR(1/J412*(X412/H412),"0")</f>
        <v>0.55114638447971787</v>
      </c>
      <c r="BP412" s="75">
        <f>IFERROR(1/J412*(Y412/H412),"0")</f>
        <v>0.55357142857142849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796">
        <v>4680115883604</v>
      </c>
      <c r="E413" s="796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8"/>
      <c r="R413" s="798"/>
      <c r="S413" s="798"/>
      <c r="T413" s="799"/>
      <c r="U413" s="37" t="s">
        <v>45</v>
      </c>
      <c r="V413" s="37" t="s">
        <v>45</v>
      </c>
      <c r="W413" s="38" t="s">
        <v>0</v>
      </c>
      <c r="X413" s="56">
        <v>210</v>
      </c>
      <c r="Y413" s="53">
        <f>IFERROR(IF(X413="",0,CEILING((X413/$H413),1)*$H413),"")</f>
        <v>210</v>
      </c>
      <c r="Z413" s="39">
        <f>IFERROR(IF(Y413=0,"",ROUNDUP(Y413/H413,0)*0.00753),"")</f>
        <v>0.753</v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237.2</v>
      </c>
      <c r="BN413" s="75">
        <f>IFERROR(Y413*I413/H413,"0")</f>
        <v>237.2</v>
      </c>
      <c r="BO413" s="75">
        <f>IFERROR(1/J413*(X413/H413),"0")</f>
        <v>0.64102564102564097</v>
      </c>
      <c r="BP413" s="75">
        <f>IFERROR(1/J413*(Y413/H413),"0")</f>
        <v>0.64102564102564097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796">
        <v>4680115883567</v>
      </c>
      <c r="E414" s="796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9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8"/>
      <c r="R414" s="798"/>
      <c r="S414" s="798"/>
      <c r="T414" s="799"/>
      <c r="U414" s="37" t="s">
        <v>45</v>
      </c>
      <c r="V414" s="37" t="s">
        <v>45</v>
      </c>
      <c r="W414" s="38" t="s">
        <v>0</v>
      </c>
      <c r="X414" s="56">
        <v>105</v>
      </c>
      <c r="Y414" s="53">
        <f>IFERROR(IF(X414="",0,CEILING((X414/$H414),1)*$H414),"")</f>
        <v>105</v>
      </c>
      <c r="Z414" s="39">
        <f>IFERROR(IF(Y414=0,"",ROUNDUP(Y414/H414,0)*0.00753),"")</f>
        <v>0.3765</v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117.99999999999999</v>
      </c>
      <c r="BN414" s="75">
        <f>IFERROR(Y414*I414/H414,"0")</f>
        <v>117.99999999999999</v>
      </c>
      <c r="BO414" s="75">
        <f>IFERROR(1/J414*(X414/H414),"0")</f>
        <v>0.32051282051282048</v>
      </c>
      <c r="BP414" s="75">
        <f>IFERROR(1/J414*(Y414/H414),"0")</f>
        <v>0.32051282051282048</v>
      </c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0" t="s">
        <v>40</v>
      </c>
      <c r="Q415" s="791"/>
      <c r="R415" s="791"/>
      <c r="S415" s="791"/>
      <c r="T415" s="791"/>
      <c r="U415" s="791"/>
      <c r="V415" s="792"/>
      <c r="W415" s="40" t="s">
        <v>39</v>
      </c>
      <c r="X415" s="41">
        <f>IFERROR(X412/H412,"0")+IFERROR(X413/H413,"0")+IFERROR(X414/H414,"0")</f>
        <v>180.8641975308642</v>
      </c>
      <c r="Y415" s="41">
        <f>IFERROR(Y412/H412,"0")+IFERROR(Y413/H413,"0")+IFERROR(Y414/H414,"0")</f>
        <v>181</v>
      </c>
      <c r="Z415" s="41">
        <f>IFERROR(IF(Z412="",0,Z412),"0")+IFERROR(IF(Z413="",0,Z413),"0")+IFERROR(IF(Z414="",0,Z414),"0")</f>
        <v>1.80375</v>
      </c>
      <c r="AA415" s="64"/>
      <c r="AB415" s="64"/>
      <c r="AC415" s="64"/>
    </row>
    <row r="416" spans="1:68" x14ac:dyDescent="0.2">
      <c r="A416" s="793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90" t="s">
        <v>40</v>
      </c>
      <c r="Q416" s="791"/>
      <c r="R416" s="791"/>
      <c r="S416" s="791"/>
      <c r="T416" s="791"/>
      <c r="U416" s="791"/>
      <c r="V416" s="792"/>
      <c r="W416" s="40" t="s">
        <v>0</v>
      </c>
      <c r="X416" s="41">
        <f>IFERROR(SUM(X412:X414),"0")</f>
        <v>565</v>
      </c>
      <c r="Y416" s="41">
        <f>IFERROR(SUM(Y412:Y414),"0")</f>
        <v>566.1</v>
      </c>
      <c r="Z416" s="40"/>
      <c r="AA416" s="64"/>
      <c r="AB416" s="64"/>
      <c r="AC416" s="64"/>
    </row>
    <row r="417" spans="1:68" ht="27.75" hidden="1" customHeight="1" x14ac:dyDescent="0.2">
      <c r="A417" s="839" t="s">
        <v>702</v>
      </c>
      <c r="B417" s="839"/>
      <c r="C417" s="839"/>
      <c r="D417" s="839"/>
      <c r="E417" s="839"/>
      <c r="F417" s="839"/>
      <c r="G417" s="839"/>
      <c r="H417" s="839"/>
      <c r="I417" s="839"/>
      <c r="J417" s="839"/>
      <c r="K417" s="839"/>
      <c r="L417" s="839"/>
      <c r="M417" s="839"/>
      <c r="N417" s="839"/>
      <c r="O417" s="839"/>
      <c r="P417" s="839"/>
      <c r="Q417" s="839"/>
      <c r="R417" s="839"/>
      <c r="S417" s="839"/>
      <c r="T417" s="839"/>
      <c r="U417" s="839"/>
      <c r="V417" s="839"/>
      <c r="W417" s="839"/>
      <c r="X417" s="839"/>
      <c r="Y417" s="839"/>
      <c r="Z417" s="839"/>
      <c r="AA417" s="52"/>
      <c r="AB417" s="52"/>
      <c r="AC417" s="52"/>
    </row>
    <row r="418" spans="1:68" ht="16.5" hidden="1" customHeight="1" x14ac:dyDescent="0.25">
      <c r="A418" s="805" t="s">
        <v>703</v>
      </c>
      <c r="B418" s="805"/>
      <c r="C418" s="805"/>
      <c r="D418" s="805"/>
      <c r="E418" s="805"/>
      <c r="F418" s="805"/>
      <c r="G418" s="805"/>
      <c r="H418" s="805"/>
      <c r="I418" s="805"/>
      <c r="J418" s="805"/>
      <c r="K418" s="805"/>
      <c r="L418" s="805"/>
      <c r="M418" s="805"/>
      <c r="N418" s="805"/>
      <c r="O418" s="805"/>
      <c r="P418" s="805"/>
      <c r="Q418" s="805"/>
      <c r="R418" s="805"/>
      <c r="S418" s="805"/>
      <c r="T418" s="805"/>
      <c r="U418" s="805"/>
      <c r="V418" s="805"/>
      <c r="W418" s="805"/>
      <c r="X418" s="805"/>
      <c r="Y418" s="805"/>
      <c r="Z418" s="805"/>
      <c r="AA418" s="62"/>
      <c r="AB418" s="62"/>
      <c r="AC418" s="62"/>
    </row>
    <row r="419" spans="1:68" ht="14.25" hidden="1" customHeight="1" x14ac:dyDescent="0.25">
      <c r="A419" s="795" t="s">
        <v>135</v>
      </c>
      <c r="B419" s="795"/>
      <c r="C419" s="795"/>
      <c r="D419" s="795"/>
      <c r="E419" s="795"/>
      <c r="F419" s="795"/>
      <c r="G419" s="795"/>
      <c r="H419" s="795"/>
      <c r="I419" s="795"/>
      <c r="J419" s="795"/>
      <c r="K419" s="795"/>
      <c r="L419" s="795"/>
      <c r="M419" s="795"/>
      <c r="N419" s="795"/>
      <c r="O419" s="795"/>
      <c r="P419" s="795"/>
      <c r="Q419" s="795"/>
      <c r="R419" s="795"/>
      <c r="S419" s="795"/>
      <c r="T419" s="795"/>
      <c r="U419" s="795"/>
      <c r="V419" s="795"/>
      <c r="W419" s="795"/>
      <c r="X419" s="795"/>
      <c r="Y419" s="795"/>
      <c r="Z419" s="795"/>
      <c r="AA419" s="63"/>
      <c r="AB419" s="63"/>
      <c r="AC419" s="63"/>
    </row>
    <row r="420" spans="1:68" ht="27" hidden="1" customHeight="1" x14ac:dyDescent="0.25">
      <c r="A420" s="60" t="s">
        <v>704</v>
      </c>
      <c r="B420" s="60" t="s">
        <v>705</v>
      </c>
      <c r="C420" s="34">
        <v>4301011946</v>
      </c>
      <c r="D420" s="796">
        <v>4680115884847</v>
      </c>
      <c r="E420" s="79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8"/>
      <c r="R420" s="798"/>
      <c r="S420" s="798"/>
      <c r="T420" s="79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ref="Y420:Y430" si="82">IFERROR(IF(X420="",0,CEILING((X420/$H420),1)*$H420),"")</f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0</v>
      </c>
      <c r="BN420" s="75">
        <f t="shared" ref="BN420:BN430" si="84">IFERROR(Y420*I420/H420,"0")</f>
        <v>0</v>
      </c>
      <c r="BO420" s="75">
        <f t="shared" ref="BO420:BO430" si="85">IFERROR(1/J420*(X420/H420),"0")</f>
        <v>0</v>
      </c>
      <c r="BP420" s="75">
        <f t="shared" ref="BP420:BP430" si="86">IFERROR(1/J420*(Y420/H420),"0")</f>
        <v>0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796">
        <v>4680115884847</v>
      </c>
      <c r="E421" s="79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9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8"/>
      <c r="R421" s="798"/>
      <c r="S421" s="798"/>
      <c r="T421" s="799"/>
      <c r="U421" s="37" t="s">
        <v>45</v>
      </c>
      <c r="V421" s="37" t="s">
        <v>45</v>
      </c>
      <c r="W421" s="38" t="s">
        <v>0</v>
      </c>
      <c r="X421" s="56">
        <v>720</v>
      </c>
      <c r="Y421" s="53">
        <f t="shared" si="82"/>
        <v>720</v>
      </c>
      <c r="Z421" s="39">
        <f>IFERROR(IF(Y421=0,"",ROUNDUP(Y421/H421,0)*0.02175),"")</f>
        <v>1.044</v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743.04000000000008</v>
      </c>
      <c r="BN421" s="75">
        <f t="shared" si="84"/>
        <v>743.04000000000008</v>
      </c>
      <c r="BO421" s="75">
        <f t="shared" si="85"/>
        <v>1</v>
      </c>
      <c r="BP421" s="75">
        <f t="shared" si="86"/>
        <v>1</v>
      </c>
    </row>
    <row r="422" spans="1:68" ht="27" hidden="1" customHeight="1" x14ac:dyDescent="0.25">
      <c r="A422" s="60" t="s">
        <v>709</v>
      </c>
      <c r="B422" s="60" t="s">
        <v>710</v>
      </c>
      <c r="C422" s="34">
        <v>4301011947</v>
      </c>
      <c r="D422" s="796">
        <v>4680115884854</v>
      </c>
      <c r="E422" s="79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8"/>
      <c r="R422" s="798"/>
      <c r="S422" s="798"/>
      <c r="T422" s="79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796">
        <v>4680115884854</v>
      </c>
      <c r="E423" s="79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7" t="s">
        <v>45</v>
      </c>
      <c r="V423" s="37" t="s">
        <v>45</v>
      </c>
      <c r="W423" s="38" t="s">
        <v>0</v>
      </c>
      <c r="X423" s="56">
        <v>1440</v>
      </c>
      <c r="Y423" s="53">
        <f t="shared" si="82"/>
        <v>1440</v>
      </c>
      <c r="Z423" s="39">
        <f>IFERROR(IF(Y423=0,"",ROUNDUP(Y423/H423,0)*0.02175),"")</f>
        <v>2.0880000000000001</v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1486.0800000000002</v>
      </c>
      <c r="BN423" s="75">
        <f t="shared" si="84"/>
        <v>1486.0800000000002</v>
      </c>
      <c r="BO423" s="75">
        <f t="shared" si="85"/>
        <v>2</v>
      </c>
      <c r="BP423" s="75">
        <f t="shared" si="86"/>
        <v>2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796">
        <v>4607091383997</v>
      </c>
      <c r="E424" s="796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9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8"/>
      <c r="R424" s="798"/>
      <c r="S424" s="798"/>
      <c r="T424" s="799"/>
      <c r="U424" s="37" t="s">
        <v>45</v>
      </c>
      <c r="V424" s="37" t="s">
        <v>45</v>
      </c>
      <c r="W424" s="38" t="s">
        <v>0</v>
      </c>
      <c r="X424" s="56">
        <v>300</v>
      </c>
      <c r="Y424" s="53">
        <f t="shared" si="82"/>
        <v>300</v>
      </c>
      <c r="Z424" s="39">
        <f>IFERROR(IF(Y424=0,"",ROUNDUP(Y424/H424,0)*0.02175),"")</f>
        <v>0.43499999999999994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309.60000000000002</v>
      </c>
      <c r="BN424" s="75">
        <f t="shared" si="84"/>
        <v>309.60000000000002</v>
      </c>
      <c r="BO424" s="75">
        <f t="shared" si="85"/>
        <v>0.41666666666666663</v>
      </c>
      <c r="BP424" s="75">
        <f t="shared" si="86"/>
        <v>0.41666666666666663</v>
      </c>
    </row>
    <row r="425" spans="1:68" ht="27" hidden="1" customHeight="1" x14ac:dyDescent="0.25">
      <c r="A425" s="60" t="s">
        <v>716</v>
      </c>
      <c r="B425" s="60" t="s">
        <v>717</v>
      </c>
      <c r="C425" s="34">
        <v>4301011943</v>
      </c>
      <c r="D425" s="796">
        <v>4680115884830</v>
      </c>
      <c r="E425" s="796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9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8"/>
      <c r="R425" s="798"/>
      <c r="S425" s="798"/>
      <c r="T425" s="79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hidden="1" customHeight="1" x14ac:dyDescent="0.25">
      <c r="A426" s="60" t="s">
        <v>716</v>
      </c>
      <c r="B426" s="60" t="s">
        <v>718</v>
      </c>
      <c r="C426" s="34">
        <v>4301011867</v>
      </c>
      <c r="D426" s="796">
        <v>4680115884830</v>
      </c>
      <c r="E426" s="796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hidden="1" customHeight="1" x14ac:dyDescent="0.25">
      <c r="A427" s="60" t="s">
        <v>720</v>
      </c>
      <c r="B427" s="60" t="s">
        <v>721</v>
      </c>
      <c r="C427" s="34">
        <v>4301011433</v>
      </c>
      <c r="D427" s="796">
        <v>4680115882638</v>
      </c>
      <c r="E427" s="796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8"/>
      <c r="R427" s="798"/>
      <c r="S427" s="798"/>
      <c r="T427" s="79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hidden="1" customHeight="1" x14ac:dyDescent="0.25">
      <c r="A428" s="60" t="s">
        <v>723</v>
      </c>
      <c r="B428" s="60" t="s">
        <v>724</v>
      </c>
      <c r="C428" s="34">
        <v>4301011952</v>
      </c>
      <c r="D428" s="796">
        <v>4680115884922</v>
      </c>
      <c r="E428" s="796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8"/>
      <c r="R428" s="798"/>
      <c r="S428" s="798"/>
      <c r="T428" s="799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796">
        <v>4680115884878</v>
      </c>
      <c r="E429" s="796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8"/>
      <c r="R429" s="798"/>
      <c r="S429" s="798"/>
      <c r="T429" s="799"/>
      <c r="U429" s="37" t="s">
        <v>45</v>
      </c>
      <c r="V429" s="37" t="s">
        <v>45</v>
      </c>
      <c r="W429" s="38" t="s">
        <v>0</v>
      </c>
      <c r="X429" s="56">
        <v>75</v>
      </c>
      <c r="Y429" s="53">
        <f t="shared" si="82"/>
        <v>75</v>
      </c>
      <c r="Z429" s="39">
        <f>IFERROR(IF(Y429=0,"",ROUNDUP(Y429/H429,0)*0.00902),"")</f>
        <v>0.1353</v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78.150000000000006</v>
      </c>
      <c r="BN429" s="75">
        <f t="shared" si="84"/>
        <v>78.150000000000006</v>
      </c>
      <c r="BO429" s="75">
        <f t="shared" si="85"/>
        <v>0.11363636363636365</v>
      </c>
      <c r="BP429" s="75">
        <f t="shared" si="86"/>
        <v>0.11363636363636365</v>
      </c>
    </row>
    <row r="430" spans="1:68" ht="27" hidden="1" customHeight="1" x14ac:dyDescent="0.25">
      <c r="A430" s="60" t="s">
        <v>728</v>
      </c>
      <c r="B430" s="60" t="s">
        <v>729</v>
      </c>
      <c r="C430" s="34">
        <v>4301011868</v>
      </c>
      <c r="D430" s="796">
        <v>4680115884861</v>
      </c>
      <c r="E430" s="796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8"/>
      <c r="R430" s="798"/>
      <c r="S430" s="798"/>
      <c r="T430" s="799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90" t="s">
        <v>40</v>
      </c>
      <c r="Q431" s="791"/>
      <c r="R431" s="791"/>
      <c r="S431" s="791"/>
      <c r="T431" s="791"/>
      <c r="U431" s="791"/>
      <c r="V431" s="792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179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179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3.7023000000000001</v>
      </c>
      <c r="AA431" s="64"/>
      <c r="AB431" s="64"/>
      <c r="AC431" s="64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90" t="s">
        <v>40</v>
      </c>
      <c r="Q432" s="791"/>
      <c r="R432" s="791"/>
      <c r="S432" s="791"/>
      <c r="T432" s="791"/>
      <c r="U432" s="791"/>
      <c r="V432" s="792"/>
      <c r="W432" s="40" t="s">
        <v>0</v>
      </c>
      <c r="X432" s="41">
        <f>IFERROR(SUM(X420:X430),"0")</f>
        <v>2535</v>
      </c>
      <c r="Y432" s="41">
        <f>IFERROR(SUM(Y420:Y430),"0")</f>
        <v>2535</v>
      </c>
      <c r="Z432" s="40"/>
      <c r="AA432" s="64"/>
      <c r="AB432" s="64"/>
      <c r="AC432" s="64"/>
    </row>
    <row r="433" spans="1:68" ht="14.25" hidden="1" customHeight="1" x14ac:dyDescent="0.25">
      <c r="A433" s="795" t="s">
        <v>193</v>
      </c>
      <c r="B433" s="795"/>
      <c r="C433" s="795"/>
      <c r="D433" s="795"/>
      <c r="E433" s="795"/>
      <c r="F433" s="795"/>
      <c r="G433" s="795"/>
      <c r="H433" s="795"/>
      <c r="I433" s="795"/>
      <c r="J433" s="795"/>
      <c r="K433" s="795"/>
      <c r="L433" s="795"/>
      <c r="M433" s="795"/>
      <c r="N433" s="795"/>
      <c r="O433" s="795"/>
      <c r="P433" s="795"/>
      <c r="Q433" s="795"/>
      <c r="R433" s="795"/>
      <c r="S433" s="795"/>
      <c r="T433" s="795"/>
      <c r="U433" s="795"/>
      <c r="V433" s="795"/>
      <c r="W433" s="795"/>
      <c r="X433" s="795"/>
      <c r="Y433" s="795"/>
      <c r="Z433" s="795"/>
      <c r="AA433" s="63"/>
      <c r="AB433" s="63"/>
      <c r="AC433" s="63"/>
    </row>
    <row r="434" spans="1:68" ht="27" hidden="1" customHeight="1" x14ac:dyDescent="0.25">
      <c r="A434" s="60" t="s">
        <v>730</v>
      </c>
      <c r="B434" s="60" t="s">
        <v>731</v>
      </c>
      <c r="C434" s="34">
        <v>4301020178</v>
      </c>
      <c r="D434" s="796">
        <v>4607091383980</v>
      </c>
      <c r="E434" s="796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8"/>
      <c r="R434" s="798"/>
      <c r="S434" s="798"/>
      <c r="T434" s="79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hidden="1" customHeight="1" x14ac:dyDescent="0.25">
      <c r="A435" s="60" t="s">
        <v>733</v>
      </c>
      <c r="B435" s="60" t="s">
        <v>734</v>
      </c>
      <c r="C435" s="34">
        <v>4301020179</v>
      </c>
      <c r="D435" s="796">
        <v>4607091384178</v>
      </c>
      <c r="E435" s="796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8"/>
      <c r="R435" s="798"/>
      <c r="S435" s="798"/>
      <c r="T435" s="79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90" t="s">
        <v>40</v>
      </c>
      <c r="Q436" s="791"/>
      <c r="R436" s="791"/>
      <c r="S436" s="791"/>
      <c r="T436" s="791"/>
      <c r="U436" s="791"/>
      <c r="V436" s="792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hidden="1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90" t="s">
        <v>40</v>
      </c>
      <c r="Q437" s="791"/>
      <c r="R437" s="791"/>
      <c r="S437" s="791"/>
      <c r="T437" s="791"/>
      <c r="U437" s="791"/>
      <c r="V437" s="792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hidden="1" customHeight="1" x14ac:dyDescent="0.25">
      <c r="A438" s="795" t="s">
        <v>84</v>
      </c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795"/>
      <c r="P438" s="795"/>
      <c r="Q438" s="795"/>
      <c r="R438" s="795"/>
      <c r="S438" s="795"/>
      <c r="T438" s="795"/>
      <c r="U438" s="795"/>
      <c r="V438" s="795"/>
      <c r="W438" s="795"/>
      <c r="X438" s="795"/>
      <c r="Y438" s="795"/>
      <c r="Z438" s="795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796">
        <v>4607091383928</v>
      </c>
      <c r="E439" s="796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9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8"/>
      <c r="R439" s="798"/>
      <c r="S439" s="798"/>
      <c r="T439" s="799"/>
      <c r="U439" s="37" t="s">
        <v>45</v>
      </c>
      <c r="V439" s="37" t="s">
        <v>45</v>
      </c>
      <c r="W439" s="38" t="s">
        <v>0</v>
      </c>
      <c r="X439" s="56">
        <v>800</v>
      </c>
      <c r="Y439" s="53">
        <f>IFERROR(IF(X439="",0,CEILING((X439/$H439),1)*$H439),"")</f>
        <v>803.4</v>
      </c>
      <c r="Z439" s="39">
        <f>IFERROR(IF(Y439=0,"",ROUNDUP(Y439/H439,0)*0.02175),"")</f>
        <v>2.2402499999999996</v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858.46153846153834</v>
      </c>
      <c r="BN439" s="75">
        <f>IFERROR(Y439*I439/H439,"0")</f>
        <v>862.11</v>
      </c>
      <c r="BO439" s="75">
        <f>IFERROR(1/J439*(X439/H439),"0")</f>
        <v>1.8315018315018314</v>
      </c>
      <c r="BP439" s="75">
        <f>IFERROR(1/J439*(Y439/H439),"0")</f>
        <v>1.8392857142857142</v>
      </c>
    </row>
    <row r="440" spans="1:68" ht="27" hidden="1" customHeight="1" x14ac:dyDescent="0.25">
      <c r="A440" s="60" t="s">
        <v>735</v>
      </c>
      <c r="B440" s="60" t="s">
        <v>738</v>
      </c>
      <c r="C440" s="34">
        <v>4301051903</v>
      </c>
      <c r="D440" s="796">
        <v>4607091383928</v>
      </c>
      <c r="E440" s="796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928" t="s">
        <v>739</v>
      </c>
      <c r="Q440" s="798"/>
      <c r="R440" s="798"/>
      <c r="S440" s="798"/>
      <c r="T440" s="79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hidden="1" customHeight="1" x14ac:dyDescent="0.25">
      <c r="A441" s="60" t="s">
        <v>735</v>
      </c>
      <c r="B441" s="60" t="s">
        <v>741</v>
      </c>
      <c r="C441" s="34">
        <v>4301051639</v>
      </c>
      <c r="D441" s="796">
        <v>4607091383928</v>
      </c>
      <c r="E441" s="796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8"/>
      <c r="R441" s="798"/>
      <c r="S441" s="798"/>
      <c r="T441" s="79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743</v>
      </c>
      <c r="B442" s="60" t="s">
        <v>744</v>
      </c>
      <c r="C442" s="34">
        <v>4301051897</v>
      </c>
      <c r="D442" s="796">
        <v>4607091384260</v>
      </c>
      <c r="E442" s="796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930" t="s">
        <v>745</v>
      </c>
      <c r="Q442" s="798"/>
      <c r="R442" s="798"/>
      <c r="S442" s="798"/>
      <c r="T442" s="799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hidden="1" customHeight="1" x14ac:dyDescent="0.25">
      <c r="A443" s="60" t="s">
        <v>743</v>
      </c>
      <c r="B443" s="60" t="s">
        <v>747</v>
      </c>
      <c r="C443" s="34">
        <v>4301051636</v>
      </c>
      <c r="D443" s="796">
        <v>4607091384260</v>
      </c>
      <c r="E443" s="796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9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8"/>
      <c r="R443" s="798"/>
      <c r="S443" s="798"/>
      <c r="T443" s="799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0" t="s">
        <v>40</v>
      </c>
      <c r="Q444" s="791"/>
      <c r="R444" s="791"/>
      <c r="S444" s="791"/>
      <c r="T444" s="791"/>
      <c r="U444" s="791"/>
      <c r="V444" s="792"/>
      <c r="W444" s="40" t="s">
        <v>39</v>
      </c>
      <c r="X444" s="41">
        <f>IFERROR(X439/H439,"0")+IFERROR(X440/H440,"0")+IFERROR(X441/H441,"0")+IFERROR(X442/H442,"0")+IFERROR(X443/H443,"0")</f>
        <v>102.56410256410257</v>
      </c>
      <c r="Y444" s="41">
        <f>IFERROR(Y439/H439,"0")+IFERROR(Y440/H440,"0")+IFERROR(Y441/H441,"0")+IFERROR(Y442/H442,"0")+IFERROR(Y443/H443,"0")</f>
        <v>103</v>
      </c>
      <c r="Z444" s="41">
        <f>IFERROR(IF(Z439="",0,Z439),"0")+IFERROR(IF(Z440="",0,Z440),"0")+IFERROR(IF(Z441="",0,Z441),"0")+IFERROR(IF(Z442="",0,Z442),"0")+IFERROR(IF(Z443="",0,Z443),"0")</f>
        <v>2.2402499999999996</v>
      </c>
      <c r="AA444" s="64"/>
      <c r="AB444" s="64"/>
      <c r="AC444" s="64"/>
    </row>
    <row r="445" spans="1:68" x14ac:dyDescent="0.2">
      <c r="A445" s="793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90" t="s">
        <v>40</v>
      </c>
      <c r="Q445" s="791"/>
      <c r="R445" s="791"/>
      <c r="S445" s="791"/>
      <c r="T445" s="791"/>
      <c r="U445" s="791"/>
      <c r="V445" s="792"/>
      <c r="W445" s="40" t="s">
        <v>0</v>
      </c>
      <c r="X445" s="41">
        <f>IFERROR(SUM(X439:X443),"0")</f>
        <v>800</v>
      </c>
      <c r="Y445" s="41">
        <f>IFERROR(SUM(Y439:Y443),"0")</f>
        <v>803.4</v>
      </c>
      <c r="Z445" s="40"/>
      <c r="AA445" s="64"/>
      <c r="AB445" s="64"/>
      <c r="AC445" s="64"/>
    </row>
    <row r="446" spans="1:68" ht="14.25" hidden="1" customHeight="1" x14ac:dyDescent="0.25">
      <c r="A446" s="795" t="s">
        <v>240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63"/>
      <c r="AB446" s="63"/>
      <c r="AC446" s="63"/>
    </row>
    <row r="447" spans="1:68" ht="27" hidden="1" customHeight="1" x14ac:dyDescent="0.25">
      <c r="A447" s="60" t="s">
        <v>749</v>
      </c>
      <c r="B447" s="60" t="s">
        <v>750</v>
      </c>
      <c r="C447" s="34">
        <v>4301060314</v>
      </c>
      <c r="D447" s="796">
        <v>4607091384673</v>
      </c>
      <c r="E447" s="796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9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8"/>
      <c r="R447" s="798"/>
      <c r="S447" s="798"/>
      <c r="T447" s="799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hidden="1" customHeight="1" x14ac:dyDescent="0.25">
      <c r="A448" s="60" t="s">
        <v>749</v>
      </c>
      <c r="B448" s="60" t="s">
        <v>752</v>
      </c>
      <c r="C448" s="34">
        <v>4301060345</v>
      </c>
      <c r="D448" s="796">
        <v>4607091384673</v>
      </c>
      <c r="E448" s="796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9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8"/>
      <c r="R448" s="798"/>
      <c r="S448" s="798"/>
      <c r="T448" s="799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hidden="1" customHeight="1" x14ac:dyDescent="0.25">
      <c r="A449" s="60" t="s">
        <v>749</v>
      </c>
      <c r="B449" s="60" t="s">
        <v>754</v>
      </c>
      <c r="C449" s="34">
        <v>4301060439</v>
      </c>
      <c r="D449" s="796">
        <v>4607091384673</v>
      </c>
      <c r="E449" s="796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922" t="s">
        <v>755</v>
      </c>
      <c r="Q449" s="798"/>
      <c r="R449" s="798"/>
      <c r="S449" s="798"/>
      <c r="T449" s="79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idden="1" x14ac:dyDescent="0.2">
      <c r="A450" s="793"/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4"/>
      <c r="P450" s="790" t="s">
        <v>40</v>
      </c>
      <c r="Q450" s="791"/>
      <c r="R450" s="791"/>
      <c r="S450" s="791"/>
      <c r="T450" s="791"/>
      <c r="U450" s="791"/>
      <c r="V450" s="792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hidden="1" x14ac:dyDescent="0.2">
      <c r="A451" s="793"/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4"/>
      <c r="P451" s="790" t="s">
        <v>40</v>
      </c>
      <c r="Q451" s="791"/>
      <c r="R451" s="791"/>
      <c r="S451" s="791"/>
      <c r="T451" s="791"/>
      <c r="U451" s="791"/>
      <c r="V451" s="792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hidden="1" customHeight="1" x14ac:dyDescent="0.25">
      <c r="A452" s="805" t="s">
        <v>757</v>
      </c>
      <c r="B452" s="805"/>
      <c r="C452" s="805"/>
      <c r="D452" s="805"/>
      <c r="E452" s="805"/>
      <c r="F452" s="805"/>
      <c r="G452" s="805"/>
      <c r="H452" s="805"/>
      <c r="I452" s="805"/>
      <c r="J452" s="805"/>
      <c r="K452" s="805"/>
      <c r="L452" s="805"/>
      <c r="M452" s="805"/>
      <c r="N452" s="805"/>
      <c r="O452" s="805"/>
      <c r="P452" s="805"/>
      <c r="Q452" s="805"/>
      <c r="R452" s="805"/>
      <c r="S452" s="805"/>
      <c r="T452" s="805"/>
      <c r="U452" s="805"/>
      <c r="V452" s="805"/>
      <c r="W452" s="805"/>
      <c r="X452" s="805"/>
      <c r="Y452" s="805"/>
      <c r="Z452" s="805"/>
      <c r="AA452" s="62"/>
      <c r="AB452" s="62"/>
      <c r="AC452" s="62"/>
    </row>
    <row r="453" spans="1:68" ht="14.25" hidden="1" customHeight="1" x14ac:dyDescent="0.25">
      <c r="A453" s="795" t="s">
        <v>135</v>
      </c>
      <c r="B453" s="795"/>
      <c r="C453" s="795"/>
      <c r="D453" s="795"/>
      <c r="E453" s="795"/>
      <c r="F453" s="795"/>
      <c r="G453" s="795"/>
      <c r="H453" s="795"/>
      <c r="I453" s="795"/>
      <c r="J453" s="795"/>
      <c r="K453" s="795"/>
      <c r="L453" s="795"/>
      <c r="M453" s="795"/>
      <c r="N453" s="795"/>
      <c r="O453" s="795"/>
      <c r="P453" s="795"/>
      <c r="Q453" s="795"/>
      <c r="R453" s="795"/>
      <c r="S453" s="795"/>
      <c r="T453" s="795"/>
      <c r="U453" s="795"/>
      <c r="V453" s="795"/>
      <c r="W453" s="795"/>
      <c r="X453" s="795"/>
      <c r="Y453" s="795"/>
      <c r="Z453" s="795"/>
      <c r="AA453" s="63"/>
      <c r="AB453" s="63"/>
      <c r="AC453" s="63"/>
    </row>
    <row r="454" spans="1:68" ht="27" hidden="1" customHeight="1" x14ac:dyDescent="0.25">
      <c r="A454" s="60" t="s">
        <v>758</v>
      </c>
      <c r="B454" s="60" t="s">
        <v>759</v>
      </c>
      <c r="C454" s="34">
        <v>4301011873</v>
      </c>
      <c r="D454" s="796">
        <v>4680115881907</v>
      </c>
      <c r="E454" s="796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23" t="s">
        <v>760</v>
      </c>
      <c r="Q454" s="798"/>
      <c r="R454" s="798"/>
      <c r="S454" s="798"/>
      <c r="T454" s="79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hidden="1" customHeight="1" x14ac:dyDescent="0.25">
      <c r="A455" s="60" t="s">
        <v>758</v>
      </c>
      <c r="B455" s="60" t="s">
        <v>762</v>
      </c>
      <c r="C455" s="34">
        <v>4301011483</v>
      </c>
      <c r="D455" s="796">
        <v>4680115881907</v>
      </c>
      <c r="E455" s="796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8"/>
      <c r="R455" s="798"/>
      <c r="S455" s="798"/>
      <c r="T455" s="79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hidden="1" customHeight="1" x14ac:dyDescent="0.25">
      <c r="A456" s="60" t="s">
        <v>764</v>
      </c>
      <c r="B456" s="60" t="s">
        <v>765</v>
      </c>
      <c r="C456" s="34">
        <v>4301011872</v>
      </c>
      <c r="D456" s="796">
        <v>4680115883925</v>
      </c>
      <c r="E456" s="796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8"/>
      <c r="R456" s="798"/>
      <c r="S456" s="798"/>
      <c r="T456" s="79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hidden="1" customHeight="1" x14ac:dyDescent="0.25">
      <c r="A457" s="60" t="s">
        <v>764</v>
      </c>
      <c r="B457" s="60" t="s">
        <v>766</v>
      </c>
      <c r="C457" s="34">
        <v>4301011655</v>
      </c>
      <c r="D457" s="796">
        <v>4680115883925</v>
      </c>
      <c r="E457" s="796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8"/>
      <c r="R457" s="798"/>
      <c r="S457" s="798"/>
      <c r="T457" s="79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hidden="1" customHeight="1" x14ac:dyDescent="0.25">
      <c r="A458" s="60" t="s">
        <v>767</v>
      </c>
      <c r="B458" s="60" t="s">
        <v>768</v>
      </c>
      <c r="C458" s="34">
        <v>4301011312</v>
      </c>
      <c r="D458" s="796">
        <v>4607091384192</v>
      </c>
      <c r="E458" s="796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8"/>
      <c r="R458" s="798"/>
      <c r="S458" s="798"/>
      <c r="T458" s="79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hidden="1" customHeight="1" x14ac:dyDescent="0.25">
      <c r="A459" s="60" t="s">
        <v>770</v>
      </c>
      <c r="B459" s="60" t="s">
        <v>771</v>
      </c>
      <c r="C459" s="34">
        <v>4301011874</v>
      </c>
      <c r="D459" s="796">
        <v>4680115884892</v>
      </c>
      <c r="E459" s="796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8"/>
      <c r="R459" s="798"/>
      <c r="S459" s="798"/>
      <c r="T459" s="79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hidden="1" customHeight="1" x14ac:dyDescent="0.25">
      <c r="A460" s="60" t="s">
        <v>773</v>
      </c>
      <c r="B460" s="60" t="s">
        <v>774</v>
      </c>
      <c r="C460" s="34">
        <v>4301011875</v>
      </c>
      <c r="D460" s="796">
        <v>4680115884885</v>
      </c>
      <c r="E460" s="796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8"/>
      <c r="R460" s="798"/>
      <c r="S460" s="798"/>
      <c r="T460" s="79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hidden="1" customHeight="1" x14ac:dyDescent="0.25">
      <c r="A461" s="60" t="s">
        <v>775</v>
      </c>
      <c r="B461" s="60" t="s">
        <v>776</v>
      </c>
      <c r="C461" s="34">
        <v>4301011871</v>
      </c>
      <c r="D461" s="796">
        <v>4680115884908</v>
      </c>
      <c r="E461" s="796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8"/>
      <c r="R461" s="798"/>
      <c r="S461" s="798"/>
      <c r="T461" s="79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hidden="1" x14ac:dyDescent="0.2">
      <c r="A462" s="793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90" t="s">
        <v>40</v>
      </c>
      <c r="Q462" s="791"/>
      <c r="R462" s="791"/>
      <c r="S462" s="791"/>
      <c r="T462" s="791"/>
      <c r="U462" s="791"/>
      <c r="V462" s="792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hidden="1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90" t="s">
        <v>40</v>
      </c>
      <c r="Q463" s="791"/>
      <c r="R463" s="791"/>
      <c r="S463" s="791"/>
      <c r="T463" s="791"/>
      <c r="U463" s="791"/>
      <c r="V463" s="792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hidden="1" customHeight="1" x14ac:dyDescent="0.25">
      <c r="A464" s="795" t="s">
        <v>78</v>
      </c>
      <c r="B464" s="795"/>
      <c r="C464" s="795"/>
      <c r="D464" s="795"/>
      <c r="E464" s="795"/>
      <c r="F464" s="795"/>
      <c r="G464" s="795"/>
      <c r="H464" s="795"/>
      <c r="I464" s="795"/>
      <c r="J464" s="795"/>
      <c r="K464" s="795"/>
      <c r="L464" s="795"/>
      <c r="M464" s="795"/>
      <c r="N464" s="795"/>
      <c r="O464" s="795"/>
      <c r="P464" s="795"/>
      <c r="Q464" s="795"/>
      <c r="R464" s="795"/>
      <c r="S464" s="795"/>
      <c r="T464" s="795"/>
      <c r="U464" s="795"/>
      <c r="V464" s="795"/>
      <c r="W464" s="795"/>
      <c r="X464" s="795"/>
      <c r="Y464" s="795"/>
      <c r="Z464" s="795"/>
      <c r="AA464" s="63"/>
      <c r="AB464" s="63"/>
      <c r="AC464" s="63"/>
    </row>
    <row r="465" spans="1:68" ht="27" hidden="1" customHeight="1" x14ac:dyDescent="0.25">
      <c r="A465" s="60" t="s">
        <v>777</v>
      </c>
      <c r="B465" s="60" t="s">
        <v>778</v>
      </c>
      <c r="C465" s="34">
        <v>4301031303</v>
      </c>
      <c r="D465" s="796">
        <v>4607091384802</v>
      </c>
      <c r="E465" s="796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8"/>
      <c r="R465" s="798"/>
      <c r="S465" s="798"/>
      <c r="T465" s="79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hidden="1" customHeight="1" x14ac:dyDescent="0.25">
      <c r="A466" s="60" t="s">
        <v>780</v>
      </c>
      <c r="B466" s="60" t="s">
        <v>781</v>
      </c>
      <c r="C466" s="34">
        <v>4301031304</v>
      </c>
      <c r="D466" s="796">
        <v>4607091384826</v>
      </c>
      <c r="E466" s="796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8"/>
      <c r="R466" s="798"/>
      <c r="S466" s="798"/>
      <c r="T466" s="79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idden="1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hidden="1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hidden="1" customHeight="1" x14ac:dyDescent="0.25">
      <c r="A469" s="795" t="s">
        <v>84</v>
      </c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63"/>
      <c r="AB469" s="63"/>
      <c r="AC469" s="63"/>
    </row>
    <row r="470" spans="1:68" ht="27" hidden="1" customHeight="1" x14ac:dyDescent="0.25">
      <c r="A470" s="60" t="s">
        <v>782</v>
      </c>
      <c r="B470" s="60" t="s">
        <v>783</v>
      </c>
      <c r="C470" s="34">
        <v>4301051899</v>
      </c>
      <c r="D470" s="796">
        <v>4607091384246</v>
      </c>
      <c r="E470" s="796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908" t="s">
        <v>784</v>
      </c>
      <c r="Q470" s="798"/>
      <c r="R470" s="798"/>
      <c r="S470" s="798"/>
      <c r="T470" s="79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hidden="1" customHeight="1" x14ac:dyDescent="0.25">
      <c r="A471" s="60" t="s">
        <v>782</v>
      </c>
      <c r="B471" s="60" t="s">
        <v>786</v>
      </c>
      <c r="C471" s="34">
        <v>4301051635</v>
      </c>
      <c r="D471" s="796">
        <v>4607091384246</v>
      </c>
      <c r="E471" s="796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8"/>
      <c r="R471" s="798"/>
      <c r="S471" s="798"/>
      <c r="T471" s="79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hidden="1" customHeight="1" x14ac:dyDescent="0.25">
      <c r="A472" s="60" t="s">
        <v>788</v>
      </c>
      <c r="B472" s="60" t="s">
        <v>789</v>
      </c>
      <c r="C472" s="34">
        <v>4301051445</v>
      </c>
      <c r="D472" s="796">
        <v>4680115881976</v>
      </c>
      <c r="E472" s="796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8"/>
      <c r="R472" s="798"/>
      <c r="S472" s="798"/>
      <c r="T472" s="79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hidden="1" customHeight="1" x14ac:dyDescent="0.25">
      <c r="A473" s="60" t="s">
        <v>788</v>
      </c>
      <c r="B473" s="60" t="s">
        <v>791</v>
      </c>
      <c r="C473" s="34">
        <v>4301051901</v>
      </c>
      <c r="D473" s="796">
        <v>4680115881976</v>
      </c>
      <c r="E473" s="796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911" t="s">
        <v>792</v>
      </c>
      <c r="Q473" s="798"/>
      <c r="R473" s="798"/>
      <c r="S473" s="798"/>
      <c r="T473" s="79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hidden="1" customHeight="1" x14ac:dyDescent="0.25">
      <c r="A474" s="60" t="s">
        <v>794</v>
      </c>
      <c r="B474" s="60" t="s">
        <v>795</v>
      </c>
      <c r="C474" s="34">
        <v>4301051297</v>
      </c>
      <c r="D474" s="796">
        <v>4607091384253</v>
      </c>
      <c r="E474" s="796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8"/>
      <c r="R474" s="798"/>
      <c r="S474" s="798"/>
      <c r="T474" s="79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hidden="1" customHeight="1" x14ac:dyDescent="0.25">
      <c r="A475" s="60" t="s">
        <v>794</v>
      </c>
      <c r="B475" s="60" t="s">
        <v>797</v>
      </c>
      <c r="C475" s="34">
        <v>4301051634</v>
      </c>
      <c r="D475" s="796">
        <v>4607091384253</v>
      </c>
      <c r="E475" s="796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8"/>
      <c r="R475" s="798"/>
      <c r="S475" s="798"/>
      <c r="T475" s="79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hidden="1" customHeight="1" x14ac:dyDescent="0.25">
      <c r="A476" s="60" t="s">
        <v>798</v>
      </c>
      <c r="B476" s="60" t="s">
        <v>799</v>
      </c>
      <c r="C476" s="34">
        <v>4301051444</v>
      </c>
      <c r="D476" s="796">
        <v>4680115881969</v>
      </c>
      <c r="E476" s="796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9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8"/>
      <c r="R476" s="798"/>
      <c r="S476" s="798"/>
      <c r="T476" s="79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hidden="1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795" t="s">
        <v>240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63"/>
      <c r="AB479" s="63"/>
      <c r="AC479" s="63"/>
    </row>
    <row r="480" spans="1:68" ht="27" hidden="1" customHeight="1" x14ac:dyDescent="0.25">
      <c r="A480" s="60" t="s">
        <v>800</v>
      </c>
      <c r="B480" s="60" t="s">
        <v>801</v>
      </c>
      <c r="C480" s="34">
        <v>4301060441</v>
      </c>
      <c r="D480" s="796">
        <v>4607091389357</v>
      </c>
      <c r="E480" s="796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905" t="s">
        <v>802</v>
      </c>
      <c r="Q480" s="798"/>
      <c r="R480" s="798"/>
      <c r="S480" s="798"/>
      <c r="T480" s="79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800</v>
      </c>
      <c r="B481" s="60" t="s">
        <v>804</v>
      </c>
      <c r="C481" s="34">
        <v>4301060377</v>
      </c>
      <c r="D481" s="796">
        <v>4607091389357</v>
      </c>
      <c r="E481" s="796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9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8"/>
      <c r="R481" s="798"/>
      <c r="S481" s="798"/>
      <c r="T481" s="79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idden="1" x14ac:dyDescent="0.2">
      <c r="A482" s="793"/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4"/>
      <c r="P482" s="790" t="s">
        <v>40</v>
      </c>
      <c r="Q482" s="791"/>
      <c r="R482" s="791"/>
      <c r="S482" s="791"/>
      <c r="T482" s="791"/>
      <c r="U482" s="791"/>
      <c r="V482" s="792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hidden="1" x14ac:dyDescent="0.2">
      <c r="A483" s="793"/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4"/>
      <c r="P483" s="790" t="s">
        <v>40</v>
      </c>
      <c r="Q483" s="791"/>
      <c r="R483" s="791"/>
      <c r="S483" s="791"/>
      <c r="T483" s="791"/>
      <c r="U483" s="791"/>
      <c r="V483" s="792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hidden="1" customHeight="1" x14ac:dyDescent="0.2">
      <c r="A484" s="839" t="s">
        <v>806</v>
      </c>
      <c r="B484" s="839"/>
      <c r="C484" s="839"/>
      <c r="D484" s="839"/>
      <c r="E484" s="839"/>
      <c r="F484" s="839"/>
      <c r="G484" s="839"/>
      <c r="H484" s="839"/>
      <c r="I484" s="839"/>
      <c r="J484" s="839"/>
      <c r="K484" s="839"/>
      <c r="L484" s="839"/>
      <c r="M484" s="839"/>
      <c r="N484" s="839"/>
      <c r="O484" s="839"/>
      <c r="P484" s="839"/>
      <c r="Q484" s="839"/>
      <c r="R484" s="839"/>
      <c r="S484" s="839"/>
      <c r="T484" s="839"/>
      <c r="U484" s="839"/>
      <c r="V484" s="839"/>
      <c r="W484" s="839"/>
      <c r="X484" s="839"/>
      <c r="Y484" s="839"/>
      <c r="Z484" s="839"/>
      <c r="AA484" s="52"/>
      <c r="AB484" s="52"/>
      <c r="AC484" s="52"/>
    </row>
    <row r="485" spans="1:68" ht="16.5" hidden="1" customHeight="1" x14ac:dyDescent="0.25">
      <c r="A485" s="805" t="s">
        <v>807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2"/>
      <c r="AB485" s="62"/>
      <c r="AC485" s="62"/>
    </row>
    <row r="486" spans="1:68" ht="14.25" hidden="1" customHeight="1" x14ac:dyDescent="0.25">
      <c r="A486" s="795" t="s">
        <v>135</v>
      </c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795"/>
      <c r="P486" s="795"/>
      <c r="Q486" s="795"/>
      <c r="R486" s="795"/>
      <c r="S486" s="795"/>
      <c r="T486" s="795"/>
      <c r="U486" s="795"/>
      <c r="V486" s="795"/>
      <c r="W486" s="795"/>
      <c r="X486" s="795"/>
      <c r="Y486" s="795"/>
      <c r="Z486" s="795"/>
      <c r="AA486" s="63"/>
      <c r="AB486" s="63"/>
      <c r="AC486" s="63"/>
    </row>
    <row r="487" spans="1:68" ht="27" hidden="1" customHeight="1" x14ac:dyDescent="0.25">
      <c r="A487" s="60" t="s">
        <v>808</v>
      </c>
      <c r="B487" s="60" t="s">
        <v>809</v>
      </c>
      <c r="C487" s="34">
        <v>4301011428</v>
      </c>
      <c r="D487" s="796">
        <v>4607091389708</v>
      </c>
      <c r="E487" s="796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9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8"/>
      <c r="R487" s="798"/>
      <c r="S487" s="798"/>
      <c r="T487" s="79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793"/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4"/>
      <c r="P488" s="790" t="s">
        <v>40</v>
      </c>
      <c r="Q488" s="791"/>
      <c r="R488" s="791"/>
      <c r="S488" s="791"/>
      <c r="T488" s="791"/>
      <c r="U488" s="791"/>
      <c r="V488" s="792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hidden="1" x14ac:dyDescent="0.2">
      <c r="A489" s="793"/>
      <c r="B489" s="793"/>
      <c r="C489" s="793"/>
      <c r="D489" s="793"/>
      <c r="E489" s="793"/>
      <c r="F489" s="793"/>
      <c r="G489" s="793"/>
      <c r="H489" s="793"/>
      <c r="I489" s="793"/>
      <c r="J489" s="793"/>
      <c r="K489" s="793"/>
      <c r="L489" s="793"/>
      <c r="M489" s="793"/>
      <c r="N489" s="793"/>
      <c r="O489" s="794"/>
      <c r="P489" s="790" t="s">
        <v>40</v>
      </c>
      <c r="Q489" s="791"/>
      <c r="R489" s="791"/>
      <c r="S489" s="791"/>
      <c r="T489" s="791"/>
      <c r="U489" s="791"/>
      <c r="V489" s="792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795" t="s">
        <v>78</v>
      </c>
      <c r="B490" s="795"/>
      <c r="C490" s="795"/>
      <c r="D490" s="795"/>
      <c r="E490" s="795"/>
      <c r="F490" s="795"/>
      <c r="G490" s="795"/>
      <c r="H490" s="795"/>
      <c r="I490" s="795"/>
      <c r="J490" s="795"/>
      <c r="K490" s="795"/>
      <c r="L490" s="795"/>
      <c r="M490" s="795"/>
      <c r="N490" s="795"/>
      <c r="O490" s="795"/>
      <c r="P490" s="795"/>
      <c r="Q490" s="795"/>
      <c r="R490" s="795"/>
      <c r="S490" s="795"/>
      <c r="T490" s="795"/>
      <c r="U490" s="795"/>
      <c r="V490" s="795"/>
      <c r="W490" s="795"/>
      <c r="X490" s="795"/>
      <c r="Y490" s="795"/>
      <c r="Z490" s="795"/>
      <c r="AA490" s="63"/>
      <c r="AB490" s="63"/>
      <c r="AC490" s="63"/>
    </row>
    <row r="491" spans="1:68" ht="27" hidden="1" customHeight="1" x14ac:dyDescent="0.25">
      <c r="A491" s="60" t="s">
        <v>811</v>
      </c>
      <c r="B491" s="60" t="s">
        <v>812</v>
      </c>
      <c r="C491" s="34">
        <v>4301031322</v>
      </c>
      <c r="D491" s="796">
        <v>4607091389753</v>
      </c>
      <c r="E491" s="796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8"/>
      <c r="R491" s="798"/>
      <c r="S491" s="798"/>
      <c r="T491" s="79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hidden="1" customHeight="1" x14ac:dyDescent="0.25">
      <c r="A492" s="60" t="s">
        <v>811</v>
      </c>
      <c r="B492" s="60" t="s">
        <v>814</v>
      </c>
      <c r="C492" s="34">
        <v>4301031355</v>
      </c>
      <c r="D492" s="796">
        <v>4607091389753</v>
      </c>
      <c r="E492" s="796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8"/>
      <c r="R492" s="798"/>
      <c r="S492" s="798"/>
      <c r="T492" s="79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815</v>
      </c>
      <c r="B493" s="60" t="s">
        <v>816</v>
      </c>
      <c r="C493" s="34">
        <v>4301031323</v>
      </c>
      <c r="D493" s="796">
        <v>4607091389760</v>
      </c>
      <c r="E493" s="796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8"/>
      <c r="R493" s="798"/>
      <c r="S493" s="798"/>
      <c r="T493" s="79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hidden="1" customHeight="1" x14ac:dyDescent="0.25">
      <c r="A494" s="60" t="s">
        <v>818</v>
      </c>
      <c r="B494" s="60" t="s">
        <v>819</v>
      </c>
      <c r="C494" s="34">
        <v>4301031325</v>
      </c>
      <c r="D494" s="796">
        <v>4607091389746</v>
      </c>
      <c r="E494" s="796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8"/>
      <c r="R494" s="798"/>
      <c r="S494" s="798"/>
      <c r="T494" s="79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hidden="1" customHeight="1" x14ac:dyDescent="0.25">
      <c r="A495" s="60" t="s">
        <v>818</v>
      </c>
      <c r="B495" s="60" t="s">
        <v>821</v>
      </c>
      <c r="C495" s="34">
        <v>4301031356</v>
      </c>
      <c r="D495" s="796">
        <v>4607091389746</v>
      </c>
      <c r="E495" s="796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8"/>
      <c r="R495" s="798"/>
      <c r="S495" s="798"/>
      <c r="T495" s="79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hidden="1" customHeight="1" x14ac:dyDescent="0.25">
      <c r="A496" s="60" t="s">
        <v>822</v>
      </c>
      <c r="B496" s="60" t="s">
        <v>823</v>
      </c>
      <c r="C496" s="34">
        <v>4301031335</v>
      </c>
      <c r="D496" s="796">
        <v>4680115883147</v>
      </c>
      <c r="E496" s="79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8"/>
      <c r="R496" s="798"/>
      <c r="S496" s="798"/>
      <c r="T496" s="79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hidden="1" customHeight="1" x14ac:dyDescent="0.25">
      <c r="A497" s="60" t="s">
        <v>822</v>
      </c>
      <c r="B497" s="60" t="s">
        <v>824</v>
      </c>
      <c r="C497" s="34">
        <v>4301031257</v>
      </c>
      <c r="D497" s="796">
        <v>4680115883147</v>
      </c>
      <c r="E497" s="79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8"/>
      <c r="R497" s="798"/>
      <c r="S497" s="798"/>
      <c r="T497" s="79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826</v>
      </c>
      <c r="B498" s="60" t="s">
        <v>827</v>
      </c>
      <c r="C498" s="34">
        <v>4301031330</v>
      </c>
      <c r="D498" s="796">
        <v>4607091384338</v>
      </c>
      <c r="E498" s="79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8"/>
      <c r="R498" s="798"/>
      <c r="S498" s="798"/>
      <c r="T498" s="79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826</v>
      </c>
      <c r="B499" s="60" t="s">
        <v>828</v>
      </c>
      <c r="C499" s="34">
        <v>4301031362</v>
      </c>
      <c r="D499" s="796">
        <v>4607091384338</v>
      </c>
      <c r="E499" s="79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4" t="s">
        <v>829</v>
      </c>
      <c r="Q499" s="798"/>
      <c r="R499" s="798"/>
      <c r="S499" s="798"/>
      <c r="T499" s="79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hidden="1" customHeight="1" x14ac:dyDescent="0.25">
      <c r="A500" s="60" t="s">
        <v>830</v>
      </c>
      <c r="B500" s="60" t="s">
        <v>831</v>
      </c>
      <c r="C500" s="34">
        <v>4301031254</v>
      </c>
      <c r="D500" s="796">
        <v>4680115883154</v>
      </c>
      <c r="E500" s="79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8"/>
      <c r="R500" s="798"/>
      <c r="S500" s="798"/>
      <c r="T500" s="79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830</v>
      </c>
      <c r="B501" s="60" t="s">
        <v>833</v>
      </c>
      <c r="C501" s="34">
        <v>4301031336</v>
      </c>
      <c r="D501" s="796">
        <v>4680115883154</v>
      </c>
      <c r="E501" s="79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8"/>
      <c r="R501" s="798"/>
      <c r="S501" s="798"/>
      <c r="T501" s="79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hidden="1" customHeight="1" x14ac:dyDescent="0.25">
      <c r="A502" s="60" t="s">
        <v>835</v>
      </c>
      <c r="B502" s="60" t="s">
        <v>836</v>
      </c>
      <c r="C502" s="34">
        <v>4301031331</v>
      </c>
      <c r="D502" s="796">
        <v>4607091389524</v>
      </c>
      <c r="E502" s="79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8"/>
      <c r="R502" s="798"/>
      <c r="S502" s="798"/>
      <c r="T502" s="79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hidden="1" customHeight="1" x14ac:dyDescent="0.25">
      <c r="A503" s="60" t="s">
        <v>835</v>
      </c>
      <c r="B503" s="60" t="s">
        <v>837</v>
      </c>
      <c r="C503" s="34">
        <v>4301031361</v>
      </c>
      <c r="D503" s="796">
        <v>4607091389524</v>
      </c>
      <c r="E503" s="796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90" t="s">
        <v>838</v>
      </c>
      <c r="Q503" s="798"/>
      <c r="R503" s="798"/>
      <c r="S503" s="798"/>
      <c r="T503" s="79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hidden="1" customHeight="1" x14ac:dyDescent="0.25">
      <c r="A504" s="60" t="s">
        <v>839</v>
      </c>
      <c r="B504" s="60" t="s">
        <v>840</v>
      </c>
      <c r="C504" s="34">
        <v>4301031337</v>
      </c>
      <c r="D504" s="796">
        <v>4680115883161</v>
      </c>
      <c r="E504" s="79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8"/>
      <c r="R504" s="798"/>
      <c r="S504" s="798"/>
      <c r="T504" s="79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hidden="1" customHeight="1" x14ac:dyDescent="0.25">
      <c r="A505" s="60" t="s">
        <v>842</v>
      </c>
      <c r="B505" s="60" t="s">
        <v>843</v>
      </c>
      <c r="C505" s="34">
        <v>4301031333</v>
      </c>
      <c r="D505" s="796">
        <v>4607091389531</v>
      </c>
      <c r="E505" s="796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8"/>
      <c r="R505" s="798"/>
      <c r="S505" s="798"/>
      <c r="T505" s="79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hidden="1" customHeight="1" x14ac:dyDescent="0.25">
      <c r="A506" s="60" t="s">
        <v>842</v>
      </c>
      <c r="B506" s="60" t="s">
        <v>845</v>
      </c>
      <c r="C506" s="34">
        <v>4301031358</v>
      </c>
      <c r="D506" s="796">
        <v>4607091389531</v>
      </c>
      <c r="E506" s="796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8"/>
      <c r="R506" s="798"/>
      <c r="S506" s="798"/>
      <c r="T506" s="79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hidden="1" customHeight="1" x14ac:dyDescent="0.25">
      <c r="A507" s="60" t="s">
        <v>846</v>
      </c>
      <c r="B507" s="60" t="s">
        <v>847</v>
      </c>
      <c r="C507" s="34">
        <v>4301031360</v>
      </c>
      <c r="D507" s="796">
        <v>4607091384345</v>
      </c>
      <c r="E507" s="796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8"/>
      <c r="R507" s="798"/>
      <c r="S507" s="798"/>
      <c r="T507" s="79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hidden="1" customHeight="1" x14ac:dyDescent="0.25">
      <c r="A508" s="60" t="s">
        <v>848</v>
      </c>
      <c r="B508" s="60" t="s">
        <v>849</v>
      </c>
      <c r="C508" s="34">
        <v>4301031255</v>
      </c>
      <c r="D508" s="796">
        <v>4680115883185</v>
      </c>
      <c r="E508" s="796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8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8"/>
      <c r="R508" s="798"/>
      <c r="S508" s="798"/>
      <c r="T508" s="79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hidden="1" customHeight="1" x14ac:dyDescent="0.25">
      <c r="A509" s="60" t="s">
        <v>848</v>
      </c>
      <c r="B509" s="60" t="s">
        <v>851</v>
      </c>
      <c r="C509" s="34">
        <v>4301031338</v>
      </c>
      <c r="D509" s="796">
        <v>4680115883185</v>
      </c>
      <c r="E509" s="796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8"/>
      <c r="R509" s="798"/>
      <c r="S509" s="798"/>
      <c r="T509" s="79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hidden="1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hidden="1" customHeight="1" x14ac:dyDescent="0.25">
      <c r="A512" s="795" t="s">
        <v>84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63"/>
      <c r="AB512" s="63"/>
      <c r="AC512" s="63"/>
    </row>
    <row r="513" spans="1:68" ht="27" hidden="1" customHeight="1" x14ac:dyDescent="0.25">
      <c r="A513" s="60" t="s">
        <v>852</v>
      </c>
      <c r="B513" s="60" t="s">
        <v>853</v>
      </c>
      <c r="C513" s="34">
        <v>4301051284</v>
      </c>
      <c r="D513" s="796">
        <v>4607091384352</v>
      </c>
      <c r="E513" s="796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8"/>
      <c r="R513" s="798"/>
      <c r="S513" s="798"/>
      <c r="T513" s="79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855</v>
      </c>
      <c r="B514" s="60" t="s">
        <v>856</v>
      </c>
      <c r="C514" s="34">
        <v>4301051431</v>
      </c>
      <c r="D514" s="796">
        <v>4607091389654</v>
      </c>
      <c r="E514" s="796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8"/>
      <c r="R514" s="798"/>
      <c r="S514" s="798"/>
      <c r="T514" s="79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95" t="s">
        <v>124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63"/>
      <c r="AB517" s="63"/>
      <c r="AC517" s="63"/>
    </row>
    <row r="518" spans="1:68" ht="27" hidden="1" customHeight="1" x14ac:dyDescent="0.25">
      <c r="A518" s="60" t="s">
        <v>858</v>
      </c>
      <c r="B518" s="60" t="s">
        <v>859</v>
      </c>
      <c r="C518" s="34">
        <v>4301032045</v>
      </c>
      <c r="D518" s="796">
        <v>4680115884335</v>
      </c>
      <c r="E518" s="796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8"/>
      <c r="R518" s="798"/>
      <c r="S518" s="798"/>
      <c r="T518" s="79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863</v>
      </c>
      <c r="B519" s="60" t="s">
        <v>864</v>
      </c>
      <c r="C519" s="34">
        <v>4301170011</v>
      </c>
      <c r="D519" s="796">
        <v>4680115884113</v>
      </c>
      <c r="E519" s="796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8"/>
      <c r="R519" s="798"/>
      <c r="S519" s="798"/>
      <c r="T519" s="79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idden="1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hidden="1" customHeight="1" x14ac:dyDescent="0.25">
      <c r="A522" s="805" t="s">
        <v>866</v>
      </c>
      <c r="B522" s="805"/>
      <c r="C522" s="805"/>
      <c r="D522" s="805"/>
      <c r="E522" s="805"/>
      <c r="F522" s="805"/>
      <c r="G522" s="805"/>
      <c r="H522" s="805"/>
      <c r="I522" s="805"/>
      <c r="J522" s="805"/>
      <c r="K522" s="805"/>
      <c r="L522" s="805"/>
      <c r="M522" s="805"/>
      <c r="N522" s="805"/>
      <c r="O522" s="805"/>
      <c r="P522" s="805"/>
      <c r="Q522" s="805"/>
      <c r="R522" s="805"/>
      <c r="S522" s="805"/>
      <c r="T522" s="805"/>
      <c r="U522" s="805"/>
      <c r="V522" s="805"/>
      <c r="W522" s="805"/>
      <c r="X522" s="805"/>
      <c r="Y522" s="805"/>
      <c r="Z522" s="805"/>
      <c r="AA522" s="62"/>
      <c r="AB522" s="62"/>
      <c r="AC522" s="62"/>
    </row>
    <row r="523" spans="1:68" ht="14.25" hidden="1" customHeight="1" x14ac:dyDescent="0.25">
      <c r="A523" s="795" t="s">
        <v>193</v>
      </c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5"/>
      <c r="P523" s="795"/>
      <c r="Q523" s="795"/>
      <c r="R523" s="795"/>
      <c r="S523" s="795"/>
      <c r="T523" s="795"/>
      <c r="U523" s="795"/>
      <c r="V523" s="795"/>
      <c r="W523" s="795"/>
      <c r="X523" s="795"/>
      <c r="Y523" s="795"/>
      <c r="Z523" s="795"/>
      <c r="AA523" s="63"/>
      <c r="AB523" s="63"/>
      <c r="AC523" s="63"/>
    </row>
    <row r="524" spans="1:68" ht="27" hidden="1" customHeight="1" x14ac:dyDescent="0.25">
      <c r="A524" s="60" t="s">
        <v>867</v>
      </c>
      <c r="B524" s="60" t="s">
        <v>868</v>
      </c>
      <c r="C524" s="34">
        <v>4301020315</v>
      </c>
      <c r="D524" s="796">
        <v>4607091389364</v>
      </c>
      <c r="E524" s="796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8"/>
      <c r="R524" s="798"/>
      <c r="S524" s="798"/>
      <c r="T524" s="79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93"/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4"/>
      <c r="P525" s="790" t="s">
        <v>40</v>
      </c>
      <c r="Q525" s="791"/>
      <c r="R525" s="791"/>
      <c r="S525" s="791"/>
      <c r="T525" s="791"/>
      <c r="U525" s="791"/>
      <c r="V525" s="792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hidden="1" x14ac:dyDescent="0.2">
      <c r="A526" s="793"/>
      <c r="B526" s="793"/>
      <c r="C526" s="793"/>
      <c r="D526" s="793"/>
      <c r="E526" s="793"/>
      <c r="F526" s="793"/>
      <c r="G526" s="793"/>
      <c r="H526" s="793"/>
      <c r="I526" s="793"/>
      <c r="J526" s="793"/>
      <c r="K526" s="793"/>
      <c r="L526" s="793"/>
      <c r="M526" s="793"/>
      <c r="N526" s="793"/>
      <c r="O526" s="794"/>
      <c r="P526" s="790" t="s">
        <v>40</v>
      </c>
      <c r="Q526" s="791"/>
      <c r="R526" s="791"/>
      <c r="S526" s="791"/>
      <c r="T526" s="791"/>
      <c r="U526" s="791"/>
      <c r="V526" s="792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795" t="s">
        <v>78</v>
      </c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5"/>
      <c r="P527" s="795"/>
      <c r="Q527" s="795"/>
      <c r="R527" s="795"/>
      <c r="S527" s="795"/>
      <c r="T527" s="795"/>
      <c r="U527" s="795"/>
      <c r="V527" s="795"/>
      <c r="W527" s="795"/>
      <c r="X527" s="795"/>
      <c r="Y527" s="795"/>
      <c r="Z527" s="795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796">
        <v>4607091389739</v>
      </c>
      <c r="E528" s="796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8"/>
      <c r="R528" s="798"/>
      <c r="S528" s="798"/>
      <c r="T528" s="799"/>
      <c r="U528" s="37" t="s">
        <v>45</v>
      </c>
      <c r="V528" s="37" t="s">
        <v>45</v>
      </c>
      <c r="W528" s="38" t="s">
        <v>0</v>
      </c>
      <c r="X528" s="56">
        <v>100</v>
      </c>
      <c r="Y528" s="53">
        <f>IFERROR(IF(X528="",0,CEILING((X528/$H528),1)*$H528),"")</f>
        <v>100.80000000000001</v>
      </c>
      <c r="Z528" s="39">
        <f>IFERROR(IF(Y528=0,"",ROUNDUP(Y528/H528,0)*0.00753),"")</f>
        <v>0.18071999999999999</v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105.47619047619047</v>
      </c>
      <c r="BN528" s="75">
        <f>IFERROR(Y528*I528/H528,"0")</f>
        <v>106.32000000000001</v>
      </c>
      <c r="BO528" s="75">
        <f>IFERROR(1/J528*(X528/H528),"0")</f>
        <v>0.15262515262515264</v>
      </c>
      <c r="BP528" s="75">
        <f>IFERROR(1/J528*(Y528/H528),"0")</f>
        <v>0.15384615384615385</v>
      </c>
    </row>
    <row r="529" spans="1:68" ht="27" hidden="1" customHeight="1" x14ac:dyDescent="0.25">
      <c r="A529" s="60" t="s">
        <v>873</v>
      </c>
      <c r="B529" s="60" t="s">
        <v>874</v>
      </c>
      <c r="C529" s="34">
        <v>4301031363</v>
      </c>
      <c r="D529" s="796">
        <v>4607091389425</v>
      </c>
      <c r="E529" s="796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8"/>
      <c r="R529" s="798"/>
      <c r="S529" s="798"/>
      <c r="T529" s="79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876</v>
      </c>
      <c r="B530" s="60" t="s">
        <v>877</v>
      </c>
      <c r="C530" s="34">
        <v>4301031334</v>
      </c>
      <c r="D530" s="796">
        <v>4680115880771</v>
      </c>
      <c r="E530" s="796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8"/>
      <c r="R530" s="798"/>
      <c r="S530" s="798"/>
      <c r="T530" s="79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879</v>
      </c>
      <c r="B531" s="60" t="s">
        <v>880</v>
      </c>
      <c r="C531" s="34">
        <v>4301031327</v>
      </c>
      <c r="D531" s="796">
        <v>4607091389500</v>
      </c>
      <c r="E531" s="796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8"/>
      <c r="R531" s="798"/>
      <c r="S531" s="798"/>
      <c r="T531" s="79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879</v>
      </c>
      <c r="B532" s="60" t="s">
        <v>881</v>
      </c>
      <c r="C532" s="34">
        <v>4301031359</v>
      </c>
      <c r="D532" s="796">
        <v>4607091389500</v>
      </c>
      <c r="E532" s="796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875" t="s">
        <v>882</v>
      </c>
      <c r="Q532" s="798"/>
      <c r="R532" s="798"/>
      <c r="S532" s="798"/>
      <c r="T532" s="79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IFERROR(X528/H528,"0")+IFERROR(X529/H529,"0")+IFERROR(X530/H530,"0")+IFERROR(X531/H531,"0")+IFERROR(X532/H532,"0")</f>
        <v>23.80952380952381</v>
      </c>
      <c r="Y533" s="41">
        <f>IFERROR(Y528/H528,"0")+IFERROR(Y529/H529,"0")+IFERROR(Y530/H530,"0")+IFERROR(Y531/H531,"0")+IFERROR(Y532/H532,"0")</f>
        <v>24</v>
      </c>
      <c r="Z533" s="41">
        <f>IFERROR(IF(Z528="",0,Z528),"0")+IFERROR(IF(Z529="",0,Z529),"0")+IFERROR(IF(Z530="",0,Z530),"0")+IFERROR(IF(Z531="",0,Z531),"0")+IFERROR(IF(Z532="",0,Z532),"0")</f>
        <v>0.18071999999999999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IFERROR(SUM(X528:X532),"0")</f>
        <v>100</v>
      </c>
      <c r="Y534" s="41">
        <f>IFERROR(SUM(Y528:Y532),"0")</f>
        <v>100.80000000000001</v>
      </c>
      <c r="Z534" s="40"/>
      <c r="AA534" s="64"/>
      <c r="AB534" s="64"/>
      <c r="AC534" s="64"/>
    </row>
    <row r="535" spans="1:68" ht="14.25" hidden="1" customHeight="1" x14ac:dyDescent="0.25">
      <c r="A535" s="795" t="s">
        <v>124</v>
      </c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795"/>
      <c r="P535" s="795"/>
      <c r="Q535" s="795"/>
      <c r="R535" s="795"/>
      <c r="S535" s="795"/>
      <c r="T535" s="795"/>
      <c r="U535" s="795"/>
      <c r="V535" s="795"/>
      <c r="W535" s="795"/>
      <c r="X535" s="795"/>
      <c r="Y535" s="795"/>
      <c r="Z535" s="795"/>
      <c r="AA535" s="63"/>
      <c r="AB535" s="63"/>
      <c r="AC535" s="63"/>
    </row>
    <row r="536" spans="1:68" ht="27" hidden="1" customHeight="1" x14ac:dyDescent="0.25">
      <c r="A536" s="60" t="s">
        <v>883</v>
      </c>
      <c r="B536" s="60" t="s">
        <v>884</v>
      </c>
      <c r="C536" s="34">
        <v>4301032046</v>
      </c>
      <c r="D536" s="796">
        <v>4680115884359</v>
      </c>
      <c r="E536" s="796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8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8"/>
      <c r="R536" s="798"/>
      <c r="S536" s="798"/>
      <c r="T536" s="79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hidden="1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hidden="1" customHeight="1" x14ac:dyDescent="0.25">
      <c r="A539" s="795" t="s">
        <v>885</v>
      </c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5"/>
      <c r="P539" s="795"/>
      <c r="Q539" s="795"/>
      <c r="R539" s="795"/>
      <c r="S539" s="795"/>
      <c r="T539" s="795"/>
      <c r="U539" s="795"/>
      <c r="V539" s="795"/>
      <c r="W539" s="795"/>
      <c r="X539" s="795"/>
      <c r="Y539" s="795"/>
      <c r="Z539" s="795"/>
      <c r="AA539" s="63"/>
      <c r="AB539" s="63"/>
      <c r="AC539" s="63"/>
    </row>
    <row r="540" spans="1:68" ht="27" hidden="1" customHeight="1" x14ac:dyDescent="0.25">
      <c r="A540" s="60" t="s">
        <v>886</v>
      </c>
      <c r="B540" s="60" t="s">
        <v>887</v>
      </c>
      <c r="C540" s="34">
        <v>4301040357</v>
      </c>
      <c r="D540" s="796">
        <v>4680115884564</v>
      </c>
      <c r="E540" s="796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8"/>
      <c r="R540" s="798"/>
      <c r="S540" s="798"/>
      <c r="T540" s="79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idden="1" x14ac:dyDescent="0.2">
      <c r="A541" s="793"/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4"/>
      <c r="P541" s="790" t="s">
        <v>40</v>
      </c>
      <c r="Q541" s="791"/>
      <c r="R541" s="791"/>
      <c r="S541" s="791"/>
      <c r="T541" s="791"/>
      <c r="U541" s="791"/>
      <c r="V541" s="792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hidden="1" x14ac:dyDescent="0.2">
      <c r="A542" s="793"/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4"/>
      <c r="P542" s="790" t="s">
        <v>40</v>
      </c>
      <c r="Q542" s="791"/>
      <c r="R542" s="791"/>
      <c r="S542" s="791"/>
      <c r="T542" s="791"/>
      <c r="U542" s="791"/>
      <c r="V542" s="792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hidden="1" customHeight="1" x14ac:dyDescent="0.25">
      <c r="A543" s="805" t="s">
        <v>889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62"/>
      <c r="AB543" s="62"/>
      <c r="AC543" s="62"/>
    </row>
    <row r="544" spans="1:68" ht="14.25" hidden="1" customHeight="1" x14ac:dyDescent="0.25">
      <c r="A544" s="795" t="s">
        <v>78</v>
      </c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5"/>
      <c r="P544" s="795"/>
      <c r="Q544" s="795"/>
      <c r="R544" s="795"/>
      <c r="S544" s="795"/>
      <c r="T544" s="795"/>
      <c r="U544" s="795"/>
      <c r="V544" s="795"/>
      <c r="W544" s="795"/>
      <c r="X544" s="795"/>
      <c r="Y544" s="795"/>
      <c r="Z544" s="795"/>
      <c r="AA544" s="63"/>
      <c r="AB544" s="63"/>
      <c r="AC544" s="63"/>
    </row>
    <row r="545" spans="1:68" ht="27" hidden="1" customHeight="1" x14ac:dyDescent="0.25">
      <c r="A545" s="60" t="s">
        <v>890</v>
      </c>
      <c r="B545" s="60" t="s">
        <v>891</v>
      </c>
      <c r="C545" s="34">
        <v>4301031294</v>
      </c>
      <c r="D545" s="796">
        <v>4680115885189</v>
      </c>
      <c r="E545" s="796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8"/>
      <c r="R545" s="798"/>
      <c r="S545" s="798"/>
      <c r="T545" s="79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hidden="1" customHeight="1" x14ac:dyDescent="0.25">
      <c r="A546" s="60" t="s">
        <v>893</v>
      </c>
      <c r="B546" s="60" t="s">
        <v>894</v>
      </c>
      <c r="C546" s="34">
        <v>4301031293</v>
      </c>
      <c r="D546" s="796">
        <v>4680115885172</v>
      </c>
      <c r="E546" s="796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8"/>
      <c r="R546" s="798"/>
      <c r="S546" s="798"/>
      <c r="T546" s="79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hidden="1" customHeight="1" x14ac:dyDescent="0.25">
      <c r="A547" s="60" t="s">
        <v>895</v>
      </c>
      <c r="B547" s="60" t="s">
        <v>896</v>
      </c>
      <c r="C547" s="34">
        <v>4301031291</v>
      </c>
      <c r="D547" s="796">
        <v>4680115885110</v>
      </c>
      <c r="E547" s="796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8"/>
      <c r="R547" s="798"/>
      <c r="S547" s="798"/>
      <c r="T547" s="799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hidden="1" customHeight="1" x14ac:dyDescent="0.25">
      <c r="A548" s="60" t="s">
        <v>898</v>
      </c>
      <c r="B548" s="60" t="s">
        <v>899</v>
      </c>
      <c r="C548" s="34">
        <v>4301031329</v>
      </c>
      <c r="D548" s="796">
        <v>4680115885219</v>
      </c>
      <c r="E548" s="796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872" t="s">
        <v>900</v>
      </c>
      <c r="Q548" s="798"/>
      <c r="R548" s="798"/>
      <c r="S548" s="798"/>
      <c r="T548" s="79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idden="1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0" t="s">
        <v>40</v>
      </c>
      <c r="Q549" s="791"/>
      <c r="R549" s="791"/>
      <c r="S549" s="791"/>
      <c r="T549" s="791"/>
      <c r="U549" s="791"/>
      <c r="V549" s="792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hidden="1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hidden="1" customHeight="1" x14ac:dyDescent="0.25">
      <c r="A551" s="805" t="s">
        <v>902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62"/>
      <c r="AB551" s="62"/>
      <c r="AC551" s="62"/>
    </row>
    <row r="552" spans="1:68" ht="14.25" hidden="1" customHeight="1" x14ac:dyDescent="0.25">
      <c r="A552" s="795" t="s">
        <v>78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3"/>
      <c r="AB552" s="63"/>
      <c r="AC552" s="63"/>
    </row>
    <row r="553" spans="1:68" ht="27" hidden="1" customHeight="1" x14ac:dyDescent="0.25">
      <c r="A553" s="60" t="s">
        <v>903</v>
      </c>
      <c r="B553" s="60" t="s">
        <v>904</v>
      </c>
      <c r="C553" s="34">
        <v>4301031261</v>
      </c>
      <c r="D553" s="796">
        <v>4680115885103</v>
      </c>
      <c r="E553" s="796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8"/>
      <c r="R553" s="798"/>
      <c r="S553" s="798"/>
      <c r="T553" s="79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793"/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4"/>
      <c r="P554" s="790" t="s">
        <v>40</v>
      </c>
      <c r="Q554" s="791"/>
      <c r="R554" s="791"/>
      <c r="S554" s="791"/>
      <c r="T554" s="791"/>
      <c r="U554" s="791"/>
      <c r="V554" s="792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hidden="1" x14ac:dyDescent="0.2">
      <c r="A555" s="793"/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4"/>
      <c r="P555" s="790" t="s">
        <v>40</v>
      </c>
      <c r="Q555" s="791"/>
      <c r="R555" s="791"/>
      <c r="S555" s="791"/>
      <c r="T555" s="791"/>
      <c r="U555" s="791"/>
      <c r="V555" s="792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hidden="1" customHeight="1" x14ac:dyDescent="0.2">
      <c r="A556" s="839" t="s">
        <v>906</v>
      </c>
      <c r="B556" s="839"/>
      <c r="C556" s="839"/>
      <c r="D556" s="839"/>
      <c r="E556" s="839"/>
      <c r="F556" s="839"/>
      <c r="G556" s="839"/>
      <c r="H556" s="839"/>
      <c r="I556" s="839"/>
      <c r="J556" s="839"/>
      <c r="K556" s="839"/>
      <c r="L556" s="839"/>
      <c r="M556" s="839"/>
      <c r="N556" s="839"/>
      <c r="O556" s="839"/>
      <c r="P556" s="839"/>
      <c r="Q556" s="839"/>
      <c r="R556" s="839"/>
      <c r="S556" s="839"/>
      <c r="T556" s="839"/>
      <c r="U556" s="839"/>
      <c r="V556" s="839"/>
      <c r="W556" s="839"/>
      <c r="X556" s="839"/>
      <c r="Y556" s="839"/>
      <c r="Z556" s="839"/>
      <c r="AA556" s="52"/>
      <c r="AB556" s="52"/>
      <c r="AC556" s="52"/>
    </row>
    <row r="557" spans="1:68" ht="16.5" hidden="1" customHeight="1" x14ac:dyDescent="0.25">
      <c r="A557" s="805" t="s">
        <v>906</v>
      </c>
      <c r="B557" s="805"/>
      <c r="C557" s="805"/>
      <c r="D557" s="805"/>
      <c r="E557" s="805"/>
      <c r="F557" s="805"/>
      <c r="G557" s="805"/>
      <c r="H557" s="805"/>
      <c r="I557" s="805"/>
      <c r="J557" s="805"/>
      <c r="K557" s="805"/>
      <c r="L557" s="805"/>
      <c r="M557" s="805"/>
      <c r="N557" s="805"/>
      <c r="O557" s="805"/>
      <c r="P557" s="805"/>
      <c r="Q557" s="805"/>
      <c r="R557" s="805"/>
      <c r="S557" s="805"/>
      <c r="T557" s="805"/>
      <c r="U557" s="805"/>
      <c r="V557" s="805"/>
      <c r="W557" s="805"/>
      <c r="X557" s="805"/>
      <c r="Y557" s="805"/>
      <c r="Z557" s="805"/>
      <c r="AA557" s="62"/>
      <c r="AB557" s="62"/>
      <c r="AC557" s="62"/>
    </row>
    <row r="558" spans="1:68" ht="14.25" hidden="1" customHeight="1" x14ac:dyDescent="0.25">
      <c r="A558" s="795" t="s">
        <v>135</v>
      </c>
      <c r="B558" s="795"/>
      <c r="C558" s="795"/>
      <c r="D558" s="795"/>
      <c r="E558" s="795"/>
      <c r="F558" s="795"/>
      <c r="G558" s="795"/>
      <c r="H558" s="795"/>
      <c r="I558" s="795"/>
      <c r="J558" s="795"/>
      <c r="K558" s="795"/>
      <c r="L558" s="795"/>
      <c r="M558" s="795"/>
      <c r="N558" s="795"/>
      <c r="O558" s="795"/>
      <c r="P558" s="795"/>
      <c r="Q558" s="795"/>
      <c r="R558" s="795"/>
      <c r="S558" s="795"/>
      <c r="T558" s="795"/>
      <c r="U558" s="795"/>
      <c r="V558" s="795"/>
      <c r="W558" s="795"/>
      <c r="X558" s="795"/>
      <c r="Y558" s="795"/>
      <c r="Z558" s="795"/>
      <c r="AA558" s="63"/>
      <c r="AB558" s="63"/>
      <c r="AC558" s="63"/>
    </row>
    <row r="559" spans="1:68" ht="27" hidden="1" customHeight="1" x14ac:dyDescent="0.25">
      <c r="A559" s="60" t="s">
        <v>907</v>
      </c>
      <c r="B559" s="60" t="s">
        <v>908</v>
      </c>
      <c r="C559" s="34">
        <v>4301011795</v>
      </c>
      <c r="D559" s="796">
        <v>4607091389067</v>
      </c>
      <c r="E559" s="79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8"/>
      <c r="R559" s="798"/>
      <c r="S559" s="798"/>
      <c r="T559" s="79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hidden="1" customHeight="1" x14ac:dyDescent="0.25">
      <c r="A560" s="60" t="s">
        <v>909</v>
      </c>
      <c r="B560" s="60" t="s">
        <v>910</v>
      </c>
      <c r="C560" s="34">
        <v>4301011961</v>
      </c>
      <c r="D560" s="796">
        <v>4680115885271</v>
      </c>
      <c r="E560" s="79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8"/>
      <c r="R560" s="798"/>
      <c r="S560" s="798"/>
      <c r="T560" s="79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hidden="1" customHeight="1" x14ac:dyDescent="0.25">
      <c r="A561" s="60" t="s">
        <v>912</v>
      </c>
      <c r="B561" s="60" t="s">
        <v>913</v>
      </c>
      <c r="C561" s="34">
        <v>4301011774</v>
      </c>
      <c r="D561" s="796">
        <v>4680115884502</v>
      </c>
      <c r="E561" s="79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8"/>
      <c r="R561" s="798"/>
      <c r="S561" s="798"/>
      <c r="T561" s="79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hidden="1" customHeight="1" x14ac:dyDescent="0.25">
      <c r="A562" s="60" t="s">
        <v>915</v>
      </c>
      <c r="B562" s="60" t="s">
        <v>916</v>
      </c>
      <c r="C562" s="34">
        <v>4301011771</v>
      </c>
      <c r="D562" s="796">
        <v>4607091389104</v>
      </c>
      <c r="E562" s="796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8"/>
      <c r="R562" s="798"/>
      <c r="S562" s="798"/>
      <c r="T562" s="79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hidden="1" customHeight="1" x14ac:dyDescent="0.25">
      <c r="A563" s="60" t="s">
        <v>918</v>
      </c>
      <c r="B563" s="60" t="s">
        <v>919</v>
      </c>
      <c r="C563" s="34">
        <v>4301011799</v>
      </c>
      <c r="D563" s="796">
        <v>4680115884519</v>
      </c>
      <c r="E563" s="796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8"/>
      <c r="R563" s="798"/>
      <c r="S563" s="798"/>
      <c r="T563" s="79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796">
        <v>4680115885226</v>
      </c>
      <c r="E564" s="796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8"/>
      <c r="R564" s="798"/>
      <c r="S564" s="798"/>
      <c r="T564" s="799"/>
      <c r="U564" s="37" t="s">
        <v>45</v>
      </c>
      <c r="V564" s="37" t="s">
        <v>45</v>
      </c>
      <c r="W564" s="38" t="s">
        <v>0</v>
      </c>
      <c r="X564" s="56">
        <v>1080</v>
      </c>
      <c r="Y564" s="53">
        <f t="shared" si="104"/>
        <v>1082.4000000000001</v>
      </c>
      <c r="Z564" s="39">
        <f t="shared" si="105"/>
        <v>2.4518</v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1153.6363636363635</v>
      </c>
      <c r="BN564" s="75">
        <f t="shared" si="107"/>
        <v>1156.1999999999998</v>
      </c>
      <c r="BO564" s="75">
        <f t="shared" si="108"/>
        <v>1.9667832167832167</v>
      </c>
      <c r="BP564" s="75">
        <f t="shared" si="109"/>
        <v>1.9711538461538463</v>
      </c>
    </row>
    <row r="565" spans="1:68" ht="27" hidden="1" customHeight="1" x14ac:dyDescent="0.25">
      <c r="A565" s="60" t="s">
        <v>924</v>
      </c>
      <c r="B565" s="60" t="s">
        <v>925</v>
      </c>
      <c r="C565" s="34">
        <v>4301012035</v>
      </c>
      <c r="D565" s="796">
        <v>4680115880603</v>
      </c>
      <c r="E565" s="796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856" t="s">
        <v>926</v>
      </c>
      <c r="Q565" s="798"/>
      <c r="R565" s="798"/>
      <c r="S565" s="798"/>
      <c r="T565" s="79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hidden="1" customHeight="1" x14ac:dyDescent="0.25">
      <c r="A566" s="60" t="s">
        <v>924</v>
      </c>
      <c r="B566" s="60" t="s">
        <v>927</v>
      </c>
      <c r="C566" s="34">
        <v>4301011778</v>
      </c>
      <c r="D566" s="796">
        <v>4680115880603</v>
      </c>
      <c r="E566" s="796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8"/>
      <c r="R566" s="798"/>
      <c r="S566" s="798"/>
      <c r="T566" s="79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hidden="1" customHeight="1" x14ac:dyDescent="0.25">
      <c r="A567" s="60" t="s">
        <v>928</v>
      </c>
      <c r="B567" s="60" t="s">
        <v>929</v>
      </c>
      <c r="C567" s="34">
        <v>4301012036</v>
      </c>
      <c r="D567" s="796">
        <v>4680115882782</v>
      </c>
      <c r="E567" s="796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858" t="s">
        <v>930</v>
      </c>
      <c r="Q567" s="798"/>
      <c r="R567" s="798"/>
      <c r="S567" s="798"/>
      <c r="T567" s="79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hidden="1" customHeight="1" x14ac:dyDescent="0.25">
      <c r="A568" s="60" t="s">
        <v>931</v>
      </c>
      <c r="B568" s="60" t="s">
        <v>932</v>
      </c>
      <c r="C568" s="34">
        <v>4301012034</v>
      </c>
      <c r="D568" s="796">
        <v>4607091389982</v>
      </c>
      <c r="E568" s="79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859" t="s">
        <v>933</v>
      </c>
      <c r="Q568" s="798"/>
      <c r="R568" s="798"/>
      <c r="S568" s="798"/>
      <c r="T568" s="79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hidden="1" customHeight="1" x14ac:dyDescent="0.25">
      <c r="A569" s="60" t="s">
        <v>931</v>
      </c>
      <c r="B569" s="60" t="s">
        <v>934</v>
      </c>
      <c r="C569" s="34">
        <v>4301011784</v>
      </c>
      <c r="D569" s="796">
        <v>4607091389982</v>
      </c>
      <c r="E569" s="79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8"/>
      <c r="R569" s="798"/>
      <c r="S569" s="798"/>
      <c r="T569" s="79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793"/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4"/>
      <c r="P570" s="790" t="s">
        <v>40</v>
      </c>
      <c r="Q570" s="791"/>
      <c r="R570" s="791"/>
      <c r="S570" s="791"/>
      <c r="T570" s="791"/>
      <c r="U570" s="791"/>
      <c r="V570" s="792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204.54545454545453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205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2.4518</v>
      </c>
      <c r="AA570" s="64"/>
      <c r="AB570" s="64"/>
      <c r="AC570" s="64"/>
    </row>
    <row r="571" spans="1:68" x14ac:dyDescent="0.2">
      <c r="A571" s="793"/>
      <c r="B571" s="793"/>
      <c r="C571" s="793"/>
      <c r="D571" s="793"/>
      <c r="E571" s="793"/>
      <c r="F571" s="793"/>
      <c r="G571" s="793"/>
      <c r="H571" s="793"/>
      <c r="I571" s="793"/>
      <c r="J571" s="793"/>
      <c r="K571" s="793"/>
      <c r="L571" s="793"/>
      <c r="M571" s="793"/>
      <c r="N571" s="793"/>
      <c r="O571" s="794"/>
      <c r="P571" s="790" t="s">
        <v>40</v>
      </c>
      <c r="Q571" s="791"/>
      <c r="R571" s="791"/>
      <c r="S571" s="791"/>
      <c r="T571" s="791"/>
      <c r="U571" s="791"/>
      <c r="V571" s="792"/>
      <c r="W571" s="40" t="s">
        <v>0</v>
      </c>
      <c r="X571" s="41">
        <f>IFERROR(SUM(X559:X569),"0")</f>
        <v>1080</v>
      </c>
      <c r="Y571" s="41">
        <f>IFERROR(SUM(Y559:Y569),"0")</f>
        <v>1082.4000000000001</v>
      </c>
      <c r="Z571" s="40"/>
      <c r="AA571" s="64"/>
      <c r="AB571" s="64"/>
      <c r="AC571" s="64"/>
    </row>
    <row r="572" spans="1:68" ht="14.25" hidden="1" customHeight="1" x14ac:dyDescent="0.25">
      <c r="A572" s="795" t="s">
        <v>193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63"/>
      <c r="AB572" s="63"/>
      <c r="AC572" s="63"/>
    </row>
    <row r="573" spans="1:68" ht="16.5" hidden="1" customHeight="1" x14ac:dyDescent="0.25">
      <c r="A573" s="60" t="s">
        <v>935</v>
      </c>
      <c r="B573" s="60" t="s">
        <v>936</v>
      </c>
      <c r="C573" s="34">
        <v>4301020222</v>
      </c>
      <c r="D573" s="796">
        <v>4607091388930</v>
      </c>
      <c r="E573" s="796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8"/>
      <c r="R573" s="798"/>
      <c r="S573" s="798"/>
      <c r="T573" s="79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hidden="1" customHeight="1" x14ac:dyDescent="0.25">
      <c r="A574" s="60" t="s">
        <v>938</v>
      </c>
      <c r="B574" s="60" t="s">
        <v>939</v>
      </c>
      <c r="C574" s="34">
        <v>4301020206</v>
      </c>
      <c r="D574" s="796">
        <v>4680115880054</v>
      </c>
      <c r="E574" s="796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8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8"/>
      <c r="R574" s="798"/>
      <c r="S574" s="798"/>
      <c r="T574" s="79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hidden="1" customHeight="1" x14ac:dyDescent="0.25">
      <c r="A575" s="60" t="s">
        <v>938</v>
      </c>
      <c r="B575" s="60" t="s">
        <v>940</v>
      </c>
      <c r="C575" s="34">
        <v>4301020364</v>
      </c>
      <c r="D575" s="796">
        <v>4680115880054</v>
      </c>
      <c r="E575" s="796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849" t="s">
        <v>941</v>
      </c>
      <c r="Q575" s="798"/>
      <c r="R575" s="798"/>
      <c r="S575" s="798"/>
      <c r="T575" s="79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793"/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4"/>
      <c r="P576" s="790" t="s">
        <v>40</v>
      </c>
      <c r="Q576" s="791"/>
      <c r="R576" s="791"/>
      <c r="S576" s="791"/>
      <c r="T576" s="791"/>
      <c r="U576" s="791"/>
      <c r="V576" s="792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hidden="1" x14ac:dyDescent="0.2">
      <c r="A577" s="793"/>
      <c r="B577" s="793"/>
      <c r="C577" s="793"/>
      <c r="D577" s="793"/>
      <c r="E577" s="793"/>
      <c r="F577" s="793"/>
      <c r="G577" s="793"/>
      <c r="H577" s="793"/>
      <c r="I577" s="793"/>
      <c r="J577" s="793"/>
      <c r="K577" s="793"/>
      <c r="L577" s="793"/>
      <c r="M577" s="793"/>
      <c r="N577" s="793"/>
      <c r="O577" s="794"/>
      <c r="P577" s="790" t="s">
        <v>40</v>
      </c>
      <c r="Q577" s="791"/>
      <c r="R577" s="791"/>
      <c r="S577" s="791"/>
      <c r="T577" s="791"/>
      <c r="U577" s="791"/>
      <c r="V577" s="792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hidden="1" customHeight="1" x14ac:dyDescent="0.25">
      <c r="A578" s="795" t="s">
        <v>78</v>
      </c>
      <c r="B578" s="795"/>
      <c r="C578" s="795"/>
      <c r="D578" s="795"/>
      <c r="E578" s="795"/>
      <c r="F578" s="795"/>
      <c r="G578" s="795"/>
      <c r="H578" s="795"/>
      <c r="I578" s="795"/>
      <c r="J578" s="795"/>
      <c r="K578" s="795"/>
      <c r="L578" s="795"/>
      <c r="M578" s="795"/>
      <c r="N578" s="795"/>
      <c r="O578" s="795"/>
      <c r="P578" s="795"/>
      <c r="Q578" s="795"/>
      <c r="R578" s="795"/>
      <c r="S578" s="795"/>
      <c r="T578" s="795"/>
      <c r="U578" s="795"/>
      <c r="V578" s="795"/>
      <c r="W578" s="795"/>
      <c r="X578" s="795"/>
      <c r="Y578" s="795"/>
      <c r="Z578" s="795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796">
        <v>4680115883116</v>
      </c>
      <c r="E579" s="79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8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8"/>
      <c r="R579" s="798"/>
      <c r="S579" s="798"/>
      <c r="T579" s="799"/>
      <c r="U579" s="37" t="s">
        <v>45</v>
      </c>
      <c r="V579" s="37" t="s">
        <v>45</v>
      </c>
      <c r="W579" s="38" t="s">
        <v>0</v>
      </c>
      <c r="X579" s="56">
        <v>200</v>
      </c>
      <c r="Y579" s="53">
        <f t="shared" ref="Y579:Y587" si="110">IFERROR(IF(X579="",0,CEILING((X579/$H579),1)*$H579),"")</f>
        <v>200.64000000000001</v>
      </c>
      <c r="Z579" s="39">
        <f>IFERROR(IF(Y579=0,"",ROUNDUP(Y579/H579,0)*0.01196),"")</f>
        <v>0.45448</v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213.63636363636363</v>
      </c>
      <c r="BN579" s="75">
        <f t="shared" ref="BN579:BN587" si="112">IFERROR(Y579*I579/H579,"0")</f>
        <v>214.32</v>
      </c>
      <c r="BO579" s="75">
        <f t="shared" ref="BO579:BO587" si="113">IFERROR(1/J579*(X579/H579),"0")</f>
        <v>0.36421911421911418</v>
      </c>
      <c r="BP579" s="75">
        <f t="shared" ref="BP579:BP587" si="114">IFERROR(1/J579*(Y579/H579),"0")</f>
        <v>0.36538461538461542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796">
        <v>4680115883093</v>
      </c>
      <c r="E580" s="79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8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8"/>
      <c r="R580" s="798"/>
      <c r="S580" s="798"/>
      <c r="T580" s="799"/>
      <c r="U580" s="37" t="s">
        <v>45</v>
      </c>
      <c r="V580" s="37" t="s">
        <v>45</v>
      </c>
      <c r="W580" s="38" t="s">
        <v>0</v>
      </c>
      <c r="X580" s="56">
        <v>250</v>
      </c>
      <c r="Y580" s="53">
        <f t="shared" si="110"/>
        <v>253.44</v>
      </c>
      <c r="Z580" s="39">
        <f>IFERROR(IF(Y580=0,"",ROUNDUP(Y580/H580,0)*0.01196),"")</f>
        <v>0.57408000000000003</v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267.04545454545456</v>
      </c>
      <c r="BN580" s="75">
        <f t="shared" si="112"/>
        <v>270.71999999999997</v>
      </c>
      <c r="BO580" s="75">
        <f t="shared" si="113"/>
        <v>0.45527389277389274</v>
      </c>
      <c r="BP580" s="75">
        <f t="shared" si="114"/>
        <v>0.46153846153846156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796">
        <v>4680115883109</v>
      </c>
      <c r="E581" s="79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8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8"/>
      <c r="R581" s="798"/>
      <c r="S581" s="798"/>
      <c r="T581" s="799"/>
      <c r="U581" s="37" t="s">
        <v>45</v>
      </c>
      <c r="V581" s="37" t="s">
        <v>45</v>
      </c>
      <c r="W581" s="38" t="s">
        <v>0</v>
      </c>
      <c r="X581" s="56">
        <v>550</v>
      </c>
      <c r="Y581" s="53">
        <f t="shared" si="110"/>
        <v>554.4</v>
      </c>
      <c r="Z581" s="39">
        <f>IFERROR(IF(Y581=0,"",ROUNDUP(Y581/H581,0)*0.01196),"")</f>
        <v>1.2558</v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587.5</v>
      </c>
      <c r="BN581" s="75">
        <f t="shared" si="112"/>
        <v>592.19999999999993</v>
      </c>
      <c r="BO581" s="75">
        <f t="shared" si="113"/>
        <v>1.0016025641025641</v>
      </c>
      <c r="BP581" s="75">
        <f t="shared" si="114"/>
        <v>1.0096153846153846</v>
      </c>
    </row>
    <row r="582" spans="1:68" ht="27" hidden="1" customHeight="1" x14ac:dyDescent="0.25">
      <c r="A582" s="60" t="s">
        <v>951</v>
      </c>
      <c r="B582" s="60" t="s">
        <v>952</v>
      </c>
      <c r="C582" s="34">
        <v>4301031249</v>
      </c>
      <c r="D582" s="796">
        <v>4680115882072</v>
      </c>
      <c r="E582" s="79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8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8"/>
      <c r="R582" s="798"/>
      <c r="S582" s="798"/>
      <c r="T582" s="79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hidden="1" customHeight="1" x14ac:dyDescent="0.25">
      <c r="A583" s="60" t="s">
        <v>951</v>
      </c>
      <c r="B583" s="60" t="s">
        <v>954</v>
      </c>
      <c r="C583" s="34">
        <v>4301031383</v>
      </c>
      <c r="D583" s="796">
        <v>4680115882072</v>
      </c>
      <c r="E583" s="796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854" t="s">
        <v>955</v>
      </c>
      <c r="Q583" s="798"/>
      <c r="R583" s="798"/>
      <c r="S583" s="798"/>
      <c r="T583" s="79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hidden="1" customHeight="1" x14ac:dyDescent="0.25">
      <c r="A584" s="60" t="s">
        <v>956</v>
      </c>
      <c r="B584" s="60" t="s">
        <v>957</v>
      </c>
      <c r="C584" s="34">
        <v>4301031251</v>
      </c>
      <c r="D584" s="796">
        <v>4680115882102</v>
      </c>
      <c r="E584" s="796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8"/>
      <c r="R584" s="798"/>
      <c r="S584" s="798"/>
      <c r="T584" s="79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hidden="1" customHeight="1" x14ac:dyDescent="0.25">
      <c r="A585" s="60" t="s">
        <v>956</v>
      </c>
      <c r="B585" s="60" t="s">
        <v>958</v>
      </c>
      <c r="C585" s="34">
        <v>4301031385</v>
      </c>
      <c r="D585" s="796">
        <v>4680115882102</v>
      </c>
      <c r="E585" s="796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843" t="s">
        <v>959</v>
      </c>
      <c r="Q585" s="798"/>
      <c r="R585" s="798"/>
      <c r="S585" s="798"/>
      <c r="T585" s="79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hidden="1" customHeight="1" x14ac:dyDescent="0.25">
      <c r="A586" s="60" t="s">
        <v>961</v>
      </c>
      <c r="B586" s="60" t="s">
        <v>962</v>
      </c>
      <c r="C586" s="34">
        <v>4301031253</v>
      </c>
      <c r="D586" s="796">
        <v>4680115882096</v>
      </c>
      <c r="E586" s="79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8"/>
      <c r="R586" s="798"/>
      <c r="S586" s="798"/>
      <c r="T586" s="79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hidden="1" customHeight="1" x14ac:dyDescent="0.25">
      <c r="A587" s="60" t="s">
        <v>961</v>
      </c>
      <c r="B587" s="60" t="s">
        <v>963</v>
      </c>
      <c r="C587" s="34">
        <v>4301031384</v>
      </c>
      <c r="D587" s="796">
        <v>4680115882096</v>
      </c>
      <c r="E587" s="796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845" t="s">
        <v>964</v>
      </c>
      <c r="Q587" s="798"/>
      <c r="R587" s="798"/>
      <c r="S587" s="798"/>
      <c r="T587" s="79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793"/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4"/>
      <c r="P588" s="790" t="s">
        <v>40</v>
      </c>
      <c r="Q588" s="791"/>
      <c r="R588" s="791"/>
      <c r="S588" s="791"/>
      <c r="T588" s="791"/>
      <c r="U588" s="791"/>
      <c r="V588" s="792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189.39393939393938</v>
      </c>
      <c r="Y588" s="41">
        <f>IFERROR(Y579/H579,"0")+IFERROR(Y580/H580,"0")+IFERROR(Y581/H581,"0")+IFERROR(Y582/H582,"0")+IFERROR(Y583/H583,"0")+IFERROR(Y584/H584,"0")+IFERROR(Y585/H585,"0")+IFERROR(Y586/H586,"0")+IFERROR(Y587/H587,"0")</f>
        <v>191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2.2843600000000004</v>
      </c>
      <c r="AA588" s="64"/>
      <c r="AB588" s="64"/>
      <c r="AC588" s="64"/>
    </row>
    <row r="589" spans="1:68" x14ac:dyDescent="0.2">
      <c r="A589" s="793"/>
      <c r="B589" s="793"/>
      <c r="C589" s="793"/>
      <c r="D589" s="793"/>
      <c r="E589" s="793"/>
      <c r="F589" s="793"/>
      <c r="G589" s="793"/>
      <c r="H589" s="793"/>
      <c r="I589" s="793"/>
      <c r="J589" s="793"/>
      <c r="K589" s="793"/>
      <c r="L589" s="793"/>
      <c r="M589" s="793"/>
      <c r="N589" s="793"/>
      <c r="O589" s="794"/>
      <c r="P589" s="790" t="s">
        <v>40</v>
      </c>
      <c r="Q589" s="791"/>
      <c r="R589" s="791"/>
      <c r="S589" s="791"/>
      <c r="T589" s="791"/>
      <c r="U589" s="791"/>
      <c r="V589" s="792"/>
      <c r="W589" s="40" t="s">
        <v>0</v>
      </c>
      <c r="X589" s="41">
        <f>IFERROR(SUM(X579:X587),"0")</f>
        <v>1000</v>
      </c>
      <c r="Y589" s="41">
        <f>IFERROR(SUM(Y579:Y587),"0")</f>
        <v>1008.48</v>
      </c>
      <c r="Z589" s="40"/>
      <c r="AA589" s="64"/>
      <c r="AB589" s="64"/>
      <c r="AC589" s="64"/>
    </row>
    <row r="590" spans="1:68" ht="14.25" hidden="1" customHeight="1" x14ac:dyDescent="0.25">
      <c r="A590" s="795" t="s">
        <v>84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63"/>
      <c r="AB590" s="63"/>
      <c r="AC590" s="63"/>
    </row>
    <row r="591" spans="1:68" ht="27" hidden="1" customHeight="1" x14ac:dyDescent="0.25">
      <c r="A591" s="60" t="s">
        <v>966</v>
      </c>
      <c r="B591" s="60" t="s">
        <v>967</v>
      </c>
      <c r="C591" s="34">
        <v>4301051230</v>
      </c>
      <c r="D591" s="796">
        <v>4607091383409</v>
      </c>
      <c r="E591" s="796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8"/>
      <c r="R591" s="798"/>
      <c r="S591" s="798"/>
      <c r="T591" s="799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969</v>
      </c>
      <c r="B592" s="60" t="s">
        <v>970</v>
      </c>
      <c r="C592" s="34">
        <v>4301051231</v>
      </c>
      <c r="D592" s="796">
        <v>4607091383416</v>
      </c>
      <c r="E592" s="796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8"/>
      <c r="R592" s="798"/>
      <c r="S592" s="798"/>
      <c r="T592" s="79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hidden="1" customHeight="1" x14ac:dyDescent="0.25">
      <c r="A593" s="60" t="s">
        <v>972</v>
      </c>
      <c r="B593" s="60" t="s">
        <v>973</v>
      </c>
      <c r="C593" s="34">
        <v>4301051058</v>
      </c>
      <c r="D593" s="796">
        <v>4680115883536</v>
      </c>
      <c r="E593" s="796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8"/>
      <c r="R593" s="798"/>
      <c r="S593" s="798"/>
      <c r="T593" s="79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93"/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4"/>
      <c r="P594" s="790" t="s">
        <v>40</v>
      </c>
      <c r="Q594" s="791"/>
      <c r="R594" s="791"/>
      <c r="S594" s="791"/>
      <c r="T594" s="791"/>
      <c r="U594" s="791"/>
      <c r="V594" s="792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793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90" t="s">
        <v>40</v>
      </c>
      <c r="Q595" s="791"/>
      <c r="R595" s="791"/>
      <c r="S595" s="791"/>
      <c r="T595" s="791"/>
      <c r="U595" s="791"/>
      <c r="V595" s="792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95" t="s">
        <v>240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63"/>
      <c r="AB596" s="63"/>
      <c r="AC596" s="63"/>
    </row>
    <row r="597" spans="1:68" ht="27" hidden="1" customHeight="1" x14ac:dyDescent="0.25">
      <c r="A597" s="60" t="s">
        <v>975</v>
      </c>
      <c r="B597" s="60" t="s">
        <v>976</v>
      </c>
      <c r="C597" s="34">
        <v>4301060363</v>
      </c>
      <c r="D597" s="796">
        <v>4680115885035</v>
      </c>
      <c r="E597" s="796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8"/>
      <c r="R597" s="798"/>
      <c r="S597" s="798"/>
      <c r="T597" s="79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978</v>
      </c>
      <c r="B598" s="60" t="s">
        <v>979</v>
      </c>
      <c r="C598" s="34">
        <v>4301060436</v>
      </c>
      <c r="D598" s="796">
        <v>4680115885936</v>
      </c>
      <c r="E598" s="796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838" t="s">
        <v>980</v>
      </c>
      <c r="Q598" s="798"/>
      <c r="R598" s="798"/>
      <c r="S598" s="798"/>
      <c r="T598" s="799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idden="1" x14ac:dyDescent="0.2">
      <c r="A599" s="793"/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4"/>
      <c r="P599" s="790" t="s">
        <v>40</v>
      </c>
      <c r="Q599" s="791"/>
      <c r="R599" s="791"/>
      <c r="S599" s="791"/>
      <c r="T599" s="791"/>
      <c r="U599" s="791"/>
      <c r="V599" s="792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hidden="1" x14ac:dyDescent="0.2">
      <c r="A600" s="793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90" t="s">
        <v>40</v>
      </c>
      <c r="Q600" s="791"/>
      <c r="R600" s="791"/>
      <c r="S600" s="791"/>
      <c r="T600" s="791"/>
      <c r="U600" s="791"/>
      <c r="V600" s="792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hidden="1" customHeight="1" x14ac:dyDescent="0.2">
      <c r="A601" s="839" t="s">
        <v>981</v>
      </c>
      <c r="B601" s="839"/>
      <c r="C601" s="839"/>
      <c r="D601" s="839"/>
      <c r="E601" s="839"/>
      <c r="F601" s="839"/>
      <c r="G601" s="839"/>
      <c r="H601" s="839"/>
      <c r="I601" s="839"/>
      <c r="J601" s="839"/>
      <c r="K601" s="839"/>
      <c r="L601" s="839"/>
      <c r="M601" s="839"/>
      <c r="N601" s="839"/>
      <c r="O601" s="839"/>
      <c r="P601" s="839"/>
      <c r="Q601" s="839"/>
      <c r="R601" s="839"/>
      <c r="S601" s="839"/>
      <c r="T601" s="839"/>
      <c r="U601" s="839"/>
      <c r="V601" s="839"/>
      <c r="W601" s="839"/>
      <c r="X601" s="839"/>
      <c r="Y601" s="839"/>
      <c r="Z601" s="839"/>
      <c r="AA601" s="52"/>
      <c r="AB601" s="52"/>
      <c r="AC601" s="52"/>
    </row>
    <row r="602" spans="1:68" ht="16.5" hidden="1" customHeight="1" x14ac:dyDescent="0.25">
      <c r="A602" s="805" t="s">
        <v>981</v>
      </c>
      <c r="B602" s="805"/>
      <c r="C602" s="805"/>
      <c r="D602" s="805"/>
      <c r="E602" s="805"/>
      <c r="F602" s="805"/>
      <c r="G602" s="805"/>
      <c r="H602" s="805"/>
      <c r="I602" s="805"/>
      <c r="J602" s="805"/>
      <c r="K602" s="805"/>
      <c r="L602" s="805"/>
      <c r="M602" s="805"/>
      <c r="N602" s="805"/>
      <c r="O602" s="805"/>
      <c r="P602" s="805"/>
      <c r="Q602" s="805"/>
      <c r="R602" s="805"/>
      <c r="S602" s="805"/>
      <c r="T602" s="805"/>
      <c r="U602" s="805"/>
      <c r="V602" s="805"/>
      <c r="W602" s="805"/>
      <c r="X602" s="805"/>
      <c r="Y602" s="805"/>
      <c r="Z602" s="805"/>
      <c r="AA602" s="62"/>
      <c r="AB602" s="62"/>
      <c r="AC602" s="62"/>
    </row>
    <row r="603" spans="1:68" ht="14.25" hidden="1" customHeight="1" x14ac:dyDescent="0.25">
      <c r="A603" s="795" t="s">
        <v>135</v>
      </c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5"/>
      <c r="P603" s="795"/>
      <c r="Q603" s="795"/>
      <c r="R603" s="795"/>
      <c r="S603" s="795"/>
      <c r="T603" s="795"/>
      <c r="U603" s="795"/>
      <c r="V603" s="795"/>
      <c r="W603" s="795"/>
      <c r="X603" s="795"/>
      <c r="Y603" s="795"/>
      <c r="Z603" s="795"/>
      <c r="AA603" s="63"/>
      <c r="AB603" s="63"/>
      <c r="AC603" s="63"/>
    </row>
    <row r="604" spans="1:68" ht="27" hidden="1" customHeight="1" x14ac:dyDescent="0.25">
      <c r="A604" s="60" t="s">
        <v>982</v>
      </c>
      <c r="B604" s="60" t="s">
        <v>983</v>
      </c>
      <c r="C604" s="34">
        <v>4301011763</v>
      </c>
      <c r="D604" s="796">
        <v>4640242181011</v>
      </c>
      <c r="E604" s="79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840" t="s">
        <v>984</v>
      </c>
      <c r="Q604" s="798"/>
      <c r="R604" s="798"/>
      <c r="S604" s="798"/>
      <c r="T604" s="79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hidden="1" customHeight="1" x14ac:dyDescent="0.25">
      <c r="A605" s="60" t="s">
        <v>986</v>
      </c>
      <c r="B605" s="60" t="s">
        <v>987</v>
      </c>
      <c r="C605" s="34">
        <v>4301011585</v>
      </c>
      <c r="D605" s="796">
        <v>4640242180441</v>
      </c>
      <c r="E605" s="796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841" t="s">
        <v>988</v>
      </c>
      <c r="Q605" s="798"/>
      <c r="R605" s="798"/>
      <c r="S605" s="798"/>
      <c r="T605" s="79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hidden="1" customHeight="1" x14ac:dyDescent="0.25">
      <c r="A606" s="60" t="s">
        <v>990</v>
      </c>
      <c r="B606" s="60" t="s">
        <v>991</v>
      </c>
      <c r="C606" s="34">
        <v>4301011584</v>
      </c>
      <c r="D606" s="796">
        <v>4640242180564</v>
      </c>
      <c r="E606" s="796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842" t="s">
        <v>992</v>
      </c>
      <c r="Q606" s="798"/>
      <c r="R606" s="798"/>
      <c r="S606" s="798"/>
      <c r="T606" s="79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hidden="1" customHeight="1" x14ac:dyDescent="0.25">
      <c r="A607" s="60" t="s">
        <v>994</v>
      </c>
      <c r="B607" s="60" t="s">
        <v>995</v>
      </c>
      <c r="C607" s="34">
        <v>4301011762</v>
      </c>
      <c r="D607" s="796">
        <v>4640242180922</v>
      </c>
      <c r="E607" s="796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830" t="s">
        <v>996</v>
      </c>
      <c r="Q607" s="798"/>
      <c r="R607" s="798"/>
      <c r="S607" s="798"/>
      <c r="T607" s="79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hidden="1" customHeight="1" x14ac:dyDescent="0.25">
      <c r="A608" s="60" t="s">
        <v>998</v>
      </c>
      <c r="B608" s="60" t="s">
        <v>999</v>
      </c>
      <c r="C608" s="34">
        <v>4301011764</v>
      </c>
      <c r="D608" s="796">
        <v>4640242181189</v>
      </c>
      <c r="E608" s="796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831" t="s">
        <v>1000</v>
      </c>
      <c r="Q608" s="798"/>
      <c r="R608" s="798"/>
      <c r="S608" s="798"/>
      <c r="T608" s="79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hidden="1" customHeight="1" x14ac:dyDescent="0.25">
      <c r="A609" s="60" t="s">
        <v>1001</v>
      </c>
      <c r="B609" s="60" t="s">
        <v>1002</v>
      </c>
      <c r="C609" s="34">
        <v>4301011551</v>
      </c>
      <c r="D609" s="796">
        <v>4640242180038</v>
      </c>
      <c r="E609" s="796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832" t="s">
        <v>1003</v>
      </c>
      <c r="Q609" s="798"/>
      <c r="R609" s="798"/>
      <c r="S609" s="798"/>
      <c r="T609" s="79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hidden="1" customHeight="1" x14ac:dyDescent="0.25">
      <c r="A610" s="60" t="s">
        <v>1004</v>
      </c>
      <c r="B610" s="60" t="s">
        <v>1005</v>
      </c>
      <c r="C610" s="34">
        <v>4301011765</v>
      </c>
      <c r="D610" s="796">
        <v>4640242181172</v>
      </c>
      <c r="E610" s="796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833" t="s">
        <v>1006</v>
      </c>
      <c r="Q610" s="798"/>
      <c r="R610" s="798"/>
      <c r="S610" s="798"/>
      <c r="T610" s="79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hidden="1" x14ac:dyDescent="0.2">
      <c r="A611" s="793"/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4"/>
      <c r="P611" s="790" t="s">
        <v>40</v>
      </c>
      <c r="Q611" s="791"/>
      <c r="R611" s="791"/>
      <c r="S611" s="791"/>
      <c r="T611" s="791"/>
      <c r="U611" s="791"/>
      <c r="V611" s="792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hidden="1" x14ac:dyDescent="0.2">
      <c r="A612" s="793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0" t="s">
        <v>40</v>
      </c>
      <c r="Q612" s="791"/>
      <c r="R612" s="791"/>
      <c r="S612" s="791"/>
      <c r="T612" s="791"/>
      <c r="U612" s="791"/>
      <c r="V612" s="792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hidden="1" customHeight="1" x14ac:dyDescent="0.25">
      <c r="A613" s="795" t="s">
        <v>193</v>
      </c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5"/>
      <c r="P613" s="795"/>
      <c r="Q613" s="795"/>
      <c r="R613" s="795"/>
      <c r="S613" s="795"/>
      <c r="T613" s="795"/>
      <c r="U613" s="795"/>
      <c r="V613" s="795"/>
      <c r="W613" s="795"/>
      <c r="X613" s="795"/>
      <c r="Y613" s="795"/>
      <c r="Z613" s="795"/>
      <c r="AA613" s="63"/>
      <c r="AB613" s="63"/>
      <c r="AC613" s="63"/>
    </row>
    <row r="614" spans="1:68" ht="16.5" hidden="1" customHeight="1" x14ac:dyDescent="0.25">
      <c r="A614" s="60" t="s">
        <v>1007</v>
      </c>
      <c r="B614" s="60" t="s">
        <v>1008</v>
      </c>
      <c r="C614" s="34">
        <v>4301020269</v>
      </c>
      <c r="D614" s="796">
        <v>4640242180519</v>
      </c>
      <c r="E614" s="796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834" t="s">
        <v>1009</v>
      </c>
      <c r="Q614" s="798"/>
      <c r="R614" s="798"/>
      <c r="S614" s="798"/>
      <c r="T614" s="79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1011</v>
      </c>
      <c r="B615" s="60" t="s">
        <v>1012</v>
      </c>
      <c r="C615" s="34">
        <v>4301020260</v>
      </c>
      <c r="D615" s="796">
        <v>4640242180526</v>
      </c>
      <c r="E615" s="796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835" t="s">
        <v>1013</v>
      </c>
      <c r="Q615" s="798"/>
      <c r="R615" s="798"/>
      <c r="S615" s="798"/>
      <c r="T615" s="799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1014</v>
      </c>
      <c r="B616" s="60" t="s">
        <v>1015</v>
      </c>
      <c r="C616" s="34">
        <v>4301020309</v>
      </c>
      <c r="D616" s="796">
        <v>4640242180090</v>
      </c>
      <c r="E616" s="796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836" t="s">
        <v>1016</v>
      </c>
      <c r="Q616" s="798"/>
      <c r="R616" s="798"/>
      <c r="S616" s="798"/>
      <c r="T616" s="799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hidden="1" customHeight="1" x14ac:dyDescent="0.25">
      <c r="A617" s="60" t="s">
        <v>1018</v>
      </c>
      <c r="B617" s="60" t="s">
        <v>1019</v>
      </c>
      <c r="C617" s="34">
        <v>4301020295</v>
      </c>
      <c r="D617" s="796">
        <v>4640242181363</v>
      </c>
      <c r="E617" s="796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823" t="s">
        <v>1020</v>
      </c>
      <c r="Q617" s="798"/>
      <c r="R617" s="798"/>
      <c r="S617" s="798"/>
      <c r="T617" s="79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idden="1" x14ac:dyDescent="0.2">
      <c r="A618" s="793"/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4"/>
      <c r="P618" s="790" t="s">
        <v>40</v>
      </c>
      <c r="Q618" s="791"/>
      <c r="R618" s="791"/>
      <c r="S618" s="791"/>
      <c r="T618" s="791"/>
      <c r="U618" s="791"/>
      <c r="V618" s="792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hidden="1" x14ac:dyDescent="0.2">
      <c r="A619" s="793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90" t="s">
        <v>40</v>
      </c>
      <c r="Q619" s="791"/>
      <c r="R619" s="791"/>
      <c r="S619" s="791"/>
      <c r="T619" s="791"/>
      <c r="U619" s="791"/>
      <c r="V619" s="792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hidden="1" customHeight="1" x14ac:dyDescent="0.25">
      <c r="A620" s="795" t="s">
        <v>78</v>
      </c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5"/>
      <c r="P620" s="795"/>
      <c r="Q620" s="795"/>
      <c r="R620" s="795"/>
      <c r="S620" s="795"/>
      <c r="T620" s="795"/>
      <c r="U620" s="795"/>
      <c r="V620" s="795"/>
      <c r="W620" s="795"/>
      <c r="X620" s="795"/>
      <c r="Y620" s="795"/>
      <c r="Z620" s="795"/>
      <c r="AA620" s="63"/>
      <c r="AB620" s="63"/>
      <c r="AC620" s="63"/>
    </row>
    <row r="621" spans="1:68" ht="27" hidden="1" customHeight="1" x14ac:dyDescent="0.25">
      <c r="A621" s="60" t="s">
        <v>1021</v>
      </c>
      <c r="B621" s="60" t="s">
        <v>1022</v>
      </c>
      <c r="C621" s="34">
        <v>4301031280</v>
      </c>
      <c r="D621" s="796">
        <v>4640242180816</v>
      </c>
      <c r="E621" s="796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824" t="s">
        <v>1023</v>
      </c>
      <c r="Q621" s="798"/>
      <c r="R621" s="798"/>
      <c r="S621" s="798"/>
      <c r="T621" s="79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hidden="1" customHeight="1" x14ac:dyDescent="0.25">
      <c r="A622" s="60" t="s">
        <v>1025</v>
      </c>
      <c r="B622" s="60" t="s">
        <v>1026</v>
      </c>
      <c r="C622" s="34">
        <v>4301031244</v>
      </c>
      <c r="D622" s="796">
        <v>4640242180595</v>
      </c>
      <c r="E622" s="796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825" t="s">
        <v>1027</v>
      </c>
      <c r="Q622" s="798"/>
      <c r="R622" s="798"/>
      <c r="S622" s="798"/>
      <c r="T622" s="79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hidden="1" customHeight="1" x14ac:dyDescent="0.25">
      <c r="A623" s="60" t="s">
        <v>1029</v>
      </c>
      <c r="B623" s="60" t="s">
        <v>1030</v>
      </c>
      <c r="C623" s="34">
        <v>4301031289</v>
      </c>
      <c r="D623" s="796">
        <v>4640242181615</v>
      </c>
      <c r="E623" s="796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826" t="s">
        <v>1031</v>
      </c>
      <c r="Q623" s="798"/>
      <c r="R623" s="798"/>
      <c r="S623" s="798"/>
      <c r="T623" s="79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hidden="1" customHeight="1" x14ac:dyDescent="0.25">
      <c r="A624" s="60" t="s">
        <v>1033</v>
      </c>
      <c r="B624" s="60" t="s">
        <v>1034</v>
      </c>
      <c r="C624" s="34">
        <v>4301031285</v>
      </c>
      <c r="D624" s="796">
        <v>4640242181639</v>
      </c>
      <c r="E624" s="796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827" t="s">
        <v>1035</v>
      </c>
      <c r="Q624" s="798"/>
      <c r="R624" s="798"/>
      <c r="S624" s="798"/>
      <c r="T624" s="79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hidden="1" customHeight="1" x14ac:dyDescent="0.25">
      <c r="A625" s="60" t="s">
        <v>1037</v>
      </c>
      <c r="B625" s="60" t="s">
        <v>1038</v>
      </c>
      <c r="C625" s="34">
        <v>4301031287</v>
      </c>
      <c r="D625" s="796">
        <v>4640242181622</v>
      </c>
      <c r="E625" s="796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828" t="s">
        <v>1039</v>
      </c>
      <c r="Q625" s="798"/>
      <c r="R625" s="798"/>
      <c r="S625" s="798"/>
      <c r="T625" s="79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hidden="1" customHeight="1" x14ac:dyDescent="0.25">
      <c r="A626" s="60" t="s">
        <v>1041</v>
      </c>
      <c r="B626" s="60" t="s">
        <v>1042</v>
      </c>
      <c r="C626" s="34">
        <v>4301031203</v>
      </c>
      <c r="D626" s="796">
        <v>4640242180908</v>
      </c>
      <c r="E626" s="796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29" t="s">
        <v>1043</v>
      </c>
      <c r="Q626" s="798"/>
      <c r="R626" s="798"/>
      <c r="S626" s="798"/>
      <c r="T626" s="79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hidden="1" customHeight="1" x14ac:dyDescent="0.25">
      <c r="A627" s="60" t="s">
        <v>1044</v>
      </c>
      <c r="B627" s="60" t="s">
        <v>1045</v>
      </c>
      <c r="C627" s="34">
        <v>4301031200</v>
      </c>
      <c r="D627" s="796">
        <v>4640242180489</v>
      </c>
      <c r="E627" s="796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6" t="s">
        <v>1046</v>
      </c>
      <c r="Q627" s="798"/>
      <c r="R627" s="798"/>
      <c r="S627" s="798"/>
      <c r="T627" s="79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hidden="1" x14ac:dyDescent="0.2">
      <c r="A628" s="793"/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4"/>
      <c r="P628" s="790" t="s">
        <v>40</v>
      </c>
      <c r="Q628" s="791"/>
      <c r="R628" s="791"/>
      <c r="S628" s="791"/>
      <c r="T628" s="791"/>
      <c r="U628" s="791"/>
      <c r="V628" s="792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hidden="1" x14ac:dyDescent="0.2">
      <c r="A629" s="793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90" t="s">
        <v>40</v>
      </c>
      <c r="Q629" s="791"/>
      <c r="R629" s="791"/>
      <c r="S629" s="791"/>
      <c r="T629" s="791"/>
      <c r="U629" s="791"/>
      <c r="V629" s="792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hidden="1" customHeight="1" x14ac:dyDescent="0.25">
      <c r="A630" s="795" t="s">
        <v>84</v>
      </c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63"/>
      <c r="AB630" s="63"/>
      <c r="AC630" s="63"/>
    </row>
    <row r="631" spans="1:68" ht="27" hidden="1" customHeight="1" x14ac:dyDescent="0.25">
      <c r="A631" s="60" t="s">
        <v>1047</v>
      </c>
      <c r="B631" s="60" t="s">
        <v>1048</v>
      </c>
      <c r="C631" s="34">
        <v>4301051887</v>
      </c>
      <c r="D631" s="796">
        <v>4640242180533</v>
      </c>
      <c r="E631" s="79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817" t="s">
        <v>1049</v>
      </c>
      <c r="Q631" s="798"/>
      <c r="R631" s="798"/>
      <c r="S631" s="798"/>
      <c r="T631" s="79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hidden="1" customHeight="1" x14ac:dyDescent="0.25">
      <c r="A632" s="60" t="s">
        <v>1047</v>
      </c>
      <c r="B632" s="60" t="s">
        <v>1051</v>
      </c>
      <c r="C632" s="34">
        <v>4301051746</v>
      </c>
      <c r="D632" s="796">
        <v>4640242180533</v>
      </c>
      <c r="E632" s="796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818" t="s">
        <v>1052</v>
      </c>
      <c r="Q632" s="798"/>
      <c r="R632" s="798"/>
      <c r="S632" s="798"/>
      <c r="T632" s="79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hidden="1" customHeight="1" x14ac:dyDescent="0.25">
      <c r="A633" s="60" t="s">
        <v>1053</v>
      </c>
      <c r="B633" s="60" t="s">
        <v>1054</v>
      </c>
      <c r="C633" s="34">
        <v>4301051510</v>
      </c>
      <c r="D633" s="796">
        <v>4640242180540</v>
      </c>
      <c r="E633" s="796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819" t="s">
        <v>1055</v>
      </c>
      <c r="Q633" s="798"/>
      <c r="R633" s="798"/>
      <c r="S633" s="798"/>
      <c r="T633" s="79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hidden="1" customHeight="1" x14ac:dyDescent="0.25">
      <c r="A634" s="60" t="s">
        <v>1053</v>
      </c>
      <c r="B634" s="60" t="s">
        <v>1057</v>
      </c>
      <c r="C634" s="34">
        <v>4301051933</v>
      </c>
      <c r="D634" s="796">
        <v>4640242180540</v>
      </c>
      <c r="E634" s="796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820" t="s">
        <v>1058</v>
      </c>
      <c r="Q634" s="798"/>
      <c r="R634" s="798"/>
      <c r="S634" s="798"/>
      <c r="T634" s="79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hidden="1" customHeight="1" x14ac:dyDescent="0.25">
      <c r="A635" s="60" t="s">
        <v>1059</v>
      </c>
      <c r="B635" s="60" t="s">
        <v>1060</v>
      </c>
      <c r="C635" s="34">
        <v>4301051390</v>
      </c>
      <c r="D635" s="796">
        <v>4640242181233</v>
      </c>
      <c r="E635" s="796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821" t="s">
        <v>1061</v>
      </c>
      <c r="Q635" s="798"/>
      <c r="R635" s="798"/>
      <c r="S635" s="798"/>
      <c r="T635" s="79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hidden="1" customHeight="1" x14ac:dyDescent="0.25">
      <c r="A636" s="60" t="s">
        <v>1059</v>
      </c>
      <c r="B636" s="60" t="s">
        <v>1062</v>
      </c>
      <c r="C636" s="34">
        <v>4301051920</v>
      </c>
      <c r="D636" s="796">
        <v>4640242181233</v>
      </c>
      <c r="E636" s="796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822" t="s">
        <v>1063</v>
      </c>
      <c r="Q636" s="798"/>
      <c r="R636" s="798"/>
      <c r="S636" s="798"/>
      <c r="T636" s="799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hidden="1" customHeight="1" x14ac:dyDescent="0.25">
      <c r="A637" s="60" t="s">
        <v>1064</v>
      </c>
      <c r="B637" s="60" t="s">
        <v>1065</v>
      </c>
      <c r="C637" s="34">
        <v>4301051448</v>
      </c>
      <c r="D637" s="796">
        <v>4640242181226</v>
      </c>
      <c r="E637" s="796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810" t="s">
        <v>1066</v>
      </c>
      <c r="Q637" s="798"/>
      <c r="R637" s="798"/>
      <c r="S637" s="798"/>
      <c r="T637" s="799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hidden="1" customHeight="1" x14ac:dyDescent="0.25">
      <c r="A638" s="60" t="s">
        <v>1064</v>
      </c>
      <c r="B638" s="60" t="s">
        <v>1067</v>
      </c>
      <c r="C638" s="34">
        <v>4301051921</v>
      </c>
      <c r="D638" s="796">
        <v>4640242181226</v>
      </c>
      <c r="E638" s="796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811" t="s">
        <v>1068</v>
      </c>
      <c r="Q638" s="798"/>
      <c r="R638" s="798"/>
      <c r="S638" s="798"/>
      <c r="T638" s="799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hidden="1" x14ac:dyDescent="0.2">
      <c r="A639" s="793"/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4"/>
      <c r="P639" s="790" t="s">
        <v>40</v>
      </c>
      <c r="Q639" s="791"/>
      <c r="R639" s="791"/>
      <c r="S639" s="791"/>
      <c r="T639" s="791"/>
      <c r="U639" s="791"/>
      <c r="V639" s="792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hidden="1" x14ac:dyDescent="0.2">
      <c r="A640" s="793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90" t="s">
        <v>40</v>
      </c>
      <c r="Q640" s="791"/>
      <c r="R640" s="791"/>
      <c r="S640" s="791"/>
      <c r="T640" s="791"/>
      <c r="U640" s="791"/>
      <c r="V640" s="792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hidden="1" customHeight="1" x14ac:dyDescent="0.25">
      <c r="A641" s="795" t="s">
        <v>240</v>
      </c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63"/>
      <c r="AB641" s="63"/>
      <c r="AC641" s="63"/>
    </row>
    <row r="642" spans="1:68" ht="27" hidden="1" customHeight="1" x14ac:dyDescent="0.25">
      <c r="A642" s="60" t="s">
        <v>1069</v>
      </c>
      <c r="B642" s="60" t="s">
        <v>1070</v>
      </c>
      <c r="C642" s="34">
        <v>4301060408</v>
      </c>
      <c r="D642" s="796">
        <v>4640242180120</v>
      </c>
      <c r="E642" s="79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12" t="s">
        <v>1071</v>
      </c>
      <c r="Q642" s="798"/>
      <c r="R642" s="798"/>
      <c r="S642" s="798"/>
      <c r="T642" s="79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1069</v>
      </c>
      <c r="B643" s="60" t="s">
        <v>1073</v>
      </c>
      <c r="C643" s="34">
        <v>4301060354</v>
      </c>
      <c r="D643" s="796">
        <v>4640242180120</v>
      </c>
      <c r="E643" s="796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813" t="s">
        <v>1074</v>
      </c>
      <c r="Q643" s="798"/>
      <c r="R643" s="798"/>
      <c r="S643" s="798"/>
      <c r="T643" s="79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1075</v>
      </c>
      <c r="B644" s="60" t="s">
        <v>1076</v>
      </c>
      <c r="C644" s="34">
        <v>4301060407</v>
      </c>
      <c r="D644" s="796">
        <v>4640242180137</v>
      </c>
      <c r="E644" s="796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814" t="s">
        <v>1077</v>
      </c>
      <c r="Q644" s="798"/>
      <c r="R644" s="798"/>
      <c r="S644" s="798"/>
      <c r="T644" s="79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1075</v>
      </c>
      <c r="B645" s="60" t="s">
        <v>1079</v>
      </c>
      <c r="C645" s="34">
        <v>4301060355</v>
      </c>
      <c r="D645" s="796">
        <v>4640242180137</v>
      </c>
      <c r="E645" s="796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815" t="s">
        <v>1080</v>
      </c>
      <c r="Q645" s="798"/>
      <c r="R645" s="798"/>
      <c r="S645" s="798"/>
      <c r="T645" s="79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793"/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4"/>
      <c r="P646" s="790" t="s">
        <v>40</v>
      </c>
      <c r="Q646" s="791"/>
      <c r="R646" s="791"/>
      <c r="S646" s="791"/>
      <c r="T646" s="791"/>
      <c r="U646" s="791"/>
      <c r="V646" s="792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hidden="1" x14ac:dyDescent="0.2">
      <c r="A647" s="793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90" t="s">
        <v>40</v>
      </c>
      <c r="Q647" s="791"/>
      <c r="R647" s="791"/>
      <c r="S647" s="791"/>
      <c r="T647" s="791"/>
      <c r="U647" s="791"/>
      <c r="V647" s="792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hidden="1" customHeight="1" x14ac:dyDescent="0.25">
      <c r="A648" s="805" t="s">
        <v>1081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2"/>
      <c r="AB648" s="62"/>
      <c r="AC648" s="62"/>
    </row>
    <row r="649" spans="1:68" ht="14.25" hidden="1" customHeight="1" x14ac:dyDescent="0.25">
      <c r="A649" s="795" t="s">
        <v>135</v>
      </c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5"/>
      <c r="X649" s="795"/>
      <c r="Y649" s="795"/>
      <c r="Z649" s="795"/>
      <c r="AA649" s="63"/>
      <c r="AB649" s="63"/>
      <c r="AC649" s="63"/>
    </row>
    <row r="650" spans="1:68" ht="27" hidden="1" customHeight="1" x14ac:dyDescent="0.25">
      <c r="A650" s="60" t="s">
        <v>1082</v>
      </c>
      <c r="B650" s="60" t="s">
        <v>1083</v>
      </c>
      <c r="C650" s="34">
        <v>4301011951</v>
      </c>
      <c r="D650" s="796">
        <v>4640242180045</v>
      </c>
      <c r="E650" s="79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806" t="s">
        <v>1084</v>
      </c>
      <c r="Q650" s="798"/>
      <c r="R650" s="798"/>
      <c r="S650" s="798"/>
      <c r="T650" s="79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hidden="1" customHeight="1" x14ac:dyDescent="0.25">
      <c r="A651" s="60" t="s">
        <v>1086</v>
      </c>
      <c r="B651" s="60" t="s">
        <v>1087</v>
      </c>
      <c r="C651" s="34">
        <v>4301011950</v>
      </c>
      <c r="D651" s="796">
        <v>4640242180601</v>
      </c>
      <c r="E651" s="796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807" t="s">
        <v>1088</v>
      </c>
      <c r="Q651" s="798"/>
      <c r="R651" s="798"/>
      <c r="S651" s="798"/>
      <c r="T651" s="799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idden="1" x14ac:dyDescent="0.2">
      <c r="A652" s="793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0" t="s">
        <v>40</v>
      </c>
      <c r="Q652" s="791"/>
      <c r="R652" s="791"/>
      <c r="S652" s="791"/>
      <c r="T652" s="791"/>
      <c r="U652" s="791"/>
      <c r="V652" s="792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hidden="1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hidden="1" customHeight="1" x14ac:dyDescent="0.25">
      <c r="A654" s="795" t="s">
        <v>193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63"/>
      <c r="AB654" s="63"/>
      <c r="AC654" s="63"/>
    </row>
    <row r="655" spans="1:68" ht="27" hidden="1" customHeight="1" x14ac:dyDescent="0.25">
      <c r="A655" s="60" t="s">
        <v>1090</v>
      </c>
      <c r="B655" s="60" t="s">
        <v>1091</v>
      </c>
      <c r="C655" s="34">
        <v>4301020314</v>
      </c>
      <c r="D655" s="796">
        <v>4640242180090</v>
      </c>
      <c r="E655" s="796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808" t="s">
        <v>1092</v>
      </c>
      <c r="Q655" s="798"/>
      <c r="R655" s="798"/>
      <c r="S655" s="798"/>
      <c r="T655" s="799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idden="1" x14ac:dyDescent="0.2">
      <c r="A656" s="793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90" t="s">
        <v>40</v>
      </c>
      <c r="Q656" s="791"/>
      <c r="R656" s="791"/>
      <c r="S656" s="791"/>
      <c r="T656" s="791"/>
      <c r="U656" s="791"/>
      <c r="V656" s="792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hidden="1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hidden="1" customHeight="1" x14ac:dyDescent="0.25">
      <c r="A658" s="795" t="s">
        <v>78</v>
      </c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5"/>
      <c r="P658" s="795"/>
      <c r="Q658" s="795"/>
      <c r="R658" s="795"/>
      <c r="S658" s="795"/>
      <c r="T658" s="795"/>
      <c r="U658" s="795"/>
      <c r="V658" s="795"/>
      <c r="W658" s="795"/>
      <c r="X658" s="795"/>
      <c r="Y658" s="795"/>
      <c r="Z658" s="795"/>
      <c r="AA658" s="63"/>
      <c r="AB658" s="63"/>
      <c r="AC658" s="63"/>
    </row>
    <row r="659" spans="1:68" ht="27" hidden="1" customHeight="1" x14ac:dyDescent="0.25">
      <c r="A659" s="60" t="s">
        <v>1094</v>
      </c>
      <c r="B659" s="60" t="s">
        <v>1095</v>
      </c>
      <c r="C659" s="34">
        <v>4301031321</v>
      </c>
      <c r="D659" s="796">
        <v>4640242180076</v>
      </c>
      <c r="E659" s="796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809" t="s">
        <v>1096</v>
      </c>
      <c r="Q659" s="798"/>
      <c r="R659" s="798"/>
      <c r="S659" s="798"/>
      <c r="T659" s="799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hidden="1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0" t="s">
        <v>40</v>
      </c>
      <c r="Q660" s="791"/>
      <c r="R660" s="791"/>
      <c r="S660" s="791"/>
      <c r="T660" s="791"/>
      <c r="U660" s="791"/>
      <c r="V660" s="792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hidden="1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hidden="1" customHeight="1" x14ac:dyDescent="0.25">
      <c r="A662" s="795" t="s">
        <v>84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63"/>
      <c r="AB662" s="63"/>
      <c r="AC662" s="63"/>
    </row>
    <row r="663" spans="1:68" ht="27" hidden="1" customHeight="1" x14ac:dyDescent="0.25">
      <c r="A663" s="60" t="s">
        <v>1098</v>
      </c>
      <c r="B663" s="60" t="s">
        <v>1099</v>
      </c>
      <c r="C663" s="34">
        <v>4301051780</v>
      </c>
      <c r="D663" s="796">
        <v>4640242180106</v>
      </c>
      <c r="E663" s="79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797" t="s">
        <v>1100</v>
      </c>
      <c r="Q663" s="798"/>
      <c r="R663" s="798"/>
      <c r="S663" s="798"/>
      <c r="T663" s="79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idden="1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4"/>
      <c r="P664" s="790" t="s">
        <v>40</v>
      </c>
      <c r="Q664" s="791"/>
      <c r="R664" s="791"/>
      <c r="S664" s="791"/>
      <c r="T664" s="791"/>
      <c r="U664" s="791"/>
      <c r="V664" s="792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hidden="1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0" t="s">
        <v>40</v>
      </c>
      <c r="Q665" s="791"/>
      <c r="R665" s="791"/>
      <c r="S665" s="791"/>
      <c r="T665" s="791"/>
      <c r="U665" s="791"/>
      <c r="V665" s="792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803"/>
      <c r="P666" s="800" t="s">
        <v>33</v>
      </c>
      <c r="Q666" s="801"/>
      <c r="R666" s="801"/>
      <c r="S666" s="801"/>
      <c r="T666" s="801"/>
      <c r="U666" s="801"/>
      <c r="V666" s="802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17964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18052.38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803"/>
      <c r="P667" s="800" t="s">
        <v>34</v>
      </c>
      <c r="Q667" s="801"/>
      <c r="R667" s="801"/>
      <c r="S667" s="801"/>
      <c r="T667" s="801"/>
      <c r="U667" s="801"/>
      <c r="V667" s="802"/>
      <c r="W667" s="40" t="s">
        <v>0</v>
      </c>
      <c r="X667" s="41">
        <f>IFERROR(SUM(BM22:BM663),"0")</f>
        <v>18918.045389795396</v>
      </c>
      <c r="Y667" s="41">
        <f>IFERROR(SUM(BN22:BN663),"0")</f>
        <v>19011.688000000006</v>
      </c>
      <c r="Z667" s="40"/>
      <c r="AA667" s="64"/>
      <c r="AB667" s="64"/>
      <c r="AC667" s="64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803"/>
      <c r="P668" s="800" t="s">
        <v>35</v>
      </c>
      <c r="Q668" s="801"/>
      <c r="R668" s="801"/>
      <c r="S668" s="801"/>
      <c r="T668" s="801"/>
      <c r="U668" s="801"/>
      <c r="V668" s="802"/>
      <c r="W668" s="40" t="s">
        <v>20</v>
      </c>
      <c r="X668" s="42">
        <f>ROUNDUP(SUM(BO22:BO663),0)</f>
        <v>32</v>
      </c>
      <c r="Y668" s="42">
        <f>ROUNDUP(SUM(BP22:BP663),0)</f>
        <v>33</v>
      </c>
      <c r="Z668" s="40"/>
      <c r="AA668" s="64"/>
      <c r="AB668" s="64"/>
      <c r="AC668" s="64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803"/>
      <c r="P669" s="800" t="s">
        <v>36</v>
      </c>
      <c r="Q669" s="801"/>
      <c r="R669" s="801"/>
      <c r="S669" s="801"/>
      <c r="T669" s="801"/>
      <c r="U669" s="801"/>
      <c r="V669" s="802"/>
      <c r="W669" s="40" t="s">
        <v>0</v>
      </c>
      <c r="X669" s="41">
        <f>GrossWeightTotal+PalletQtyTotal*25</f>
        <v>19718.045389795396</v>
      </c>
      <c r="Y669" s="41">
        <f>GrossWeightTotalR+PalletQtyTotalR*25</f>
        <v>19836.688000000006</v>
      </c>
      <c r="Z669" s="40"/>
      <c r="AA669" s="64"/>
      <c r="AB669" s="64"/>
      <c r="AC669" s="64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803"/>
      <c r="P670" s="800" t="s">
        <v>37</v>
      </c>
      <c r="Q670" s="801"/>
      <c r="R670" s="801"/>
      <c r="S670" s="801"/>
      <c r="T670" s="801"/>
      <c r="U670" s="801"/>
      <c r="V670" s="802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2688.1947188613858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2700</v>
      </c>
      <c r="Z670" s="40"/>
      <c r="AA670" s="64"/>
      <c r="AB670" s="64"/>
      <c r="AC670" s="64"/>
    </row>
    <row r="671" spans="1:68" ht="14.25" hidden="1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803"/>
      <c r="P671" s="800" t="s">
        <v>38</v>
      </c>
      <c r="Q671" s="801"/>
      <c r="R671" s="801"/>
      <c r="S671" s="801"/>
      <c r="T671" s="801"/>
      <c r="U671" s="801"/>
      <c r="V671" s="802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37.554819999999999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787" t="s">
        <v>133</v>
      </c>
      <c r="D673" s="787" t="s">
        <v>133</v>
      </c>
      <c r="E673" s="787" t="s">
        <v>133</v>
      </c>
      <c r="F673" s="787" t="s">
        <v>133</v>
      </c>
      <c r="G673" s="787" t="s">
        <v>133</v>
      </c>
      <c r="H673" s="787" t="s">
        <v>133</v>
      </c>
      <c r="I673" s="787" t="s">
        <v>362</v>
      </c>
      <c r="J673" s="787" t="s">
        <v>362</v>
      </c>
      <c r="K673" s="787" t="s">
        <v>362</v>
      </c>
      <c r="L673" s="787" t="s">
        <v>362</v>
      </c>
      <c r="M673" s="787" t="s">
        <v>362</v>
      </c>
      <c r="N673" s="804"/>
      <c r="O673" s="787" t="s">
        <v>362</v>
      </c>
      <c r="P673" s="787" t="s">
        <v>362</v>
      </c>
      <c r="Q673" s="787" t="s">
        <v>362</v>
      </c>
      <c r="R673" s="787" t="s">
        <v>362</v>
      </c>
      <c r="S673" s="787" t="s">
        <v>362</v>
      </c>
      <c r="T673" s="787" t="s">
        <v>362</v>
      </c>
      <c r="U673" s="787" t="s">
        <v>362</v>
      </c>
      <c r="V673" s="787" t="s">
        <v>362</v>
      </c>
      <c r="W673" s="787" t="s">
        <v>702</v>
      </c>
      <c r="X673" s="787" t="s">
        <v>702</v>
      </c>
      <c r="Y673" s="787" t="s">
        <v>806</v>
      </c>
      <c r="Z673" s="787" t="s">
        <v>806</v>
      </c>
      <c r="AA673" s="787" t="s">
        <v>806</v>
      </c>
      <c r="AB673" s="787" t="s">
        <v>806</v>
      </c>
      <c r="AC673" s="80" t="s">
        <v>906</v>
      </c>
      <c r="AD673" s="787" t="s">
        <v>981</v>
      </c>
      <c r="AE673" s="787" t="s">
        <v>981</v>
      </c>
      <c r="AF673" s="1"/>
    </row>
    <row r="674" spans="1:32" ht="14.25" customHeight="1" thickTop="1" x14ac:dyDescent="0.2">
      <c r="A674" s="788" t="s">
        <v>10</v>
      </c>
      <c r="B674" s="787" t="s">
        <v>77</v>
      </c>
      <c r="C674" s="787" t="s">
        <v>134</v>
      </c>
      <c r="D674" s="787" t="s">
        <v>161</v>
      </c>
      <c r="E674" s="787" t="s">
        <v>248</v>
      </c>
      <c r="F674" s="787" t="s">
        <v>274</v>
      </c>
      <c r="G674" s="787" t="s">
        <v>326</v>
      </c>
      <c r="H674" s="787" t="s">
        <v>133</v>
      </c>
      <c r="I674" s="787" t="s">
        <v>363</v>
      </c>
      <c r="J674" s="787" t="s">
        <v>388</v>
      </c>
      <c r="K674" s="787" t="s">
        <v>464</v>
      </c>
      <c r="L674" s="787" t="s">
        <v>484</v>
      </c>
      <c r="M674" s="787" t="s">
        <v>510</v>
      </c>
      <c r="N674" s="1"/>
      <c r="O674" s="787" t="s">
        <v>539</v>
      </c>
      <c r="P674" s="787" t="s">
        <v>542</v>
      </c>
      <c r="Q674" s="787" t="s">
        <v>551</v>
      </c>
      <c r="R674" s="787" t="s">
        <v>570</v>
      </c>
      <c r="S674" s="787" t="s">
        <v>580</v>
      </c>
      <c r="T674" s="787" t="s">
        <v>593</v>
      </c>
      <c r="U674" s="787" t="s">
        <v>604</v>
      </c>
      <c r="V674" s="787" t="s">
        <v>689</v>
      </c>
      <c r="W674" s="787" t="s">
        <v>703</v>
      </c>
      <c r="X674" s="787" t="s">
        <v>757</v>
      </c>
      <c r="Y674" s="787" t="s">
        <v>807</v>
      </c>
      <c r="Z674" s="787" t="s">
        <v>866</v>
      </c>
      <c r="AA674" s="787" t="s">
        <v>889</v>
      </c>
      <c r="AB674" s="787" t="s">
        <v>902</v>
      </c>
      <c r="AC674" s="787" t="s">
        <v>906</v>
      </c>
      <c r="AD674" s="787" t="s">
        <v>981</v>
      </c>
      <c r="AE674" s="787" t="s">
        <v>1081</v>
      </c>
      <c r="AF674" s="1"/>
    </row>
    <row r="675" spans="1:32" ht="13.5" thickBot="1" x14ac:dyDescent="0.25">
      <c r="A675" s="789"/>
      <c r="B675" s="787"/>
      <c r="C675" s="787"/>
      <c r="D675" s="787"/>
      <c r="E675" s="787"/>
      <c r="F675" s="787"/>
      <c r="G675" s="787"/>
      <c r="H675" s="787"/>
      <c r="I675" s="787"/>
      <c r="J675" s="787"/>
      <c r="K675" s="787"/>
      <c r="L675" s="787"/>
      <c r="M675" s="787"/>
      <c r="N675" s="1"/>
      <c r="O675" s="787"/>
      <c r="P675" s="787"/>
      <c r="Q675" s="787"/>
      <c r="R675" s="787"/>
      <c r="S675" s="787"/>
      <c r="T675" s="787"/>
      <c r="U675" s="787"/>
      <c r="V675" s="787"/>
      <c r="W675" s="787"/>
      <c r="X675" s="787"/>
      <c r="Y675" s="787"/>
      <c r="Z675" s="787"/>
      <c r="AA675" s="787"/>
      <c r="AB675" s="787"/>
      <c r="AC675" s="787"/>
      <c r="AD675" s="787"/>
      <c r="AE675" s="787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748.80000000000007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5286.6</v>
      </c>
      <c r="E676" s="50">
        <f>IFERROR(Y110*1,"0")+IFERROR(Y111*1,"0")+IFERROR(Y112*1,"0")+IFERROR(Y116*1,"0")+IFERROR(Y117*1,"0")+IFERROR(Y118*1,"0")+IFERROR(Y119*1,"0")+IFERROR(Y120*1,"0")+IFERROR(Y121*1,"0")</f>
        <v>324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502.2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471</v>
      </c>
      <c r="I676" s="50">
        <f>IFERROR(Y194*1,"0")+IFERROR(Y198*1,"0")+IFERROR(Y199*1,"0")+IFERROR(Y200*1,"0")+IFERROR(Y201*1,"0")+IFERROR(Y202*1,"0")+IFERROR(Y203*1,"0")+IFERROR(Y204*1,"0")+IFERROR(Y205*1,"0")</f>
        <v>63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405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331.20000000000005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3824.4000000000005</v>
      </c>
      <c r="V676" s="50">
        <f>IFERROR(Y408*1,"0")+IFERROR(Y412*1,"0")+IFERROR(Y413*1,"0")+IFERROR(Y414*1,"0")</f>
        <v>566.1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3338.4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100.80000000000001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2090.88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0,00"/>
        <filter val="1 209,60"/>
        <filter val="1 440,00"/>
        <filter val="1 780,00"/>
        <filter val="1 782,00"/>
        <filter val="1 800,00"/>
        <filter val="100,00"/>
        <filter val="102,56"/>
        <filter val="105,00"/>
        <filter val="120,00"/>
        <filter val="144,00"/>
        <filter val="15,00"/>
        <filter val="150,00"/>
        <filter val="160,00"/>
        <filter val="162,00"/>
        <filter val="17 964,00"/>
        <filter val="179,00"/>
        <filter val="18 918,05"/>
        <filter val="180,86"/>
        <filter val="189,39"/>
        <filter val="19 718,05"/>
        <filter val="19,05"/>
        <filter val="19,75"/>
        <filter val="190,48"/>
        <filter val="2 230,00"/>
        <filter val="2 291,40"/>
        <filter val="2 535,00"/>
        <filter val="2 688,19"/>
        <filter val="2 991,60"/>
        <filter val="200,00"/>
        <filter val="204,55"/>
        <filter val="206,48"/>
        <filter val="210,00"/>
        <filter val="23,81"/>
        <filter val="240,00"/>
        <filter val="250,00"/>
        <filter val="292,00"/>
        <filter val="300,00"/>
        <filter val="32"/>
        <filter val="330,00"/>
        <filter val="348,67"/>
        <filter val="36,00"/>
        <filter val="37,78"/>
        <filter val="400,00"/>
        <filter val="42,00"/>
        <filter val="491,40"/>
        <filter val="500,00"/>
        <filter val="508,00"/>
        <filter val="520,00"/>
        <filter val="53,89"/>
        <filter val="550,00"/>
        <filter val="565,00"/>
        <filter val="600,00"/>
        <filter val="61,73"/>
        <filter val="63,00"/>
        <filter val="65,57"/>
        <filter val="720,00"/>
        <filter val="74,07"/>
        <filter val="744,00"/>
        <filter val="75,00"/>
        <filter val="80,00"/>
        <filter val="800,00"/>
        <filter val="91,56"/>
      </filters>
    </filterColumn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