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1CD05C-BCBF-4B48-BA46-19717F7EC1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Z597" i="1" s="1"/>
  <c r="P597" i="1"/>
  <c r="X595" i="1"/>
  <c r="X594" i="1"/>
  <c r="BP593" i="1"/>
  <c r="BO593" i="1"/>
  <c r="BN593" i="1"/>
  <c r="BM593" i="1"/>
  <c r="Z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O575" i="1"/>
  <c r="BM575" i="1"/>
  <c r="Y575" i="1"/>
  <c r="P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P546" i="1"/>
  <c r="BO546" i="1"/>
  <c r="BN546" i="1"/>
  <c r="BM546" i="1"/>
  <c r="Z546" i="1"/>
  <c r="Y546" i="1"/>
  <c r="P546" i="1"/>
  <c r="BO545" i="1"/>
  <c r="BM545" i="1"/>
  <c r="Y545" i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Y482" i="1" s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BO454" i="1"/>
  <c r="BM454" i="1"/>
  <c r="Y454" i="1"/>
  <c r="P454" i="1"/>
  <c r="X451" i="1"/>
  <c r="X450" i="1"/>
  <c r="BO449" i="1"/>
  <c r="BM449" i="1"/>
  <c r="Y449" i="1"/>
  <c r="P449" i="1"/>
  <c r="BO448" i="1"/>
  <c r="BM448" i="1"/>
  <c r="Y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O394" i="1"/>
  <c r="BM394" i="1"/>
  <c r="Y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BO361" i="1"/>
  <c r="BN361" i="1"/>
  <c r="BM361" i="1"/>
  <c r="Z361" i="1"/>
  <c r="Y361" i="1"/>
  <c r="BP361" i="1" s="1"/>
  <c r="P361" i="1"/>
  <c r="BO360" i="1"/>
  <c r="BM360" i="1"/>
  <c r="Y360" i="1"/>
  <c r="P360" i="1"/>
  <c r="X357" i="1"/>
  <c r="X356" i="1"/>
  <c r="BO355" i="1"/>
  <c r="BM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BP341" i="1" s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Y309" i="1"/>
  <c r="P309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676" i="1" s="1"/>
  <c r="P302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X243" i="1"/>
  <c r="X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X190" i="1"/>
  <c r="X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X171" i="1"/>
  <c r="X170" i="1"/>
  <c r="BO169" i="1"/>
  <c r="BM169" i="1"/>
  <c r="Y169" i="1"/>
  <c r="P169" i="1"/>
  <c r="BO168" i="1"/>
  <c r="BM168" i="1"/>
  <c r="Y168" i="1"/>
  <c r="BP168" i="1" s="1"/>
  <c r="P168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BO143" i="1"/>
  <c r="BM143" i="1"/>
  <c r="Y143" i="1"/>
  <c r="BP143" i="1" s="1"/>
  <c r="P143" i="1"/>
  <c r="BO142" i="1"/>
  <c r="BM142" i="1"/>
  <c r="Y142" i="1"/>
  <c r="BP142" i="1" s="1"/>
  <c r="P142" i="1"/>
  <c r="X140" i="1"/>
  <c r="X139" i="1"/>
  <c r="BO138" i="1"/>
  <c r="BM138" i="1"/>
  <c r="Y138" i="1"/>
  <c r="BO137" i="1"/>
  <c r="BM137" i="1"/>
  <c r="Y137" i="1"/>
  <c r="BO136" i="1"/>
  <c r="BM136" i="1"/>
  <c r="Y136" i="1"/>
  <c r="P136" i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X92" i="1"/>
  <c r="X91" i="1"/>
  <c r="BO90" i="1"/>
  <c r="BM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O68" i="1"/>
  <c r="BM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C676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P36" i="1"/>
  <c r="BO36" i="1"/>
  <c r="BN36" i="1"/>
  <c r="BM36" i="1"/>
  <c r="Z36" i="1"/>
  <c r="Y36" i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O28" i="1"/>
  <c r="BM28" i="1"/>
  <c r="Y28" i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362" i="1" l="1"/>
  <c r="BN362" i="1"/>
  <c r="Z362" i="1"/>
  <c r="BP384" i="1"/>
  <c r="BN384" i="1"/>
  <c r="Z384" i="1"/>
  <c r="BP423" i="1"/>
  <c r="BN423" i="1"/>
  <c r="Z423" i="1"/>
  <c r="BP440" i="1"/>
  <c r="BN440" i="1"/>
  <c r="Z440" i="1"/>
  <c r="BP466" i="1"/>
  <c r="BN466" i="1"/>
  <c r="Z466" i="1"/>
  <c r="BP474" i="1"/>
  <c r="BN474" i="1"/>
  <c r="Z474" i="1"/>
  <c r="BP509" i="1"/>
  <c r="BN509" i="1"/>
  <c r="Z509" i="1"/>
  <c r="BP565" i="1"/>
  <c r="BN565" i="1"/>
  <c r="Z565" i="1"/>
  <c r="BP583" i="1"/>
  <c r="BN583" i="1"/>
  <c r="Z583" i="1"/>
  <c r="BP587" i="1"/>
  <c r="BN587" i="1"/>
  <c r="Z587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Z54" i="1"/>
  <c r="BN54" i="1"/>
  <c r="Z79" i="1"/>
  <c r="BN79" i="1"/>
  <c r="Z80" i="1"/>
  <c r="BN80" i="1"/>
  <c r="Y100" i="1"/>
  <c r="Z98" i="1"/>
  <c r="BN98" i="1"/>
  <c r="Z119" i="1"/>
  <c r="BN119" i="1"/>
  <c r="Z127" i="1"/>
  <c r="BN127" i="1"/>
  <c r="Z142" i="1"/>
  <c r="BN142" i="1"/>
  <c r="Z145" i="1"/>
  <c r="BN145" i="1"/>
  <c r="Z164" i="1"/>
  <c r="BN164" i="1"/>
  <c r="Z168" i="1"/>
  <c r="BN168" i="1"/>
  <c r="Z204" i="1"/>
  <c r="BN204" i="1"/>
  <c r="Z223" i="1"/>
  <c r="BN223" i="1"/>
  <c r="Z233" i="1"/>
  <c r="BN233" i="1"/>
  <c r="Z241" i="1"/>
  <c r="BN241" i="1"/>
  <c r="Z254" i="1"/>
  <c r="BN254" i="1"/>
  <c r="Z267" i="1"/>
  <c r="BN267" i="1"/>
  <c r="Z272" i="1"/>
  <c r="BN272" i="1"/>
  <c r="Z291" i="1"/>
  <c r="BN291" i="1"/>
  <c r="Z341" i="1"/>
  <c r="BN341" i="1"/>
  <c r="BP372" i="1"/>
  <c r="BN372" i="1"/>
  <c r="Z372" i="1"/>
  <c r="BP396" i="1"/>
  <c r="BN396" i="1"/>
  <c r="Z396" i="1"/>
  <c r="BP435" i="1"/>
  <c r="BN435" i="1"/>
  <c r="Z435" i="1"/>
  <c r="BP439" i="1"/>
  <c r="BN439" i="1"/>
  <c r="Z439" i="1"/>
  <c r="BP443" i="1"/>
  <c r="BN443" i="1"/>
  <c r="Z443" i="1"/>
  <c r="BP471" i="1"/>
  <c r="BN471" i="1"/>
  <c r="Z471" i="1"/>
  <c r="BP493" i="1"/>
  <c r="BN493" i="1"/>
  <c r="Z493" i="1"/>
  <c r="BP564" i="1"/>
  <c r="BN564" i="1"/>
  <c r="Z564" i="1"/>
  <c r="BP582" i="1"/>
  <c r="BN582" i="1"/>
  <c r="Z582" i="1"/>
  <c r="BP586" i="1"/>
  <c r="BN586" i="1"/>
  <c r="Z586" i="1"/>
  <c r="BP622" i="1"/>
  <c r="BN622" i="1"/>
  <c r="Z622" i="1"/>
  <c r="BP624" i="1"/>
  <c r="BN624" i="1"/>
  <c r="Z624" i="1"/>
  <c r="BP626" i="1"/>
  <c r="BN626" i="1"/>
  <c r="Z626" i="1"/>
  <c r="BP68" i="1"/>
  <c r="BN68" i="1"/>
  <c r="Z68" i="1"/>
  <c r="BP73" i="1"/>
  <c r="BN73" i="1"/>
  <c r="Z73" i="1"/>
  <c r="BP90" i="1"/>
  <c r="BN90" i="1"/>
  <c r="Z90" i="1"/>
  <c r="BP117" i="1"/>
  <c r="BN117" i="1"/>
  <c r="Z117" i="1"/>
  <c r="BP136" i="1"/>
  <c r="BN136" i="1"/>
  <c r="Z136" i="1"/>
  <c r="BP138" i="1"/>
  <c r="BN138" i="1"/>
  <c r="Z138" i="1"/>
  <c r="Y160" i="1"/>
  <c r="BP158" i="1"/>
  <c r="BN158" i="1"/>
  <c r="Z158" i="1"/>
  <c r="BP187" i="1"/>
  <c r="BN187" i="1"/>
  <c r="Z187" i="1"/>
  <c r="BP202" i="1"/>
  <c r="BN202" i="1"/>
  <c r="Z202" i="1"/>
  <c r="BP221" i="1"/>
  <c r="BN221" i="1"/>
  <c r="Z221" i="1"/>
  <c r="Y243" i="1"/>
  <c r="BP231" i="1"/>
  <c r="BN231" i="1"/>
  <c r="Z231" i="1"/>
  <c r="BP239" i="1"/>
  <c r="BN239" i="1"/>
  <c r="Z239" i="1"/>
  <c r="BP249" i="1"/>
  <c r="BN249" i="1"/>
  <c r="Z249" i="1"/>
  <c r="BP260" i="1"/>
  <c r="BN260" i="1"/>
  <c r="Z260" i="1"/>
  <c r="BP270" i="1"/>
  <c r="BN270" i="1"/>
  <c r="Z270" i="1"/>
  <c r="BP284" i="1"/>
  <c r="BN284" i="1"/>
  <c r="Z284" i="1"/>
  <c r="BP289" i="1"/>
  <c r="BN289" i="1"/>
  <c r="Z289" i="1"/>
  <c r="BP313" i="1"/>
  <c r="BN313" i="1"/>
  <c r="Z313" i="1"/>
  <c r="BP364" i="1"/>
  <c r="BN364" i="1"/>
  <c r="Z364" i="1"/>
  <c r="BP374" i="1"/>
  <c r="BN374" i="1"/>
  <c r="Z374" i="1"/>
  <c r="Y392" i="1"/>
  <c r="BP388" i="1"/>
  <c r="BN388" i="1"/>
  <c r="Z388" i="1"/>
  <c r="BP421" i="1"/>
  <c r="BN421" i="1"/>
  <c r="Z421" i="1"/>
  <c r="BP429" i="1"/>
  <c r="BN429" i="1"/>
  <c r="Z429" i="1"/>
  <c r="BP448" i="1"/>
  <c r="BN448" i="1"/>
  <c r="Z448" i="1"/>
  <c r="BP460" i="1"/>
  <c r="BN460" i="1"/>
  <c r="Z460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X670" i="1"/>
  <c r="X666" i="1"/>
  <c r="Z52" i="1"/>
  <c r="BN52" i="1"/>
  <c r="BP56" i="1"/>
  <c r="BN56" i="1"/>
  <c r="Z56" i="1"/>
  <c r="BP69" i="1"/>
  <c r="BN69" i="1"/>
  <c r="Z69" i="1"/>
  <c r="Y92" i="1"/>
  <c r="BP86" i="1"/>
  <c r="BN86" i="1"/>
  <c r="Z86" i="1"/>
  <c r="BP104" i="1"/>
  <c r="BN104" i="1"/>
  <c r="Z104" i="1"/>
  <c r="BP129" i="1"/>
  <c r="BN129" i="1"/>
  <c r="Z129" i="1"/>
  <c r="BP137" i="1"/>
  <c r="BN137" i="1"/>
  <c r="Z137" i="1"/>
  <c r="BP147" i="1"/>
  <c r="BN147" i="1"/>
  <c r="Z147" i="1"/>
  <c r="BP179" i="1"/>
  <c r="BN179" i="1"/>
  <c r="Z179" i="1"/>
  <c r="Y195" i="1"/>
  <c r="BP194" i="1"/>
  <c r="BN194" i="1"/>
  <c r="Z194" i="1"/>
  <c r="Z195" i="1" s="1"/>
  <c r="Y206" i="1"/>
  <c r="BP198" i="1"/>
  <c r="BN198" i="1"/>
  <c r="Z198" i="1"/>
  <c r="BP211" i="1"/>
  <c r="BN211" i="1"/>
  <c r="Z211" i="1"/>
  <c r="BP225" i="1"/>
  <c r="BN225" i="1"/>
  <c r="Z225" i="1"/>
  <c r="BP235" i="1"/>
  <c r="BN235" i="1"/>
  <c r="Z235" i="1"/>
  <c r="BP245" i="1"/>
  <c r="BN245" i="1"/>
  <c r="Z245" i="1"/>
  <c r="BP256" i="1"/>
  <c r="BN256" i="1"/>
  <c r="Z256" i="1"/>
  <c r="BP269" i="1"/>
  <c r="BN269" i="1"/>
  <c r="Z269" i="1"/>
  <c r="BP274" i="1"/>
  <c r="BN274" i="1"/>
  <c r="Z274" i="1"/>
  <c r="BP285" i="1"/>
  <c r="BN285" i="1"/>
  <c r="Z285" i="1"/>
  <c r="BP303" i="1"/>
  <c r="BN303" i="1"/>
  <c r="Z303" i="1"/>
  <c r="T676" i="1"/>
  <c r="Y347" i="1"/>
  <c r="BP346" i="1"/>
  <c r="BN346" i="1"/>
  <c r="Z346" i="1"/>
  <c r="Z347" i="1" s="1"/>
  <c r="Y352" i="1"/>
  <c r="BP350" i="1"/>
  <c r="BN350" i="1"/>
  <c r="Z350" i="1"/>
  <c r="BP368" i="1"/>
  <c r="BN368" i="1"/>
  <c r="Z368" i="1"/>
  <c r="BP382" i="1"/>
  <c r="BN382" i="1"/>
  <c r="Z382" i="1"/>
  <c r="Y391" i="1"/>
  <c r="BP402" i="1"/>
  <c r="BN402" i="1"/>
  <c r="Z402" i="1"/>
  <c r="BP425" i="1"/>
  <c r="BN425" i="1"/>
  <c r="Z425" i="1"/>
  <c r="BP447" i="1"/>
  <c r="BN447" i="1"/>
  <c r="Z447" i="1"/>
  <c r="BP456" i="1"/>
  <c r="BN456" i="1"/>
  <c r="Z456" i="1"/>
  <c r="BP476" i="1"/>
  <c r="BN476" i="1"/>
  <c r="Z476" i="1"/>
  <c r="BP495" i="1"/>
  <c r="BN495" i="1"/>
  <c r="Z495" i="1"/>
  <c r="BP503" i="1"/>
  <c r="BN503" i="1"/>
  <c r="Z503" i="1"/>
  <c r="Y515" i="1"/>
  <c r="BP513" i="1"/>
  <c r="BN513" i="1"/>
  <c r="Z513" i="1"/>
  <c r="BP531" i="1"/>
  <c r="BN531" i="1"/>
  <c r="Z531" i="1"/>
  <c r="BP569" i="1"/>
  <c r="BN569" i="1"/>
  <c r="Z569" i="1"/>
  <c r="Y595" i="1"/>
  <c r="BP591" i="1"/>
  <c r="BN591" i="1"/>
  <c r="Z591" i="1"/>
  <c r="Y594" i="1"/>
  <c r="Y62" i="1"/>
  <c r="Y82" i="1"/>
  <c r="E676" i="1"/>
  <c r="F676" i="1"/>
  <c r="Y140" i="1"/>
  <c r="Y149" i="1"/>
  <c r="Y217" i="1"/>
  <c r="Y376" i="1"/>
  <c r="BP481" i="1"/>
  <c r="BN481" i="1"/>
  <c r="Z481" i="1"/>
  <c r="Y488" i="1"/>
  <c r="BP487" i="1"/>
  <c r="BN487" i="1"/>
  <c r="Z487" i="1"/>
  <c r="Z488" i="1" s="1"/>
  <c r="BP491" i="1"/>
  <c r="BN491" i="1"/>
  <c r="Z491" i="1"/>
  <c r="BP500" i="1"/>
  <c r="BN500" i="1"/>
  <c r="Z500" i="1"/>
  <c r="BP507" i="1"/>
  <c r="BN507" i="1"/>
  <c r="Z507" i="1"/>
  <c r="BP530" i="1"/>
  <c r="BN530" i="1"/>
  <c r="Z530" i="1"/>
  <c r="BP562" i="1"/>
  <c r="BN562" i="1"/>
  <c r="Z562" i="1"/>
  <c r="BP580" i="1"/>
  <c r="BN580" i="1"/>
  <c r="Z580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Y576" i="1"/>
  <c r="F9" i="1"/>
  <c r="J9" i="1"/>
  <c r="F10" i="1"/>
  <c r="BP28" i="1"/>
  <c r="BN28" i="1"/>
  <c r="Z28" i="1"/>
  <c r="BP32" i="1"/>
  <c r="BN32" i="1"/>
  <c r="Z32" i="1"/>
  <c r="BP34" i="1"/>
  <c r="BN34" i="1"/>
  <c r="Z34" i="1"/>
  <c r="BP37" i="1"/>
  <c r="BN37" i="1"/>
  <c r="Z37" i="1"/>
  <c r="Y39" i="1"/>
  <c r="Y42" i="1"/>
  <c r="BP41" i="1"/>
  <c r="BN41" i="1"/>
  <c r="Z41" i="1"/>
  <c r="Z42" i="1" s="1"/>
  <c r="Y43" i="1"/>
  <c r="H9" i="1"/>
  <c r="Y38" i="1"/>
  <c r="BP29" i="1"/>
  <c r="BN29" i="1"/>
  <c r="Z29" i="1"/>
  <c r="BP33" i="1"/>
  <c r="BN33" i="1"/>
  <c r="Z33" i="1"/>
  <c r="BP35" i="1"/>
  <c r="BN35" i="1"/>
  <c r="Z35" i="1"/>
  <c r="Y47" i="1"/>
  <c r="Y57" i="1"/>
  <c r="Y63" i="1"/>
  <c r="Y76" i="1"/>
  <c r="Y83" i="1"/>
  <c r="Y91" i="1"/>
  <c r="Y101" i="1"/>
  <c r="Y107" i="1"/>
  <c r="Y114" i="1"/>
  <c r="Y123" i="1"/>
  <c r="Y132" i="1"/>
  <c r="Y139" i="1"/>
  <c r="Y150" i="1"/>
  <c r="Y154" i="1"/>
  <c r="BP169" i="1"/>
  <c r="BN169" i="1"/>
  <c r="Z169" i="1"/>
  <c r="Z170" i="1" s="1"/>
  <c r="Y171" i="1"/>
  <c r="H676" i="1"/>
  <c r="Y175" i="1"/>
  <c r="BP174" i="1"/>
  <c r="BN174" i="1"/>
  <c r="Z174" i="1"/>
  <c r="Z175" i="1" s="1"/>
  <c r="Y176" i="1"/>
  <c r="Y183" i="1"/>
  <c r="BP178" i="1"/>
  <c r="BN178" i="1"/>
  <c r="Z178" i="1"/>
  <c r="BP182" i="1"/>
  <c r="BN182" i="1"/>
  <c r="Z182" i="1"/>
  <c r="Y184" i="1"/>
  <c r="Y189" i="1"/>
  <c r="BP186" i="1"/>
  <c r="BN186" i="1"/>
  <c r="Z186" i="1"/>
  <c r="BP201" i="1"/>
  <c r="BN201" i="1"/>
  <c r="Z201" i="1"/>
  <c r="BP205" i="1"/>
  <c r="BN205" i="1"/>
  <c r="Z205" i="1"/>
  <c r="Y207" i="1"/>
  <c r="J676" i="1"/>
  <c r="Y213" i="1"/>
  <c r="BP210" i="1"/>
  <c r="BN210" i="1"/>
  <c r="Z210" i="1"/>
  <c r="Z212" i="1" s="1"/>
  <c r="BP222" i="1"/>
  <c r="BN222" i="1"/>
  <c r="Z222" i="1"/>
  <c r="BP226" i="1"/>
  <c r="BN226" i="1"/>
  <c r="Z226" i="1"/>
  <c r="BP234" i="1"/>
  <c r="BN234" i="1"/>
  <c r="Z234" i="1"/>
  <c r="BP238" i="1"/>
  <c r="BN238" i="1"/>
  <c r="Z238" i="1"/>
  <c r="Y242" i="1"/>
  <c r="BP246" i="1"/>
  <c r="BN246" i="1"/>
  <c r="Z246" i="1"/>
  <c r="Y250" i="1"/>
  <c r="BP255" i="1"/>
  <c r="BN255" i="1"/>
  <c r="Z255" i="1"/>
  <c r="BP259" i="1"/>
  <c r="BN259" i="1"/>
  <c r="Z259" i="1"/>
  <c r="BP268" i="1"/>
  <c r="BN268" i="1"/>
  <c r="Z268" i="1"/>
  <c r="BP273" i="1"/>
  <c r="BN273" i="1"/>
  <c r="Z273" i="1"/>
  <c r="BP286" i="1"/>
  <c r="BN286" i="1"/>
  <c r="Z286" i="1"/>
  <c r="BP290" i="1"/>
  <c r="BN290" i="1"/>
  <c r="Z290" i="1"/>
  <c r="BP304" i="1"/>
  <c r="BN304" i="1"/>
  <c r="Z304" i="1"/>
  <c r="Y306" i="1"/>
  <c r="Q676" i="1"/>
  <c r="Y315" i="1"/>
  <c r="BP309" i="1"/>
  <c r="BN309" i="1"/>
  <c r="Z309" i="1"/>
  <c r="BP314" i="1"/>
  <c r="BN314" i="1"/>
  <c r="Z314" i="1"/>
  <c r="Y316" i="1"/>
  <c r="R676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Y328" i="1"/>
  <c r="BP327" i="1"/>
  <c r="BN327" i="1"/>
  <c r="Z327" i="1"/>
  <c r="Z328" i="1" s="1"/>
  <c r="Y329" i="1"/>
  <c r="S676" i="1"/>
  <c r="Y333" i="1"/>
  <c r="BP332" i="1"/>
  <c r="BN332" i="1"/>
  <c r="Z332" i="1"/>
  <c r="Z333" i="1" s="1"/>
  <c r="Y334" i="1"/>
  <c r="Y337" i="1"/>
  <c r="BP336" i="1"/>
  <c r="BN336" i="1"/>
  <c r="Z336" i="1"/>
  <c r="Z337" i="1" s="1"/>
  <c r="Y338" i="1"/>
  <c r="Y343" i="1"/>
  <c r="BP340" i="1"/>
  <c r="BN340" i="1"/>
  <c r="Z340" i="1"/>
  <c r="Z342" i="1" s="1"/>
  <c r="BP363" i="1"/>
  <c r="BN363" i="1"/>
  <c r="Z363" i="1"/>
  <c r="BP367" i="1"/>
  <c r="BN367" i="1"/>
  <c r="Z367" i="1"/>
  <c r="BP375" i="1"/>
  <c r="BN375" i="1"/>
  <c r="Z375" i="1"/>
  <c r="Y377" i="1"/>
  <c r="Y386" i="1"/>
  <c r="BP379" i="1"/>
  <c r="BN379" i="1"/>
  <c r="Z379" i="1"/>
  <c r="BP383" i="1"/>
  <c r="BN383" i="1"/>
  <c r="Z383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BP414" i="1"/>
  <c r="BN414" i="1"/>
  <c r="Z414" i="1"/>
  <c r="Y416" i="1"/>
  <c r="W676" i="1"/>
  <c r="Y431" i="1"/>
  <c r="BP420" i="1"/>
  <c r="BN420" i="1"/>
  <c r="Z420" i="1"/>
  <c r="BP424" i="1"/>
  <c r="BN424" i="1"/>
  <c r="Z424" i="1"/>
  <c r="BP428" i="1"/>
  <c r="BN428" i="1"/>
  <c r="Z428" i="1"/>
  <c r="BP441" i="1"/>
  <c r="BN441" i="1"/>
  <c r="Z441" i="1"/>
  <c r="Y444" i="1"/>
  <c r="BP449" i="1"/>
  <c r="BN449" i="1"/>
  <c r="Z449" i="1"/>
  <c r="Y451" i="1"/>
  <c r="Y462" i="1"/>
  <c r="BP454" i="1"/>
  <c r="BN454" i="1"/>
  <c r="Z454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Y467" i="1"/>
  <c r="BP492" i="1"/>
  <c r="BN492" i="1"/>
  <c r="Z492" i="1"/>
  <c r="Y510" i="1"/>
  <c r="BP496" i="1"/>
  <c r="BN496" i="1"/>
  <c r="Z496" i="1"/>
  <c r="BP501" i="1"/>
  <c r="BN501" i="1"/>
  <c r="Z501" i="1"/>
  <c r="BP504" i="1"/>
  <c r="BN504" i="1"/>
  <c r="Z504" i="1"/>
  <c r="BP508" i="1"/>
  <c r="BN508" i="1"/>
  <c r="Z508" i="1"/>
  <c r="BP581" i="1"/>
  <c r="BN581" i="1"/>
  <c r="Z581" i="1"/>
  <c r="BP585" i="1"/>
  <c r="BN585" i="1"/>
  <c r="Z585" i="1"/>
  <c r="B676" i="1"/>
  <c r="X667" i="1"/>
  <c r="X668" i="1"/>
  <c r="Y24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Z62" i="1" s="1"/>
  <c r="BN61" i="1"/>
  <c r="D676" i="1"/>
  <c r="Z67" i="1"/>
  <c r="BN67" i="1"/>
  <c r="Z70" i="1"/>
  <c r="BN70" i="1"/>
  <c r="Z72" i="1"/>
  <c r="BN72" i="1"/>
  <c r="Z74" i="1"/>
  <c r="BN74" i="1"/>
  <c r="Y75" i="1"/>
  <c r="Z78" i="1"/>
  <c r="BN78" i="1"/>
  <c r="BP78" i="1"/>
  <c r="Z81" i="1"/>
  <c r="BN81" i="1"/>
  <c r="Z85" i="1"/>
  <c r="BN85" i="1"/>
  <c r="BP85" i="1"/>
  <c r="Z87" i="1"/>
  <c r="BN87" i="1"/>
  <c r="Z89" i="1"/>
  <c r="BN89" i="1"/>
  <c r="Z94" i="1"/>
  <c r="BN94" i="1"/>
  <c r="BP94" i="1"/>
  <c r="Z95" i="1"/>
  <c r="BN95" i="1"/>
  <c r="Z96" i="1"/>
  <c r="BN96" i="1"/>
  <c r="Z97" i="1"/>
  <c r="BN97" i="1"/>
  <c r="Z99" i="1"/>
  <c r="BN99" i="1"/>
  <c r="Z103" i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5" i="1"/>
  <c r="BN135" i="1"/>
  <c r="Z143" i="1"/>
  <c r="BN143" i="1"/>
  <c r="Z144" i="1"/>
  <c r="BN144" i="1"/>
  <c r="Z146" i="1"/>
  <c r="BN146" i="1"/>
  <c r="Z148" i="1"/>
  <c r="BN148" i="1"/>
  <c r="Z152" i="1"/>
  <c r="Z154" i="1" s="1"/>
  <c r="BN152" i="1"/>
  <c r="BP152" i="1"/>
  <c r="BP159" i="1"/>
  <c r="BN159" i="1"/>
  <c r="Z159" i="1"/>
  <c r="Y161" i="1"/>
  <c r="Y166" i="1"/>
  <c r="BP163" i="1"/>
  <c r="BN163" i="1"/>
  <c r="Z163" i="1"/>
  <c r="Z165" i="1" s="1"/>
  <c r="Y170" i="1"/>
  <c r="BP180" i="1"/>
  <c r="BN180" i="1"/>
  <c r="Z180" i="1"/>
  <c r="BP188" i="1"/>
  <c r="BN188" i="1"/>
  <c r="Z188" i="1"/>
  <c r="Y190" i="1"/>
  <c r="BP199" i="1"/>
  <c r="BN199" i="1"/>
  <c r="Z199" i="1"/>
  <c r="BP203" i="1"/>
  <c r="BN203" i="1"/>
  <c r="Z203" i="1"/>
  <c r="Y212" i="1"/>
  <c r="BP216" i="1"/>
  <c r="BN216" i="1"/>
  <c r="Z216" i="1"/>
  <c r="Z217" i="1" s="1"/>
  <c r="Y218" i="1"/>
  <c r="Y229" i="1"/>
  <c r="BP220" i="1"/>
  <c r="BN220" i="1"/>
  <c r="Z220" i="1"/>
  <c r="BP224" i="1"/>
  <c r="BN224" i="1"/>
  <c r="Z224" i="1"/>
  <c r="Y228" i="1"/>
  <c r="BP232" i="1"/>
  <c r="BN232" i="1"/>
  <c r="Z232" i="1"/>
  <c r="BP236" i="1"/>
  <c r="BN236" i="1"/>
  <c r="Z236" i="1"/>
  <c r="BP240" i="1"/>
  <c r="BN240" i="1"/>
  <c r="Z240" i="1"/>
  <c r="Y251" i="1"/>
  <c r="BP248" i="1"/>
  <c r="BN248" i="1"/>
  <c r="Z248" i="1"/>
  <c r="Z250" i="1" s="1"/>
  <c r="K676" i="1"/>
  <c r="BP257" i="1"/>
  <c r="BN257" i="1"/>
  <c r="Z257" i="1"/>
  <c r="BP261" i="1"/>
  <c r="BN261" i="1"/>
  <c r="Z261" i="1"/>
  <c r="Y263" i="1"/>
  <c r="L676" i="1"/>
  <c r="Y276" i="1"/>
  <c r="BP266" i="1"/>
  <c r="BN266" i="1"/>
  <c r="Z266" i="1"/>
  <c r="BP271" i="1"/>
  <c r="BN271" i="1"/>
  <c r="Z271" i="1"/>
  <c r="Y275" i="1"/>
  <c r="Y279" i="1"/>
  <c r="BP278" i="1"/>
  <c r="BN278" i="1"/>
  <c r="Z278" i="1"/>
  <c r="Z279" i="1" s="1"/>
  <c r="Y280" i="1"/>
  <c r="M676" i="1"/>
  <c r="Y293" i="1"/>
  <c r="BP283" i="1"/>
  <c r="BN283" i="1"/>
  <c r="Z283" i="1"/>
  <c r="BP288" i="1"/>
  <c r="BN288" i="1"/>
  <c r="Z288" i="1"/>
  <c r="BP292" i="1"/>
  <c r="BN292" i="1"/>
  <c r="Z292" i="1"/>
  <c r="Y294" i="1"/>
  <c r="O676" i="1"/>
  <c r="Y298" i="1"/>
  <c r="BP297" i="1"/>
  <c r="BN297" i="1"/>
  <c r="Z297" i="1"/>
  <c r="Z298" i="1" s="1"/>
  <c r="Y299" i="1"/>
  <c r="Y305" i="1"/>
  <c r="BP302" i="1"/>
  <c r="BN302" i="1"/>
  <c r="Z302" i="1"/>
  <c r="Z305" i="1" s="1"/>
  <c r="BP312" i="1"/>
  <c r="BN312" i="1"/>
  <c r="Z312" i="1"/>
  <c r="Y342" i="1"/>
  <c r="BP351" i="1"/>
  <c r="BN351" i="1"/>
  <c r="Z351" i="1"/>
  <c r="Y353" i="1"/>
  <c r="Y356" i="1"/>
  <c r="BP355" i="1"/>
  <c r="BN355" i="1"/>
  <c r="Z355" i="1"/>
  <c r="Z356" i="1" s="1"/>
  <c r="Y357" i="1"/>
  <c r="U676" i="1"/>
  <c r="Y370" i="1"/>
  <c r="BP360" i="1"/>
  <c r="BN360" i="1"/>
  <c r="Z360" i="1"/>
  <c r="Z369" i="1" s="1"/>
  <c r="BP365" i="1"/>
  <c r="BN365" i="1"/>
  <c r="Z365" i="1"/>
  <c r="Y369" i="1"/>
  <c r="BP373" i="1"/>
  <c r="BN373" i="1"/>
  <c r="Z373" i="1"/>
  <c r="BP381" i="1"/>
  <c r="BN381" i="1"/>
  <c r="Z381" i="1"/>
  <c r="Y385" i="1"/>
  <c r="Z391" i="1"/>
  <c r="BP389" i="1"/>
  <c r="BN389" i="1"/>
  <c r="Z389" i="1"/>
  <c r="BP395" i="1"/>
  <c r="BN395" i="1"/>
  <c r="Z395" i="1"/>
  <c r="BP403" i="1"/>
  <c r="BN403" i="1"/>
  <c r="Z403" i="1"/>
  <c r="Y405" i="1"/>
  <c r="V676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Y445" i="1"/>
  <c r="BP442" i="1"/>
  <c r="BN442" i="1"/>
  <c r="Z442" i="1"/>
  <c r="Y450" i="1"/>
  <c r="BP472" i="1"/>
  <c r="BN472" i="1"/>
  <c r="Z472" i="1"/>
  <c r="BP475" i="1"/>
  <c r="BN475" i="1"/>
  <c r="Z475" i="1"/>
  <c r="BP529" i="1"/>
  <c r="BN529" i="1"/>
  <c r="Z529" i="1"/>
  <c r="Y534" i="1"/>
  <c r="BP547" i="1"/>
  <c r="BN547" i="1"/>
  <c r="Z547" i="1"/>
  <c r="BP561" i="1"/>
  <c r="BN561" i="1"/>
  <c r="Z561" i="1"/>
  <c r="BP566" i="1"/>
  <c r="BN566" i="1"/>
  <c r="Z566" i="1"/>
  <c r="BP568" i="1"/>
  <c r="BN568" i="1"/>
  <c r="Z568" i="1"/>
  <c r="BP615" i="1"/>
  <c r="BN615" i="1"/>
  <c r="Z615" i="1"/>
  <c r="BP617" i="1"/>
  <c r="BN617" i="1"/>
  <c r="Z617" i="1"/>
  <c r="Y619" i="1"/>
  <c r="Y639" i="1"/>
  <c r="BP631" i="1"/>
  <c r="BN631" i="1"/>
  <c r="Z631" i="1"/>
  <c r="Y640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53" i="1"/>
  <c r="Y660" i="1"/>
  <c r="BP659" i="1"/>
  <c r="BN659" i="1"/>
  <c r="Z659" i="1"/>
  <c r="Z660" i="1" s="1"/>
  <c r="Y661" i="1"/>
  <c r="G676" i="1"/>
  <c r="X676" i="1"/>
  <c r="I676" i="1"/>
  <c r="Y196" i="1"/>
  <c r="Y262" i="1"/>
  <c r="Y348" i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Y511" i="1"/>
  <c r="BP494" i="1"/>
  <c r="BN494" i="1"/>
  <c r="Z494" i="1"/>
  <c r="BP499" i="1"/>
  <c r="BN499" i="1"/>
  <c r="Z499" i="1"/>
  <c r="BP502" i="1"/>
  <c r="BN502" i="1"/>
  <c r="Z502" i="1"/>
  <c r="BP506" i="1"/>
  <c r="BN506" i="1"/>
  <c r="Z506" i="1"/>
  <c r="BP514" i="1"/>
  <c r="BN514" i="1"/>
  <c r="Z514" i="1"/>
  <c r="Y516" i="1"/>
  <c r="Y521" i="1"/>
  <c r="BP518" i="1"/>
  <c r="BN518" i="1"/>
  <c r="Z518" i="1"/>
  <c r="Z520" i="1" s="1"/>
  <c r="Z676" i="1"/>
  <c r="Y533" i="1"/>
  <c r="BP532" i="1"/>
  <c r="BN532" i="1"/>
  <c r="Z532" i="1"/>
  <c r="Y537" i="1"/>
  <c r="BP536" i="1"/>
  <c r="BN536" i="1"/>
  <c r="Z536" i="1"/>
  <c r="Z537" i="1" s="1"/>
  <c r="Y538" i="1"/>
  <c r="Y541" i="1"/>
  <c r="BP540" i="1"/>
  <c r="BN540" i="1"/>
  <c r="Z540" i="1"/>
  <c r="Z541" i="1" s="1"/>
  <c r="Y542" i="1"/>
  <c r="AA676" i="1"/>
  <c r="Y549" i="1"/>
  <c r="BP545" i="1"/>
  <c r="BN545" i="1"/>
  <c r="Z545" i="1"/>
  <c r="BP548" i="1"/>
  <c r="BN548" i="1"/>
  <c r="Z548" i="1"/>
  <c r="Y550" i="1"/>
  <c r="Y554" i="1"/>
  <c r="BP553" i="1"/>
  <c r="BN553" i="1"/>
  <c r="Z553" i="1"/>
  <c r="Z554" i="1" s="1"/>
  <c r="Y555" i="1"/>
  <c r="AC676" i="1"/>
  <c r="Y571" i="1"/>
  <c r="BP559" i="1"/>
  <c r="BN559" i="1"/>
  <c r="Z559" i="1"/>
  <c r="BP563" i="1"/>
  <c r="BN563" i="1"/>
  <c r="Z563" i="1"/>
  <c r="BP567" i="1"/>
  <c r="BN567" i="1"/>
  <c r="Z567" i="1"/>
  <c r="Y570" i="1"/>
  <c r="BP575" i="1"/>
  <c r="BN575" i="1"/>
  <c r="Z575" i="1"/>
  <c r="Z576" i="1" s="1"/>
  <c r="Y577" i="1"/>
  <c r="Y589" i="1"/>
  <c r="BP579" i="1"/>
  <c r="BN579" i="1"/>
  <c r="Z579" i="1"/>
  <c r="BP584" i="1"/>
  <c r="BN584" i="1"/>
  <c r="Z584" i="1"/>
  <c r="Y588" i="1"/>
  <c r="BP592" i="1"/>
  <c r="BN592" i="1"/>
  <c r="Z592" i="1"/>
  <c r="Z594" i="1" s="1"/>
  <c r="AB676" i="1"/>
  <c r="Y676" i="1"/>
  <c r="Y489" i="1"/>
  <c r="Y526" i="1"/>
  <c r="Y599" i="1"/>
  <c r="BP597" i="1"/>
  <c r="BN597" i="1"/>
  <c r="BP598" i="1"/>
  <c r="BN598" i="1"/>
  <c r="Z598" i="1"/>
  <c r="Z599" i="1" s="1"/>
  <c r="Y600" i="1"/>
  <c r="Y618" i="1"/>
  <c r="BP614" i="1"/>
  <c r="BN614" i="1"/>
  <c r="Z614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AE676" i="1"/>
  <c r="Y652" i="1"/>
  <c r="BP650" i="1"/>
  <c r="BN650" i="1"/>
  <c r="Z650" i="1"/>
  <c r="Z652" i="1" s="1"/>
  <c r="AD676" i="1"/>
  <c r="Z628" i="1" l="1"/>
  <c r="Z242" i="1"/>
  <c r="Z149" i="1"/>
  <c r="Y670" i="1"/>
  <c r="Y667" i="1"/>
  <c r="Z588" i="1"/>
  <c r="Z533" i="1"/>
  <c r="Z515" i="1"/>
  <c r="Z510" i="1"/>
  <c r="Z482" i="1"/>
  <c r="Z477" i="1"/>
  <c r="Z376" i="1"/>
  <c r="Z352" i="1"/>
  <c r="Z228" i="1"/>
  <c r="Z206" i="1"/>
  <c r="Z160" i="1"/>
  <c r="Z139" i="1"/>
  <c r="Z131" i="1"/>
  <c r="Z106" i="1"/>
  <c r="Z91" i="1"/>
  <c r="Z75" i="1"/>
  <c r="Z450" i="1"/>
  <c r="Z444" i="1"/>
  <c r="Z262" i="1"/>
  <c r="Z38" i="1"/>
  <c r="Y668" i="1"/>
  <c r="Z646" i="1"/>
  <c r="Z611" i="1"/>
  <c r="Z431" i="1"/>
  <c r="Z385" i="1"/>
  <c r="Z189" i="1"/>
  <c r="Z183" i="1"/>
  <c r="Z618" i="1"/>
  <c r="Z570" i="1"/>
  <c r="Z549" i="1"/>
  <c r="Z639" i="1"/>
  <c r="Z293" i="1"/>
  <c r="Z275" i="1"/>
  <c r="Z122" i="1"/>
  <c r="Z113" i="1"/>
  <c r="Z100" i="1"/>
  <c r="Z82" i="1"/>
  <c r="Z57" i="1"/>
  <c r="Y666" i="1"/>
  <c r="X669" i="1"/>
  <c r="Z462" i="1"/>
  <c r="Z404" i="1"/>
  <c r="Z398" i="1"/>
  <c r="Z315" i="1"/>
  <c r="Z671" i="1" l="1"/>
  <c r="Y669" i="1"/>
</calcChain>
</file>

<file path=xl/sharedStrings.xml><?xml version="1.0" encoding="utf-8"?>
<sst xmlns="http://schemas.openxmlformats.org/spreadsheetml/2006/main" count="3177" uniqueCount="1118">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</sst>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8" t="s">
        <v>0</v>
      </c>
      <c r="E1" s="830"/>
      <c r="F1" s="830"/>
      <c r="G1" s="12" t="s">
        <v>1</v>
      </c>
      <c r="H1" s="868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829" t="s">
        <v>3</v>
      </c>
      <c r="S1" s="830"/>
      <c r="T1" s="8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3" t="s">
        <v>8</v>
      </c>
      <c r="B5" s="909"/>
      <c r="C5" s="910"/>
      <c r="D5" s="874"/>
      <c r="E5" s="875"/>
      <c r="F5" s="1171" t="s">
        <v>9</v>
      </c>
      <c r="G5" s="910"/>
      <c r="H5" s="874" t="s">
        <v>1117</v>
      </c>
      <c r="I5" s="1101"/>
      <c r="J5" s="1101"/>
      <c r="K5" s="1101"/>
      <c r="L5" s="1101"/>
      <c r="M5" s="875"/>
      <c r="N5" s="58"/>
      <c r="P5" s="24" t="s">
        <v>10</v>
      </c>
      <c r="Q5" s="1188">
        <v>45626</v>
      </c>
      <c r="R5" s="940"/>
      <c r="T5" s="996" t="s">
        <v>11</v>
      </c>
      <c r="U5" s="997"/>
      <c r="V5" s="998" t="s">
        <v>12</v>
      </c>
      <c r="W5" s="940"/>
      <c r="AB5" s="51"/>
      <c r="AC5" s="51"/>
      <c r="AD5" s="51"/>
      <c r="AE5" s="51"/>
    </row>
    <row r="6" spans="1:32" s="777" customFormat="1" ht="24" customHeight="1" x14ac:dyDescent="0.2">
      <c r="A6" s="943" t="s">
        <v>13</v>
      </c>
      <c r="B6" s="909"/>
      <c r="C6" s="910"/>
      <c r="D6" s="1107" t="s">
        <v>14</v>
      </c>
      <c r="E6" s="1108"/>
      <c r="F6" s="1108"/>
      <c r="G6" s="1108"/>
      <c r="H6" s="1108"/>
      <c r="I6" s="1108"/>
      <c r="J6" s="1108"/>
      <c r="K6" s="1108"/>
      <c r="L6" s="1108"/>
      <c r="M6" s="940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Суббота</v>
      </c>
      <c r="R6" s="790"/>
      <c r="T6" s="1014" t="s">
        <v>16</v>
      </c>
      <c r="U6" s="997"/>
      <c r="V6" s="1113" t="s">
        <v>17</v>
      </c>
      <c r="W6" s="872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2"/>
      <c r="U7" s="997"/>
      <c r="V7" s="1114"/>
      <c r="W7" s="1115"/>
      <c r="AB7" s="51"/>
      <c r="AC7" s="51"/>
      <c r="AD7" s="51"/>
      <c r="AE7" s="51"/>
    </row>
    <row r="8" spans="1:32" s="777" customFormat="1" ht="25.5" customHeight="1" x14ac:dyDescent="0.2">
      <c r="A8" s="1227" t="s">
        <v>18</v>
      </c>
      <c r="B8" s="794"/>
      <c r="C8" s="795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952">
        <v>0.375</v>
      </c>
      <c r="R8" s="842"/>
      <c r="T8" s="792"/>
      <c r="U8" s="997"/>
      <c r="V8" s="1114"/>
      <c r="W8" s="1115"/>
      <c r="AB8" s="51"/>
      <c r="AC8" s="51"/>
      <c r="AD8" s="51"/>
      <c r="AE8" s="51"/>
    </row>
    <row r="9" spans="1:32" s="777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66"/>
      <c r="E9" s="788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75"/>
      <c r="P9" s="26" t="s">
        <v>21</v>
      </c>
      <c r="Q9" s="929"/>
      <c r="R9" s="930"/>
      <c r="T9" s="792"/>
      <c r="U9" s="997"/>
      <c r="V9" s="1116"/>
      <c r="W9" s="111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66"/>
      <c r="E10" s="788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84" t="str">
        <f>IFERROR(VLOOKUP($D$10,Proxy,2,FALSE),"")</f>
        <v/>
      </c>
      <c r="I10" s="792"/>
      <c r="J10" s="792"/>
      <c r="K10" s="792"/>
      <c r="L10" s="792"/>
      <c r="M10" s="792"/>
      <c r="N10" s="776"/>
      <c r="P10" s="26" t="s">
        <v>22</v>
      </c>
      <c r="Q10" s="1015"/>
      <c r="R10" s="1016"/>
      <c r="U10" s="24" t="s">
        <v>23</v>
      </c>
      <c r="V10" s="871" t="s">
        <v>24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9"/>
      <c r="R11" s="940"/>
      <c r="U11" s="24" t="s">
        <v>27</v>
      </c>
      <c r="V11" s="1130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8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52"/>
      <c r="R12" s="842"/>
      <c r="S12" s="23"/>
      <c r="U12" s="24"/>
      <c r="V12" s="830"/>
      <c r="W12" s="792"/>
      <c r="AB12" s="51"/>
      <c r="AC12" s="51"/>
      <c r="AD12" s="51"/>
      <c r="AE12" s="51"/>
    </row>
    <row r="13" spans="1:32" s="777" customFormat="1" ht="23.25" customHeight="1" x14ac:dyDescent="0.2">
      <c r="A13" s="988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130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8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7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77" t="s">
        <v>35</v>
      </c>
      <c r="Q15" s="830"/>
      <c r="R15" s="830"/>
      <c r="S15" s="830"/>
      <c r="T15" s="8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8"/>
      <c r="Q16" s="978"/>
      <c r="R16" s="978"/>
      <c r="S16" s="978"/>
      <c r="T16" s="9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61" t="s">
        <v>38</v>
      </c>
      <c r="D17" s="819" t="s">
        <v>39</v>
      </c>
      <c r="E17" s="894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3"/>
      <c r="R17" s="893"/>
      <c r="S17" s="893"/>
      <c r="T17" s="894"/>
      <c r="U17" s="1147" t="s">
        <v>51</v>
      </c>
      <c r="V17" s="910"/>
      <c r="W17" s="819" t="s">
        <v>52</v>
      </c>
      <c r="X17" s="819" t="s">
        <v>53</v>
      </c>
      <c r="Y17" s="1145" t="s">
        <v>54</v>
      </c>
      <c r="Z17" s="1095" t="s">
        <v>55</v>
      </c>
      <c r="AA17" s="1082" t="s">
        <v>56</v>
      </c>
      <c r="AB17" s="1082" t="s">
        <v>57</v>
      </c>
      <c r="AC17" s="1082" t="s">
        <v>58</v>
      </c>
      <c r="AD17" s="1082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5"/>
      <c r="E18" s="897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5"/>
      <c r="Q18" s="896"/>
      <c r="R18" s="896"/>
      <c r="S18" s="896"/>
      <c r="T18" s="897"/>
      <c r="U18" s="67" t="s">
        <v>61</v>
      </c>
      <c r="V18" s="67" t="s">
        <v>62</v>
      </c>
      <c r="W18" s="820"/>
      <c r="X18" s="820"/>
      <c r="Y18" s="1146"/>
      <c r="Z18" s="1096"/>
      <c r="AA18" s="1083"/>
      <c r="AB18" s="1083"/>
      <c r="AC18" s="1083"/>
      <c r="AD18" s="1168"/>
      <c r="AE18" s="1169"/>
      <c r="AF18" s="1170"/>
      <c r="AG18" s="66"/>
      <c r="BD18" s="65"/>
    </row>
    <row r="19" spans="1:68" ht="27.75" hidden="1" customHeight="1" x14ac:dyDescent="0.2">
      <c r="A19" s="934" t="s">
        <v>63</v>
      </c>
      <c r="B19" s="935"/>
      <c r="C19" s="935"/>
      <c r="D19" s="935"/>
      <c r="E19" s="935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  <c r="AA19" s="48"/>
      <c r="AB19" s="48"/>
      <c r="AC19" s="48"/>
    </row>
    <row r="20" spans="1:68" ht="16.5" hidden="1" customHeight="1" x14ac:dyDescent="0.25">
      <c r="A20" s="791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8"/>
      <c r="AB20" s="778"/>
      <c r="AC20" s="778"/>
    </row>
    <row r="21" spans="1:68" ht="14.25" hidden="1" customHeight="1" x14ac:dyDescent="0.25">
      <c r="A21" s="809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7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7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09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9">
        <v>4607091383881</v>
      </c>
      <c r="E26" s="790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9">
        <v>4680115885912</v>
      </c>
      <c r="E27" s="790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7" t="s">
        <v>80</v>
      </c>
      <c r="Q27" s="797"/>
      <c r="R27" s="797"/>
      <c r="S27" s="797"/>
      <c r="T27" s="798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9">
        <v>4607091383935</v>
      </c>
      <c r="E30" s="790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7"/>
      <c r="R30" s="797"/>
      <c r="S30" s="797"/>
      <c r="T30" s="798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9">
        <v>4680115886278</v>
      </c>
      <c r="E31" s="790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">
        <v>93</v>
      </c>
      <c r="Q31" s="797"/>
      <c r="R31" s="797"/>
      <c r="S31" s="797"/>
      <c r="T31" s="798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9">
        <v>4680115881990</v>
      </c>
      <c r="E32" s="790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0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7"/>
      <c r="R32" s="797"/>
      <c r="S32" s="797"/>
      <c r="T32" s="798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89">
        <v>4680115886247</v>
      </c>
      <c r="E33" s="790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4" t="s">
        <v>99</v>
      </c>
      <c r="Q33" s="797"/>
      <c r="R33" s="797"/>
      <c r="S33" s="797"/>
      <c r="T33" s="798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89">
        <v>4680115881853</v>
      </c>
      <c r="E34" s="790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9" t="s">
        <v>103</v>
      </c>
      <c r="Q34" s="797"/>
      <c r="R34" s="797"/>
      <c r="S34" s="797"/>
      <c r="T34" s="798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89">
        <v>4680115885905</v>
      </c>
      <c r="E35" s="790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8" t="s">
        <v>106</v>
      </c>
      <c r="Q35" s="797"/>
      <c r="R35" s="797"/>
      <c r="S35" s="797"/>
      <c r="T35" s="798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89">
        <v>4607091383911</v>
      </c>
      <c r="E36" s="790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5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7"/>
      <c r="R36" s="797"/>
      <c r="S36" s="797"/>
      <c r="T36" s="798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89">
        <v>4607091388244</v>
      </c>
      <c r="E37" s="790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6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7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7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09" t="s">
        <v>113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9">
        <v>4607091388503</v>
      </c>
      <c r="E41" s="790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7"/>
      <c r="R41" s="797"/>
      <c r="S41" s="797"/>
      <c r="T41" s="798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6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7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7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09" t="s">
        <v>119</v>
      </c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2"/>
      <c r="P44" s="792"/>
      <c r="Q44" s="792"/>
      <c r="R44" s="792"/>
      <c r="S44" s="792"/>
      <c r="T44" s="792"/>
      <c r="U44" s="792"/>
      <c r="V44" s="792"/>
      <c r="W44" s="792"/>
      <c r="X44" s="792"/>
      <c r="Y44" s="792"/>
      <c r="Z44" s="792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9">
        <v>4607091389111</v>
      </c>
      <c r="E45" s="790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7"/>
      <c r="R45" s="797"/>
      <c r="S45" s="797"/>
      <c r="T45" s="798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6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807"/>
      <c r="P46" s="793" t="s">
        <v>71</v>
      </c>
      <c r="Q46" s="794"/>
      <c r="R46" s="794"/>
      <c r="S46" s="794"/>
      <c r="T46" s="794"/>
      <c r="U46" s="794"/>
      <c r="V46" s="795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807"/>
      <c r="P47" s="793" t="s">
        <v>71</v>
      </c>
      <c r="Q47" s="794"/>
      <c r="R47" s="794"/>
      <c r="S47" s="794"/>
      <c r="T47" s="794"/>
      <c r="U47" s="794"/>
      <c r="V47" s="795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34" t="s">
        <v>122</v>
      </c>
      <c r="B48" s="935"/>
      <c r="C48" s="935"/>
      <c r="D48" s="935"/>
      <c r="E48" s="935"/>
      <c r="F48" s="935"/>
      <c r="G48" s="935"/>
      <c r="H48" s="935"/>
      <c r="I48" s="935"/>
      <c r="J48" s="935"/>
      <c r="K48" s="935"/>
      <c r="L48" s="935"/>
      <c r="M48" s="935"/>
      <c r="N48" s="935"/>
      <c r="O48" s="935"/>
      <c r="P48" s="935"/>
      <c r="Q48" s="935"/>
      <c r="R48" s="935"/>
      <c r="S48" s="935"/>
      <c r="T48" s="935"/>
      <c r="U48" s="935"/>
      <c r="V48" s="935"/>
      <c r="W48" s="935"/>
      <c r="X48" s="935"/>
      <c r="Y48" s="935"/>
      <c r="Z48" s="935"/>
      <c r="AA48" s="48"/>
      <c r="AB48" s="48"/>
      <c r="AC48" s="48"/>
    </row>
    <row r="49" spans="1:68" ht="16.5" hidden="1" customHeight="1" x14ac:dyDescent="0.25">
      <c r="A49" s="791" t="s">
        <v>123</v>
      </c>
      <c r="B49" s="792"/>
      <c r="C49" s="792"/>
      <c r="D49" s="792"/>
      <c r="E49" s="792"/>
      <c r="F49" s="792"/>
      <c r="G49" s="792"/>
      <c r="H49" s="792"/>
      <c r="I49" s="792"/>
      <c r="J49" s="792"/>
      <c r="K49" s="792"/>
      <c r="L49" s="792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78"/>
      <c r="AB49" s="778"/>
      <c r="AC49" s="778"/>
    </row>
    <row r="50" spans="1:68" ht="14.25" hidden="1" customHeight="1" x14ac:dyDescent="0.25">
      <c r="A50" s="809" t="s">
        <v>124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  <c r="M50" s="792"/>
      <c r="N50" s="792"/>
      <c r="O50" s="792"/>
      <c r="P50" s="792"/>
      <c r="Q50" s="792"/>
      <c r="R50" s="792"/>
      <c r="S50" s="792"/>
      <c r="T50" s="792"/>
      <c r="U50" s="792"/>
      <c r="V50" s="792"/>
      <c r="W50" s="792"/>
      <c r="X50" s="792"/>
      <c r="Y50" s="792"/>
      <c r="Z50" s="792"/>
      <c r="AA50" s="779"/>
      <c r="AB50" s="779"/>
      <c r="AC50" s="779"/>
    </row>
    <row r="51" spans="1:68" ht="16.5" hidden="1" customHeight="1" x14ac:dyDescent="0.25">
      <c r="A51" s="54" t="s">
        <v>125</v>
      </c>
      <c r="B51" s="54" t="s">
        <v>126</v>
      </c>
      <c r="C51" s="31">
        <v>4301011540</v>
      </c>
      <c r="D51" s="789">
        <v>4607091385670</v>
      </c>
      <c r="E51" s="790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797"/>
      <c r="R51" s="797"/>
      <c r="S51" s="797"/>
      <c r="T51" s="798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4301011380</v>
      </c>
      <c r="D52" s="789">
        <v>4607091385670</v>
      </c>
      <c r="E52" s="790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797"/>
      <c r="R52" s="797"/>
      <c r="S52" s="797"/>
      <c r="T52" s="798"/>
      <c r="U52" s="34"/>
      <c r="V52" s="34"/>
      <c r="W52" s="35" t="s">
        <v>69</v>
      </c>
      <c r="X52" s="783">
        <v>100</v>
      </c>
      <c r="Y52" s="784">
        <f t="shared" si="6"/>
        <v>108</v>
      </c>
      <c r="Z52" s="36">
        <f>IFERROR(IF(Y52=0,"",ROUNDUP(Y52/H52,0)*0.02175),"")</f>
        <v>0.21749999999999997</v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104.44444444444444</v>
      </c>
      <c r="BN52" s="64">
        <f t="shared" si="8"/>
        <v>112.8</v>
      </c>
      <c r="BO52" s="64">
        <f t="shared" si="9"/>
        <v>0.16534391534391535</v>
      </c>
      <c r="BP52" s="64">
        <f t="shared" si="10"/>
        <v>0.17857142857142855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89">
        <v>4680115883956</v>
      </c>
      <c r="E53" s="790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131</v>
      </c>
      <c r="N53" s="33"/>
      <c r="O53" s="32">
        <v>50</v>
      </c>
      <c r="P53" s="96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7"/>
      <c r="R53" s="797"/>
      <c r="S53" s="797"/>
      <c r="T53" s="798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4301011565</v>
      </c>
      <c r="D54" s="789">
        <v>4680115882539</v>
      </c>
      <c r="E54" s="790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76</v>
      </c>
      <c r="L54" s="32"/>
      <c r="M54" s="33" t="s">
        <v>128</v>
      </c>
      <c r="N54" s="33"/>
      <c r="O54" s="32">
        <v>50</v>
      </c>
      <c r="P54" s="11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797"/>
      <c r="R54" s="797"/>
      <c r="S54" s="797"/>
      <c r="T54" s="798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132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138</v>
      </c>
      <c r="B55" s="54" t="s">
        <v>139</v>
      </c>
      <c r="C55" s="31">
        <v>4301011382</v>
      </c>
      <c r="D55" s="789">
        <v>4607091385687</v>
      </c>
      <c r="E55" s="790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76</v>
      </c>
      <c r="L55" s="32" t="s">
        <v>140</v>
      </c>
      <c r="M55" s="33" t="s">
        <v>128</v>
      </c>
      <c r="N55" s="33"/>
      <c r="O55" s="32">
        <v>50</v>
      </c>
      <c r="P55" s="9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797"/>
      <c r="R55" s="797"/>
      <c r="S55" s="797"/>
      <c r="T55" s="798"/>
      <c r="U55" s="34"/>
      <c r="V55" s="34"/>
      <c r="W55" s="35" t="s">
        <v>69</v>
      </c>
      <c r="X55" s="783">
        <v>200</v>
      </c>
      <c r="Y55" s="784">
        <f t="shared" si="6"/>
        <v>200</v>
      </c>
      <c r="Z55" s="36">
        <f>IFERROR(IF(Y55=0,"",ROUNDUP(Y55/H55,0)*0.00902),"")</f>
        <v>0.45100000000000001</v>
      </c>
      <c r="AA55" s="56"/>
      <c r="AB55" s="57"/>
      <c r="AC55" s="107" t="s">
        <v>132</v>
      </c>
      <c r="AG55" s="64"/>
      <c r="AJ55" s="68" t="s">
        <v>141</v>
      </c>
      <c r="AK55" s="68">
        <v>528</v>
      </c>
      <c r="BB55" s="108" t="s">
        <v>1</v>
      </c>
      <c r="BM55" s="64">
        <f t="shared" si="7"/>
        <v>210.5</v>
      </c>
      <c r="BN55" s="64">
        <f t="shared" si="8"/>
        <v>210.5</v>
      </c>
      <c r="BO55" s="64">
        <f t="shared" si="9"/>
        <v>0.37878787878787878</v>
      </c>
      <c r="BP55" s="64">
        <f t="shared" si="10"/>
        <v>0.37878787878787878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89">
        <v>4680115883949</v>
      </c>
      <c r="E56" s="790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131</v>
      </c>
      <c r="N56" s="33"/>
      <c r="O56" s="32">
        <v>50</v>
      </c>
      <c r="P56" s="8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6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807"/>
      <c r="P57" s="793" t="s">
        <v>71</v>
      </c>
      <c r="Q57" s="794"/>
      <c r="R57" s="794"/>
      <c r="S57" s="794"/>
      <c r="T57" s="794"/>
      <c r="U57" s="794"/>
      <c r="V57" s="795"/>
      <c r="W57" s="37" t="s">
        <v>72</v>
      </c>
      <c r="X57" s="785">
        <f>IFERROR(X51/H51,"0")+IFERROR(X52/H52,"0")+IFERROR(X53/H53,"0")+IFERROR(X54/H54,"0")+IFERROR(X55/H55,"0")+IFERROR(X56/H56,"0")</f>
        <v>59.25925925925926</v>
      </c>
      <c r="Y57" s="785">
        <f>IFERROR(Y51/H51,"0")+IFERROR(Y52/H52,"0")+IFERROR(Y53/H53,"0")+IFERROR(Y54/H54,"0")+IFERROR(Y55/H55,"0")+IFERROR(Y56/H56,"0")</f>
        <v>60</v>
      </c>
      <c r="Z57" s="785">
        <f>IFERROR(IF(Z51="",0,Z51),"0")+IFERROR(IF(Z52="",0,Z52),"0")+IFERROR(IF(Z53="",0,Z53),"0")+IFERROR(IF(Z54="",0,Z54),"0")+IFERROR(IF(Z55="",0,Z55),"0")+IFERROR(IF(Z56="",0,Z56),"0")</f>
        <v>0.66849999999999998</v>
      </c>
      <c r="AA57" s="786"/>
      <c r="AB57" s="786"/>
      <c r="AC57" s="786"/>
    </row>
    <row r="58" spans="1:68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7"/>
      <c r="P58" s="793" t="s">
        <v>71</v>
      </c>
      <c r="Q58" s="794"/>
      <c r="R58" s="794"/>
      <c r="S58" s="794"/>
      <c r="T58" s="794"/>
      <c r="U58" s="794"/>
      <c r="V58" s="795"/>
      <c r="W58" s="37" t="s">
        <v>69</v>
      </c>
      <c r="X58" s="785">
        <f>IFERROR(SUM(X51:X56),"0")</f>
        <v>300</v>
      </c>
      <c r="Y58" s="785">
        <f>IFERROR(SUM(Y51:Y56),"0")</f>
        <v>308</v>
      </c>
      <c r="Z58" s="37"/>
      <c r="AA58" s="786"/>
      <c r="AB58" s="786"/>
      <c r="AC58" s="786"/>
    </row>
    <row r="59" spans="1:68" ht="14.25" hidden="1" customHeight="1" x14ac:dyDescent="0.25">
      <c r="A59" s="809" t="s">
        <v>73</v>
      </c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2"/>
      <c r="P59" s="792"/>
      <c r="Q59" s="792"/>
      <c r="R59" s="792"/>
      <c r="S59" s="792"/>
      <c r="T59" s="792"/>
      <c r="U59" s="792"/>
      <c r="V59" s="792"/>
      <c r="W59" s="792"/>
      <c r="X59" s="792"/>
      <c r="Y59" s="792"/>
      <c r="Z59" s="792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89">
        <v>4680115885233</v>
      </c>
      <c r="E60" s="790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128</v>
      </c>
      <c r="N60" s="33"/>
      <c r="O60" s="32">
        <v>40</v>
      </c>
      <c r="P60" s="121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7"/>
      <c r="R60" s="797"/>
      <c r="S60" s="797"/>
      <c r="T60" s="798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89">
        <v>4680115884915</v>
      </c>
      <c r="E61" s="790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128</v>
      </c>
      <c r="N61" s="33"/>
      <c r="O61" s="32">
        <v>40</v>
      </c>
      <c r="P61" s="11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7"/>
      <c r="R61" s="797"/>
      <c r="S61" s="797"/>
      <c r="T61" s="798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6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807"/>
      <c r="P62" s="793" t="s">
        <v>71</v>
      </c>
      <c r="Q62" s="794"/>
      <c r="R62" s="794"/>
      <c r="S62" s="794"/>
      <c r="T62" s="794"/>
      <c r="U62" s="794"/>
      <c r="V62" s="795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807"/>
      <c r="P63" s="793" t="s">
        <v>71</v>
      </c>
      <c r="Q63" s="794"/>
      <c r="R63" s="794"/>
      <c r="S63" s="794"/>
      <c r="T63" s="794"/>
      <c r="U63" s="794"/>
      <c r="V63" s="795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791" t="s">
        <v>150</v>
      </c>
      <c r="B64" s="792"/>
      <c r="C64" s="792"/>
      <c r="D64" s="792"/>
      <c r="E64" s="792"/>
      <c r="F64" s="792"/>
      <c r="G64" s="792"/>
      <c r="H64" s="792"/>
      <c r="I64" s="792"/>
      <c r="J64" s="792"/>
      <c r="K64" s="792"/>
      <c r="L64" s="792"/>
      <c r="M64" s="792"/>
      <c r="N64" s="792"/>
      <c r="O64" s="792"/>
      <c r="P64" s="792"/>
      <c r="Q64" s="792"/>
      <c r="R64" s="792"/>
      <c r="S64" s="792"/>
      <c r="T64" s="792"/>
      <c r="U64" s="792"/>
      <c r="V64" s="792"/>
      <c r="W64" s="792"/>
      <c r="X64" s="792"/>
      <c r="Y64" s="792"/>
      <c r="Z64" s="792"/>
      <c r="AA64" s="778"/>
      <c r="AB64" s="778"/>
      <c r="AC64" s="778"/>
    </row>
    <row r="65" spans="1:68" ht="14.25" hidden="1" customHeight="1" x14ac:dyDescent="0.25">
      <c r="A65" s="809" t="s">
        <v>124</v>
      </c>
      <c r="B65" s="792"/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2"/>
      <c r="X65" s="792"/>
      <c r="Y65" s="792"/>
      <c r="Z65" s="792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89">
        <v>4680115885882</v>
      </c>
      <c r="E66" s="790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128</v>
      </c>
      <c r="N66" s="33"/>
      <c r="O66" s="32">
        <v>50</v>
      </c>
      <c r="P66" s="963" t="s">
        <v>153</v>
      </c>
      <c r="Q66" s="797"/>
      <c r="R66" s="797"/>
      <c r="S66" s="797"/>
      <c r="T66" s="798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89">
        <v>4680115881426</v>
      </c>
      <c r="E67" s="790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7"/>
      <c r="R67" s="797"/>
      <c r="S67" s="797"/>
      <c r="T67" s="798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89">
        <v>4680115881426</v>
      </c>
      <c r="E68" s="790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140</v>
      </c>
      <c r="M68" s="33" t="s">
        <v>68</v>
      </c>
      <c r="N68" s="33"/>
      <c r="O68" s="32">
        <v>50</v>
      </c>
      <c r="P68" s="9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7"/>
      <c r="R68" s="797"/>
      <c r="S68" s="797"/>
      <c r="T68" s="798"/>
      <c r="U68" s="34"/>
      <c r="V68" s="34"/>
      <c r="W68" s="35" t="s">
        <v>69</v>
      </c>
      <c r="X68" s="783">
        <v>300</v>
      </c>
      <c r="Y68" s="784">
        <f t="shared" si="11"/>
        <v>302.40000000000003</v>
      </c>
      <c r="Z68" s="36">
        <f>IFERROR(IF(Y68=0,"",ROUNDUP(Y68/H68,0)*0.02175),"")</f>
        <v>0.60899999999999999</v>
      </c>
      <c r="AA68" s="56"/>
      <c r="AB68" s="57"/>
      <c r="AC68" s="119" t="s">
        <v>160</v>
      </c>
      <c r="AG68" s="64"/>
      <c r="AJ68" s="68" t="s">
        <v>141</v>
      </c>
      <c r="AK68" s="68">
        <v>604.79999999999995</v>
      </c>
      <c r="BB68" s="120" t="s">
        <v>1</v>
      </c>
      <c r="BM68" s="64">
        <f t="shared" si="12"/>
        <v>313.33333333333331</v>
      </c>
      <c r="BN68" s="64">
        <f t="shared" si="13"/>
        <v>315.83999999999997</v>
      </c>
      <c r="BO68" s="64">
        <f t="shared" si="14"/>
        <v>0.49603174603174593</v>
      </c>
      <c r="BP68" s="64">
        <f t="shared" si="15"/>
        <v>0.5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4301011589</v>
      </c>
      <c r="D69" s="789">
        <v>4680115885899</v>
      </c>
      <c r="E69" s="790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76</v>
      </c>
      <c r="L69" s="32"/>
      <c r="M69" s="33" t="s">
        <v>163</v>
      </c>
      <c r="N69" s="33"/>
      <c r="O69" s="32">
        <v>50</v>
      </c>
      <c r="P69" s="1011" t="s">
        <v>164</v>
      </c>
      <c r="Q69" s="797"/>
      <c r="R69" s="797"/>
      <c r="S69" s="797"/>
      <c r="T69" s="798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76</v>
      </c>
      <c r="L70" s="32"/>
      <c r="M70" s="33" t="s">
        <v>131</v>
      </c>
      <c r="N70" s="33"/>
      <c r="O70" s="32">
        <v>50</v>
      </c>
      <c r="P70" s="119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7"/>
      <c r="R70" s="797"/>
      <c r="S70" s="797"/>
      <c r="T70" s="798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4301011386</v>
      </c>
      <c r="D71" s="789">
        <v>4680115880283</v>
      </c>
      <c r="E71" s="790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131</v>
      </c>
      <c r="N71" s="33"/>
      <c r="O71" s="32">
        <v>45</v>
      </c>
      <c r="P71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7"/>
      <c r="R71" s="797"/>
      <c r="S71" s="797"/>
      <c r="T71" s="798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4301011432</v>
      </c>
      <c r="D72" s="789">
        <v>4680115882720</v>
      </c>
      <c r="E72" s="790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131</v>
      </c>
      <c r="N72" s="33"/>
      <c r="O72" s="32">
        <v>90</v>
      </c>
      <c r="P72" s="12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7"/>
      <c r="R72" s="797"/>
      <c r="S72" s="797"/>
      <c r="T72" s="798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175</v>
      </c>
      <c r="B73" s="54" t="s">
        <v>176</v>
      </c>
      <c r="C73" s="31">
        <v>4301012008</v>
      </c>
      <c r="D73" s="789">
        <v>4680115881525</v>
      </c>
      <c r="E73" s="790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163</v>
      </c>
      <c r="N73" s="33"/>
      <c r="O73" s="32">
        <v>50</v>
      </c>
      <c r="P73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7"/>
      <c r="R73" s="797"/>
      <c r="S73" s="797"/>
      <c r="T73" s="798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177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178</v>
      </c>
      <c r="B74" s="54" t="s">
        <v>179</v>
      </c>
      <c r="C74" s="31">
        <v>4301011802</v>
      </c>
      <c r="D74" s="789">
        <v>4680115881419</v>
      </c>
      <c r="E74" s="790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140</v>
      </c>
      <c r="M74" s="33" t="s">
        <v>68</v>
      </c>
      <c r="N74" s="33"/>
      <c r="O74" s="32">
        <v>50</v>
      </c>
      <c r="P74" s="9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3">
        <v>360</v>
      </c>
      <c r="Y74" s="784">
        <f t="shared" si="11"/>
        <v>360</v>
      </c>
      <c r="Z74" s="36">
        <f>IFERROR(IF(Y74=0,"",ROUNDUP(Y74/H74,0)*0.00902),"")</f>
        <v>0.72160000000000002</v>
      </c>
      <c r="AA74" s="56"/>
      <c r="AB74" s="57"/>
      <c r="AC74" s="131" t="s">
        <v>160</v>
      </c>
      <c r="AG74" s="64"/>
      <c r="AJ74" s="68" t="s">
        <v>141</v>
      </c>
      <c r="AK74" s="68">
        <v>594</v>
      </c>
      <c r="BB74" s="132" t="s">
        <v>1</v>
      </c>
      <c r="BM74" s="64">
        <f t="shared" si="12"/>
        <v>376.79999999999995</v>
      </c>
      <c r="BN74" s="64">
        <f t="shared" si="13"/>
        <v>376.79999999999995</v>
      </c>
      <c r="BO74" s="64">
        <f t="shared" si="14"/>
        <v>0.60606060606060608</v>
      </c>
      <c r="BP74" s="64">
        <f t="shared" si="15"/>
        <v>0.60606060606060608</v>
      </c>
    </row>
    <row r="75" spans="1:68" x14ac:dyDescent="0.2">
      <c r="A75" s="806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807"/>
      <c r="P75" s="793" t="s">
        <v>71</v>
      </c>
      <c r="Q75" s="794"/>
      <c r="R75" s="794"/>
      <c r="S75" s="794"/>
      <c r="T75" s="794"/>
      <c r="U75" s="794"/>
      <c r="V75" s="795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107.77777777777777</v>
      </c>
      <c r="Y75" s="785">
        <f>IFERROR(Y66/H66,"0")+IFERROR(Y67/H67,"0")+IFERROR(Y68/H68,"0")+IFERROR(Y69/H69,"0")+IFERROR(Y70/H70,"0")+IFERROR(Y71/H71,"0")+IFERROR(Y72/H72,"0")+IFERROR(Y73/H73,"0")+IFERROR(Y74/H74,"0")</f>
        <v>108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1.3306</v>
      </c>
      <c r="AA75" s="786"/>
      <c r="AB75" s="786"/>
      <c r="AC75" s="786"/>
    </row>
    <row r="76" spans="1:68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807"/>
      <c r="P76" s="793" t="s">
        <v>71</v>
      </c>
      <c r="Q76" s="794"/>
      <c r="R76" s="794"/>
      <c r="S76" s="794"/>
      <c r="T76" s="794"/>
      <c r="U76" s="794"/>
      <c r="V76" s="795"/>
      <c r="W76" s="37" t="s">
        <v>69</v>
      </c>
      <c r="X76" s="785">
        <f>IFERROR(SUM(X66:X74),"0")</f>
        <v>660</v>
      </c>
      <c r="Y76" s="785">
        <f>IFERROR(SUM(Y66:Y74),"0")</f>
        <v>662.40000000000009</v>
      </c>
      <c r="Z76" s="37"/>
      <c r="AA76" s="786"/>
      <c r="AB76" s="786"/>
      <c r="AC76" s="786"/>
    </row>
    <row r="77" spans="1:68" ht="14.25" hidden="1" customHeight="1" x14ac:dyDescent="0.25">
      <c r="A77" s="809" t="s">
        <v>180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779"/>
      <c r="AB77" s="779"/>
      <c r="AC77" s="779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9">
        <v>4680115881440</v>
      </c>
      <c r="E78" s="790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131</v>
      </c>
      <c r="N78" s="33"/>
      <c r="O78" s="32">
        <v>50</v>
      </c>
      <c r="P78" s="9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7"/>
      <c r="R78" s="797"/>
      <c r="S78" s="797"/>
      <c r="T78" s="798"/>
      <c r="U78" s="34"/>
      <c r="V78" s="34"/>
      <c r="W78" s="35" t="s">
        <v>69</v>
      </c>
      <c r="X78" s="783">
        <v>100</v>
      </c>
      <c r="Y78" s="784">
        <f>IFERROR(IF(X78="",0,CEILING((X78/$H78),1)*$H78),"")</f>
        <v>108</v>
      </c>
      <c r="Z78" s="36">
        <f>IFERROR(IF(Y78=0,"",ROUNDUP(Y78/H78,0)*0.02175),"")</f>
        <v>0.21749999999999997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104.44444444444444</v>
      </c>
      <c r="BN78" s="64">
        <f>IFERROR(Y78*I78/H78,"0")</f>
        <v>112.8</v>
      </c>
      <c r="BO78" s="64">
        <f>IFERROR(1/J78*(X78/H78),"0")</f>
        <v>0.16534391534391535</v>
      </c>
      <c r="BP78" s="64">
        <f>IFERROR(1/J78*(Y78/H78),"0")</f>
        <v>0.17857142857142855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9">
        <v>4680115882751</v>
      </c>
      <c r="E79" s="790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131</v>
      </c>
      <c r="N79" s="33"/>
      <c r="O79" s="32">
        <v>90</v>
      </c>
      <c r="P79" s="8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7"/>
      <c r="R79" s="797"/>
      <c r="S79" s="797"/>
      <c r="T79" s="798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9">
        <v>4680115885950</v>
      </c>
      <c r="E80" s="790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128</v>
      </c>
      <c r="N80" s="33"/>
      <c r="O80" s="32">
        <v>50</v>
      </c>
      <c r="P80" s="1094" t="s">
        <v>189</v>
      </c>
      <c r="Q80" s="797"/>
      <c r="R80" s="797"/>
      <c r="S80" s="797"/>
      <c r="T80" s="798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190</v>
      </c>
      <c r="B81" s="54" t="s">
        <v>191</v>
      </c>
      <c r="C81" s="31">
        <v>4301020296</v>
      </c>
      <c r="D81" s="789">
        <v>4680115881433</v>
      </c>
      <c r="E81" s="790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192</v>
      </c>
      <c r="L81" s="32" t="s">
        <v>140</v>
      </c>
      <c r="M81" s="33" t="s">
        <v>131</v>
      </c>
      <c r="N81" s="33"/>
      <c r="O81" s="32">
        <v>50</v>
      </c>
      <c r="P81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3">
        <v>135</v>
      </c>
      <c r="Y81" s="784">
        <f>IFERROR(IF(X81="",0,CEILING((X81/$H81),1)*$H81),"")</f>
        <v>135</v>
      </c>
      <c r="Z81" s="36">
        <f>IFERROR(IF(Y81=0,"",ROUNDUP(Y81/H81,0)*0.00651),"")</f>
        <v>0.32550000000000001</v>
      </c>
      <c r="AA81" s="56"/>
      <c r="AB81" s="57"/>
      <c r="AC81" s="139" t="s">
        <v>183</v>
      </c>
      <c r="AG81" s="64"/>
      <c r="AJ81" s="68" t="s">
        <v>141</v>
      </c>
      <c r="AK81" s="68">
        <v>491.4</v>
      </c>
      <c r="BB81" s="140" t="s">
        <v>1</v>
      </c>
      <c r="BM81" s="64">
        <f>IFERROR(X81*I81/H81,"0")</f>
        <v>144</v>
      </c>
      <c r="BN81" s="64">
        <f>IFERROR(Y81*I81/H81,"0")</f>
        <v>144</v>
      </c>
      <c r="BO81" s="64">
        <f>IFERROR(1/J81*(X81/H81),"0")</f>
        <v>0.27472527472527475</v>
      </c>
      <c r="BP81" s="64">
        <f>IFERROR(1/J81*(Y81/H81),"0")</f>
        <v>0.27472527472527475</v>
      </c>
    </row>
    <row r="82" spans="1:68" x14ac:dyDescent="0.2">
      <c r="A82" s="806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807"/>
      <c r="P82" s="793" t="s">
        <v>71</v>
      </c>
      <c r="Q82" s="794"/>
      <c r="R82" s="794"/>
      <c r="S82" s="794"/>
      <c r="T82" s="794"/>
      <c r="U82" s="794"/>
      <c r="V82" s="795"/>
      <c r="W82" s="37" t="s">
        <v>72</v>
      </c>
      <c r="X82" s="785">
        <f>IFERROR(X78/H78,"0")+IFERROR(X79/H79,"0")+IFERROR(X80/H80,"0")+IFERROR(X81/H81,"0")</f>
        <v>59.25925925925926</v>
      </c>
      <c r="Y82" s="785">
        <f>IFERROR(Y78/H78,"0")+IFERROR(Y79/H79,"0")+IFERROR(Y80/H80,"0")+IFERROR(Y81/H81,"0")</f>
        <v>60</v>
      </c>
      <c r="Z82" s="785">
        <f>IFERROR(IF(Z78="",0,Z78),"0")+IFERROR(IF(Z79="",0,Z79),"0")+IFERROR(IF(Z80="",0,Z80),"0")+IFERROR(IF(Z81="",0,Z81),"0")</f>
        <v>0.54299999999999993</v>
      </c>
      <c r="AA82" s="786"/>
      <c r="AB82" s="786"/>
      <c r="AC82" s="786"/>
    </row>
    <row r="83" spans="1:68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807"/>
      <c r="P83" s="793" t="s">
        <v>71</v>
      </c>
      <c r="Q83" s="794"/>
      <c r="R83" s="794"/>
      <c r="S83" s="794"/>
      <c r="T83" s="794"/>
      <c r="U83" s="794"/>
      <c r="V83" s="795"/>
      <c r="W83" s="37" t="s">
        <v>69</v>
      </c>
      <c r="X83" s="785">
        <f>IFERROR(SUM(X78:X81),"0")</f>
        <v>235</v>
      </c>
      <c r="Y83" s="785">
        <f>IFERROR(SUM(Y78:Y81),"0")</f>
        <v>243</v>
      </c>
      <c r="Z83" s="37"/>
      <c r="AA83" s="786"/>
      <c r="AB83" s="786"/>
      <c r="AC83" s="786"/>
    </row>
    <row r="84" spans="1:68" ht="14.25" hidden="1" customHeight="1" x14ac:dyDescent="0.25">
      <c r="A84" s="809" t="s">
        <v>64</v>
      </c>
      <c r="B84" s="792"/>
      <c r="C84" s="792"/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2"/>
      <c r="S84" s="792"/>
      <c r="T84" s="792"/>
      <c r="U84" s="792"/>
      <c r="V84" s="792"/>
      <c r="W84" s="792"/>
      <c r="X84" s="792"/>
      <c r="Y84" s="792"/>
      <c r="Z84" s="792"/>
      <c r="AA84" s="779"/>
      <c r="AB84" s="779"/>
      <c r="AC84" s="779"/>
    </row>
    <row r="85" spans="1:68" ht="16.5" hidden="1" customHeight="1" x14ac:dyDescent="0.25">
      <c r="A85" s="54" t="s">
        <v>193</v>
      </c>
      <c r="B85" s="54" t="s">
        <v>194</v>
      </c>
      <c r="C85" s="31">
        <v>4301031242</v>
      </c>
      <c r="D85" s="789">
        <v>4680115885066</v>
      </c>
      <c r="E85" s="790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196</v>
      </c>
      <c r="B86" s="54" t="s">
        <v>197</v>
      </c>
      <c r="C86" s="31">
        <v>4301031240</v>
      </c>
      <c r="D86" s="789">
        <v>4680115885042</v>
      </c>
      <c r="E86" s="790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199</v>
      </c>
      <c r="B87" s="54" t="s">
        <v>200</v>
      </c>
      <c r="C87" s="31">
        <v>4301031315</v>
      </c>
      <c r="D87" s="789">
        <v>4680115885080</v>
      </c>
      <c r="E87" s="790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7"/>
      <c r="R87" s="797"/>
      <c r="S87" s="797"/>
      <c r="T87" s="798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202</v>
      </c>
      <c r="B88" s="54" t="s">
        <v>203</v>
      </c>
      <c r="C88" s="31">
        <v>4301031243</v>
      </c>
      <c r="D88" s="789">
        <v>4680115885073</v>
      </c>
      <c r="E88" s="790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7"/>
      <c r="R88" s="797"/>
      <c r="S88" s="797"/>
      <c r="T88" s="798"/>
      <c r="U88" s="34"/>
      <c r="V88" s="34"/>
      <c r="W88" s="35" t="s">
        <v>69</v>
      </c>
      <c r="X88" s="783">
        <v>6</v>
      </c>
      <c r="Y88" s="784">
        <f t="shared" si="16"/>
        <v>7.2</v>
      </c>
      <c r="Z88" s="36">
        <f>IFERROR(IF(Y88=0,"",ROUNDUP(Y88/H88,0)*0.00502),"")</f>
        <v>2.0080000000000001E-2</v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6.3333333333333321</v>
      </c>
      <c r="BN88" s="64">
        <f t="shared" si="18"/>
        <v>7.6</v>
      </c>
      <c r="BO88" s="64">
        <f t="shared" si="19"/>
        <v>1.4245014245014245E-2</v>
      </c>
      <c r="BP88" s="64">
        <f t="shared" si="20"/>
        <v>1.7094017094017096E-2</v>
      </c>
    </row>
    <row r="89" spans="1:68" ht="27" hidden="1" customHeight="1" x14ac:dyDescent="0.25">
      <c r="A89" s="54" t="s">
        <v>204</v>
      </c>
      <c r="B89" s="54" t="s">
        <v>205</v>
      </c>
      <c r="C89" s="31">
        <v>4301031241</v>
      </c>
      <c r="D89" s="789">
        <v>4680115885059</v>
      </c>
      <c r="E89" s="790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7"/>
      <c r="R89" s="797"/>
      <c r="S89" s="797"/>
      <c r="T89" s="798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198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206</v>
      </c>
      <c r="B90" s="54" t="s">
        <v>207</v>
      </c>
      <c r="C90" s="31">
        <v>4301031316</v>
      </c>
      <c r="D90" s="789">
        <v>4680115885097</v>
      </c>
      <c r="E90" s="790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201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6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807"/>
      <c r="P91" s="793" t="s">
        <v>71</v>
      </c>
      <c r="Q91" s="794"/>
      <c r="R91" s="794"/>
      <c r="S91" s="794"/>
      <c r="T91" s="794"/>
      <c r="U91" s="794"/>
      <c r="V91" s="795"/>
      <c r="W91" s="37" t="s">
        <v>72</v>
      </c>
      <c r="X91" s="785">
        <f>IFERROR(X85/H85,"0")+IFERROR(X86/H86,"0")+IFERROR(X87/H87,"0")+IFERROR(X88/H88,"0")+IFERROR(X89/H89,"0")+IFERROR(X90/H90,"0")</f>
        <v>3.333333333333333</v>
      </c>
      <c r="Y91" s="785">
        <f>IFERROR(Y85/H85,"0")+IFERROR(Y86/H86,"0")+IFERROR(Y87/H87,"0")+IFERROR(Y88/H88,"0")+IFERROR(Y89/H89,"0")+IFERROR(Y90/H90,"0")</f>
        <v>4</v>
      </c>
      <c r="Z91" s="785">
        <f>IFERROR(IF(Z85="",0,Z85),"0")+IFERROR(IF(Z86="",0,Z86),"0")+IFERROR(IF(Z87="",0,Z87),"0")+IFERROR(IF(Z88="",0,Z88),"0")+IFERROR(IF(Z89="",0,Z89),"0")+IFERROR(IF(Z90="",0,Z90),"0")</f>
        <v>2.0080000000000001E-2</v>
      </c>
      <c r="AA91" s="786"/>
      <c r="AB91" s="786"/>
      <c r="AC91" s="786"/>
    </row>
    <row r="92" spans="1:68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807"/>
      <c r="P92" s="793" t="s">
        <v>71</v>
      </c>
      <c r="Q92" s="794"/>
      <c r="R92" s="794"/>
      <c r="S92" s="794"/>
      <c r="T92" s="794"/>
      <c r="U92" s="794"/>
      <c r="V92" s="795"/>
      <c r="W92" s="37" t="s">
        <v>69</v>
      </c>
      <c r="X92" s="785">
        <f>IFERROR(SUM(X85:X90),"0")</f>
        <v>6</v>
      </c>
      <c r="Y92" s="785">
        <f>IFERROR(SUM(Y85:Y90),"0")</f>
        <v>7.2</v>
      </c>
      <c r="Z92" s="37"/>
      <c r="AA92" s="786"/>
      <c r="AB92" s="786"/>
      <c r="AC92" s="786"/>
    </row>
    <row r="93" spans="1:68" ht="14.25" hidden="1" customHeight="1" x14ac:dyDescent="0.25">
      <c r="A93" s="809" t="s">
        <v>73</v>
      </c>
      <c r="B93" s="792"/>
      <c r="C93" s="792"/>
      <c r="D93" s="792"/>
      <c r="E93" s="792"/>
      <c r="F93" s="792"/>
      <c r="G93" s="792"/>
      <c r="H93" s="792"/>
      <c r="I93" s="792"/>
      <c r="J93" s="792"/>
      <c r="K93" s="792"/>
      <c r="L93" s="792"/>
      <c r="M93" s="792"/>
      <c r="N93" s="792"/>
      <c r="O93" s="792"/>
      <c r="P93" s="792"/>
      <c r="Q93" s="792"/>
      <c r="R93" s="792"/>
      <c r="S93" s="792"/>
      <c r="T93" s="792"/>
      <c r="U93" s="792"/>
      <c r="V93" s="792"/>
      <c r="W93" s="792"/>
      <c r="X93" s="792"/>
      <c r="Y93" s="792"/>
      <c r="Z93" s="792"/>
      <c r="AA93" s="779"/>
      <c r="AB93" s="779"/>
      <c r="AC93" s="779"/>
    </row>
    <row r="94" spans="1:68" ht="27" hidden="1" customHeight="1" x14ac:dyDescent="0.25">
      <c r="A94" s="54" t="s">
        <v>208</v>
      </c>
      <c r="B94" s="54" t="s">
        <v>209</v>
      </c>
      <c r="C94" s="31">
        <v>4301051823</v>
      </c>
      <c r="D94" s="789">
        <v>4680115881891</v>
      </c>
      <c r="E94" s="790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47" t="s">
        <v>210</v>
      </c>
      <c r="Q94" s="797"/>
      <c r="R94" s="797"/>
      <c r="S94" s="797"/>
      <c r="T94" s="798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211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212</v>
      </c>
      <c r="B95" s="54" t="s">
        <v>213</v>
      </c>
      <c r="C95" s="31">
        <v>4301051846</v>
      </c>
      <c r="D95" s="789">
        <v>4680115885769</v>
      </c>
      <c r="E95" s="790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128</v>
      </c>
      <c r="N95" s="33"/>
      <c r="O95" s="32">
        <v>45</v>
      </c>
      <c r="P95" s="862" t="s">
        <v>214</v>
      </c>
      <c r="Q95" s="797"/>
      <c r="R95" s="797"/>
      <c r="S95" s="797"/>
      <c r="T95" s="798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216</v>
      </c>
      <c r="B96" s="54" t="s">
        <v>217</v>
      </c>
      <c r="C96" s="31">
        <v>4301051822</v>
      </c>
      <c r="D96" s="789">
        <v>4680115884410</v>
      </c>
      <c r="E96" s="790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9" t="s">
        <v>218</v>
      </c>
      <c r="Q96" s="797"/>
      <c r="R96" s="797"/>
      <c r="S96" s="797"/>
      <c r="T96" s="798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219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220</v>
      </c>
      <c r="B97" s="54" t="s">
        <v>221</v>
      </c>
      <c r="C97" s="31">
        <v>4301051844</v>
      </c>
      <c r="D97" s="789">
        <v>4680115885929</v>
      </c>
      <c r="E97" s="790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128</v>
      </c>
      <c r="N97" s="33"/>
      <c r="O97" s="32">
        <v>45</v>
      </c>
      <c r="P97" s="903" t="s">
        <v>222</v>
      </c>
      <c r="Q97" s="797"/>
      <c r="R97" s="797"/>
      <c r="S97" s="797"/>
      <c r="T97" s="798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215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223</v>
      </c>
      <c r="B98" s="54" t="s">
        <v>224</v>
      </c>
      <c r="C98" s="31">
        <v>4301051827</v>
      </c>
      <c r="D98" s="789">
        <v>4680115884403</v>
      </c>
      <c r="E98" s="790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7"/>
      <c r="R98" s="797"/>
      <c r="S98" s="797"/>
      <c r="T98" s="798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219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225</v>
      </c>
      <c r="B99" s="54" t="s">
        <v>226</v>
      </c>
      <c r="C99" s="31">
        <v>4301051837</v>
      </c>
      <c r="D99" s="789">
        <v>4680115884311</v>
      </c>
      <c r="E99" s="790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128</v>
      </c>
      <c r="N99" s="33"/>
      <c r="O99" s="32">
        <v>40</v>
      </c>
      <c r="P99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211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6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807"/>
      <c r="P100" s="793" t="s">
        <v>71</v>
      </c>
      <c r="Q100" s="794"/>
      <c r="R100" s="794"/>
      <c r="S100" s="794"/>
      <c r="T100" s="794"/>
      <c r="U100" s="794"/>
      <c r="V100" s="795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807"/>
      <c r="P101" s="793" t="s">
        <v>71</v>
      </c>
      <c r="Q101" s="794"/>
      <c r="R101" s="794"/>
      <c r="S101" s="794"/>
      <c r="T101" s="794"/>
      <c r="U101" s="794"/>
      <c r="V101" s="795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09" t="s">
        <v>227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779"/>
      <c r="AB102" s="779"/>
      <c r="AC102" s="779"/>
    </row>
    <row r="103" spans="1:68" ht="37.5" hidden="1" customHeight="1" x14ac:dyDescent="0.25">
      <c r="A103" s="54" t="s">
        <v>228</v>
      </c>
      <c r="B103" s="54" t="s">
        <v>229</v>
      </c>
      <c r="C103" s="31">
        <v>4301060366</v>
      </c>
      <c r="D103" s="789">
        <v>4680115881532</v>
      </c>
      <c r="E103" s="790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7"/>
      <c r="R103" s="797"/>
      <c r="S103" s="797"/>
      <c r="T103" s="798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230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228</v>
      </c>
      <c r="B104" s="54" t="s">
        <v>231</v>
      </c>
      <c r="C104" s="31">
        <v>4301060371</v>
      </c>
      <c r="D104" s="789">
        <v>4680115881532</v>
      </c>
      <c r="E104" s="790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7"/>
      <c r="R104" s="797"/>
      <c r="S104" s="797"/>
      <c r="T104" s="798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230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232</v>
      </c>
      <c r="B105" s="54" t="s">
        <v>233</v>
      </c>
      <c r="C105" s="31">
        <v>4301060351</v>
      </c>
      <c r="D105" s="789">
        <v>4680115881464</v>
      </c>
      <c r="E105" s="790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128</v>
      </c>
      <c r="N105" s="33"/>
      <c r="O105" s="32">
        <v>30</v>
      </c>
      <c r="P105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7"/>
      <c r="R105" s="797"/>
      <c r="S105" s="797"/>
      <c r="T105" s="798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234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6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807"/>
      <c r="P106" s="793" t="s">
        <v>71</v>
      </c>
      <c r="Q106" s="794"/>
      <c r="R106" s="794"/>
      <c r="S106" s="794"/>
      <c r="T106" s="794"/>
      <c r="U106" s="794"/>
      <c r="V106" s="795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807"/>
      <c r="P107" s="793" t="s">
        <v>71</v>
      </c>
      <c r="Q107" s="794"/>
      <c r="R107" s="794"/>
      <c r="S107" s="794"/>
      <c r="T107" s="794"/>
      <c r="U107" s="794"/>
      <c r="V107" s="795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791" t="s">
        <v>235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778"/>
      <c r="AB108" s="778"/>
      <c r="AC108" s="778"/>
    </row>
    <row r="109" spans="1:68" ht="14.25" hidden="1" customHeight="1" x14ac:dyDescent="0.25">
      <c r="A109" s="809" t="s">
        <v>124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792"/>
      <c r="T109" s="792"/>
      <c r="U109" s="792"/>
      <c r="V109" s="792"/>
      <c r="W109" s="792"/>
      <c r="X109" s="792"/>
      <c r="Y109" s="792"/>
      <c r="Z109" s="792"/>
      <c r="AA109" s="779"/>
      <c r="AB109" s="779"/>
      <c r="AC109" s="779"/>
    </row>
    <row r="110" spans="1:68" ht="27" customHeight="1" x14ac:dyDescent="0.25">
      <c r="A110" s="54" t="s">
        <v>236</v>
      </c>
      <c r="B110" s="54" t="s">
        <v>237</v>
      </c>
      <c r="C110" s="31">
        <v>4301011468</v>
      </c>
      <c r="D110" s="789">
        <v>4680115881327</v>
      </c>
      <c r="E110" s="790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163</v>
      </c>
      <c r="N110" s="33"/>
      <c r="O110" s="32">
        <v>50</v>
      </c>
      <c r="P110" s="12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7"/>
      <c r="R110" s="797"/>
      <c r="S110" s="797"/>
      <c r="T110" s="798"/>
      <c r="U110" s="34"/>
      <c r="V110" s="34"/>
      <c r="W110" s="35" t="s">
        <v>69</v>
      </c>
      <c r="X110" s="783">
        <v>250</v>
      </c>
      <c r="Y110" s="784">
        <f>IFERROR(IF(X110="",0,CEILING((X110/$H110),1)*$H110),"")</f>
        <v>259.20000000000005</v>
      </c>
      <c r="Z110" s="36">
        <f>IFERROR(IF(Y110=0,"",ROUNDUP(Y110/H110,0)*0.02175),"")</f>
        <v>0.52200000000000002</v>
      </c>
      <c r="AA110" s="56"/>
      <c r="AB110" s="57"/>
      <c r="AC110" s="171" t="s">
        <v>238</v>
      </c>
      <c r="AG110" s="64"/>
      <c r="AJ110" s="68"/>
      <c r="AK110" s="68">
        <v>0</v>
      </c>
      <c r="BB110" s="172" t="s">
        <v>1</v>
      </c>
      <c r="BM110" s="64">
        <f>IFERROR(X110*I110/H110,"0")</f>
        <v>261.11111111111109</v>
      </c>
      <c r="BN110" s="64">
        <f>IFERROR(Y110*I110/H110,"0")</f>
        <v>270.72000000000003</v>
      </c>
      <c r="BO110" s="64">
        <f>IFERROR(1/J110*(X110/H110),"0")</f>
        <v>0.41335978835978826</v>
      </c>
      <c r="BP110" s="64">
        <f>IFERROR(1/J110*(Y110/H110),"0")</f>
        <v>0.4285714285714286</v>
      </c>
    </row>
    <row r="111" spans="1:68" ht="27" hidden="1" customHeight="1" x14ac:dyDescent="0.25">
      <c r="A111" s="54" t="s">
        <v>239</v>
      </c>
      <c r="B111" s="54" t="s">
        <v>240</v>
      </c>
      <c r="C111" s="31">
        <v>4301011476</v>
      </c>
      <c r="D111" s="789">
        <v>4680115881518</v>
      </c>
      <c r="E111" s="790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128</v>
      </c>
      <c r="N111" s="33"/>
      <c r="O111" s="32">
        <v>50</v>
      </c>
      <c r="P111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7"/>
      <c r="R111" s="797"/>
      <c r="S111" s="797"/>
      <c r="T111" s="798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241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242</v>
      </c>
      <c r="B112" s="54" t="s">
        <v>243</v>
      </c>
      <c r="C112" s="31">
        <v>4301011443</v>
      </c>
      <c r="D112" s="789">
        <v>4680115881303</v>
      </c>
      <c r="E112" s="790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140</v>
      </c>
      <c r="M112" s="33" t="s">
        <v>163</v>
      </c>
      <c r="N112" s="33"/>
      <c r="O112" s="32">
        <v>50</v>
      </c>
      <c r="P112" s="11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7"/>
      <c r="R112" s="797"/>
      <c r="S112" s="797"/>
      <c r="T112" s="798"/>
      <c r="U112" s="34"/>
      <c r="V112" s="34"/>
      <c r="W112" s="35" t="s">
        <v>69</v>
      </c>
      <c r="X112" s="783">
        <v>495</v>
      </c>
      <c r="Y112" s="784">
        <f>IFERROR(IF(X112="",0,CEILING((X112/$H112),1)*$H112),"")</f>
        <v>495</v>
      </c>
      <c r="Z112" s="36">
        <f>IFERROR(IF(Y112=0,"",ROUNDUP(Y112/H112,0)*0.00902),"")</f>
        <v>0.99219999999999997</v>
      </c>
      <c r="AA112" s="56"/>
      <c r="AB112" s="57"/>
      <c r="AC112" s="175" t="s">
        <v>241</v>
      </c>
      <c r="AG112" s="64"/>
      <c r="AJ112" s="68" t="s">
        <v>141</v>
      </c>
      <c r="AK112" s="68">
        <v>594</v>
      </c>
      <c r="BB112" s="176" t="s">
        <v>1</v>
      </c>
      <c r="BM112" s="64">
        <f>IFERROR(X112*I112/H112,"0")</f>
        <v>518.09999999999991</v>
      </c>
      <c r="BN112" s="64">
        <f>IFERROR(Y112*I112/H112,"0")</f>
        <v>518.09999999999991</v>
      </c>
      <c r="BO112" s="64">
        <f>IFERROR(1/J112*(X112/H112),"0")</f>
        <v>0.83333333333333337</v>
      </c>
      <c r="BP112" s="64">
        <f>IFERROR(1/J112*(Y112/H112),"0")</f>
        <v>0.83333333333333337</v>
      </c>
    </row>
    <row r="113" spans="1:68" x14ac:dyDescent="0.2">
      <c r="A113" s="806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807"/>
      <c r="P113" s="793" t="s">
        <v>71</v>
      </c>
      <c r="Q113" s="794"/>
      <c r="R113" s="794"/>
      <c r="S113" s="794"/>
      <c r="T113" s="794"/>
      <c r="U113" s="794"/>
      <c r="V113" s="795"/>
      <c r="W113" s="37" t="s">
        <v>72</v>
      </c>
      <c r="X113" s="785">
        <f>IFERROR(X110/H110,"0")+IFERROR(X111/H111,"0")+IFERROR(X112/H112,"0")</f>
        <v>133.14814814814815</v>
      </c>
      <c r="Y113" s="785">
        <f>IFERROR(Y110/H110,"0")+IFERROR(Y111/H111,"0")+IFERROR(Y112/H112,"0")</f>
        <v>134</v>
      </c>
      <c r="Z113" s="785">
        <f>IFERROR(IF(Z110="",0,Z110),"0")+IFERROR(IF(Z111="",0,Z111),"0")+IFERROR(IF(Z112="",0,Z112),"0")</f>
        <v>1.5142</v>
      </c>
      <c r="AA113" s="786"/>
      <c r="AB113" s="786"/>
      <c r="AC113" s="786"/>
    </row>
    <row r="114" spans="1:68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807"/>
      <c r="P114" s="793" t="s">
        <v>71</v>
      </c>
      <c r="Q114" s="794"/>
      <c r="R114" s="794"/>
      <c r="S114" s="794"/>
      <c r="T114" s="794"/>
      <c r="U114" s="794"/>
      <c r="V114" s="795"/>
      <c r="W114" s="37" t="s">
        <v>69</v>
      </c>
      <c r="X114" s="785">
        <f>IFERROR(SUM(X110:X112),"0")</f>
        <v>745</v>
      </c>
      <c r="Y114" s="785">
        <f>IFERROR(SUM(Y110:Y112),"0")</f>
        <v>754.2</v>
      </c>
      <c r="Z114" s="37"/>
      <c r="AA114" s="786"/>
      <c r="AB114" s="786"/>
      <c r="AC114" s="786"/>
    </row>
    <row r="115" spans="1:68" ht="14.25" hidden="1" customHeight="1" x14ac:dyDescent="0.25">
      <c r="A115" s="809" t="s">
        <v>73</v>
      </c>
      <c r="B115" s="792"/>
      <c r="C115" s="792"/>
      <c r="D115" s="792"/>
      <c r="E115" s="792"/>
      <c r="F115" s="792"/>
      <c r="G115" s="792"/>
      <c r="H115" s="792"/>
      <c r="I115" s="792"/>
      <c r="J115" s="792"/>
      <c r="K115" s="792"/>
      <c r="L115" s="792"/>
      <c r="M115" s="792"/>
      <c r="N115" s="792"/>
      <c r="O115" s="792"/>
      <c r="P115" s="792"/>
      <c r="Q115" s="792"/>
      <c r="R115" s="792"/>
      <c r="S115" s="792"/>
      <c r="T115" s="792"/>
      <c r="U115" s="792"/>
      <c r="V115" s="792"/>
      <c r="W115" s="792"/>
      <c r="X115" s="792"/>
      <c r="Y115" s="792"/>
      <c r="Z115" s="792"/>
      <c r="AA115" s="779"/>
      <c r="AB115" s="779"/>
      <c r="AC115" s="779"/>
    </row>
    <row r="116" spans="1:68" ht="27" hidden="1" customHeight="1" x14ac:dyDescent="0.25">
      <c r="A116" s="54" t="s">
        <v>244</v>
      </c>
      <c r="B116" s="54" t="s">
        <v>245</v>
      </c>
      <c r="C116" s="31">
        <v>4301051437</v>
      </c>
      <c r="D116" s="789">
        <v>4607091386967</v>
      </c>
      <c r="E116" s="790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128</v>
      </c>
      <c r="N116" s="33"/>
      <c r="O116" s="32">
        <v>45</v>
      </c>
      <c r="P116" s="8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7"/>
      <c r="R116" s="797"/>
      <c r="S116" s="797"/>
      <c r="T116" s="798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246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244</v>
      </c>
      <c r="B117" s="54" t="s">
        <v>247</v>
      </c>
      <c r="C117" s="31">
        <v>4301051546</v>
      </c>
      <c r="D117" s="789">
        <v>4607091386967</v>
      </c>
      <c r="E117" s="790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128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7"/>
      <c r="R117" s="797"/>
      <c r="S117" s="797"/>
      <c r="T117" s="798"/>
      <c r="U117" s="34"/>
      <c r="V117" s="34"/>
      <c r="W117" s="35" t="s">
        <v>69</v>
      </c>
      <c r="X117" s="783">
        <v>170</v>
      </c>
      <c r="Y117" s="784">
        <f t="shared" si="26"/>
        <v>176.4</v>
      </c>
      <c r="Z117" s="36">
        <f>IFERROR(IF(Y117=0,"",ROUNDUP(Y117/H117,0)*0.02175),"")</f>
        <v>0.45674999999999999</v>
      </c>
      <c r="AA117" s="56"/>
      <c r="AB117" s="57"/>
      <c r="AC117" s="179" t="s">
        <v>248</v>
      </c>
      <c r="AG117" s="64"/>
      <c r="AJ117" s="68"/>
      <c r="AK117" s="68">
        <v>0</v>
      </c>
      <c r="BB117" s="180" t="s">
        <v>1</v>
      </c>
      <c r="BM117" s="64">
        <f t="shared" si="27"/>
        <v>181.41428571428571</v>
      </c>
      <c r="BN117" s="64">
        <f t="shared" si="28"/>
        <v>188.244</v>
      </c>
      <c r="BO117" s="64">
        <f t="shared" si="29"/>
        <v>0.36139455782312924</v>
      </c>
      <c r="BP117" s="64">
        <f t="shared" si="30"/>
        <v>0.375</v>
      </c>
    </row>
    <row r="118" spans="1:68" ht="37.5" customHeight="1" x14ac:dyDescent="0.25">
      <c r="A118" s="54" t="s">
        <v>249</v>
      </c>
      <c r="B118" s="54" t="s">
        <v>250</v>
      </c>
      <c r="C118" s="31">
        <v>4301051436</v>
      </c>
      <c r="D118" s="789">
        <v>4607091385731</v>
      </c>
      <c r="E118" s="790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140</v>
      </c>
      <c r="M118" s="33" t="s">
        <v>128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7"/>
      <c r="R118" s="797"/>
      <c r="S118" s="797"/>
      <c r="T118" s="798"/>
      <c r="U118" s="34"/>
      <c r="V118" s="34"/>
      <c r="W118" s="35" t="s">
        <v>69</v>
      </c>
      <c r="X118" s="783">
        <v>540</v>
      </c>
      <c r="Y118" s="784">
        <f t="shared" si="26"/>
        <v>540</v>
      </c>
      <c r="Z118" s="36">
        <f>IFERROR(IF(Y118=0,"",ROUNDUP(Y118/H118,0)*0.00753),"")</f>
        <v>1.506</v>
      </c>
      <c r="AA118" s="56"/>
      <c r="AB118" s="57"/>
      <c r="AC118" s="181" t="s">
        <v>251</v>
      </c>
      <c r="AG118" s="64"/>
      <c r="AJ118" s="68" t="s">
        <v>141</v>
      </c>
      <c r="AK118" s="68">
        <v>421.2</v>
      </c>
      <c r="BB118" s="182" t="s">
        <v>1</v>
      </c>
      <c r="BM118" s="64">
        <f t="shared" si="27"/>
        <v>594.39999999999986</v>
      </c>
      <c r="BN118" s="64">
        <f t="shared" si="28"/>
        <v>594.39999999999986</v>
      </c>
      <c r="BO118" s="64">
        <f t="shared" si="29"/>
        <v>1.2820512820512819</v>
      </c>
      <c r="BP118" s="64">
        <f t="shared" si="30"/>
        <v>1.2820512820512819</v>
      </c>
    </row>
    <row r="119" spans="1:68" ht="27" hidden="1" customHeight="1" x14ac:dyDescent="0.25">
      <c r="A119" s="54" t="s">
        <v>252</v>
      </c>
      <c r="B119" s="54" t="s">
        <v>253</v>
      </c>
      <c r="C119" s="31">
        <v>4301051438</v>
      </c>
      <c r="D119" s="789">
        <v>4680115880894</v>
      </c>
      <c r="E119" s="790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128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7"/>
      <c r="R119" s="797"/>
      <c r="S119" s="797"/>
      <c r="T119" s="798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255</v>
      </c>
      <c r="B120" s="54" t="s">
        <v>256</v>
      </c>
      <c r="C120" s="31">
        <v>4301051439</v>
      </c>
      <c r="D120" s="789">
        <v>4680115880214</v>
      </c>
      <c r="E120" s="790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128</v>
      </c>
      <c r="N120" s="33"/>
      <c r="O120" s="32">
        <v>45</v>
      </c>
      <c r="P120" s="86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7"/>
      <c r="R120" s="797"/>
      <c r="S120" s="797"/>
      <c r="T120" s="798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257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255</v>
      </c>
      <c r="B121" s="54" t="s">
        <v>258</v>
      </c>
      <c r="C121" s="31">
        <v>4301051687</v>
      </c>
      <c r="D121" s="789">
        <v>4680115880214</v>
      </c>
      <c r="E121" s="790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128</v>
      </c>
      <c r="N121" s="33"/>
      <c r="O121" s="32">
        <v>45</v>
      </c>
      <c r="P121" s="1141" t="s">
        <v>259</v>
      </c>
      <c r="Q121" s="797"/>
      <c r="R121" s="797"/>
      <c r="S121" s="797"/>
      <c r="T121" s="798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260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6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807"/>
      <c r="P122" s="793" t="s">
        <v>71</v>
      </c>
      <c r="Q122" s="794"/>
      <c r="R122" s="794"/>
      <c r="S122" s="794"/>
      <c r="T122" s="794"/>
      <c r="U122" s="794"/>
      <c r="V122" s="795"/>
      <c r="W122" s="37" t="s">
        <v>72</v>
      </c>
      <c r="X122" s="785">
        <f>IFERROR(X116/H116,"0")+IFERROR(X117/H117,"0")+IFERROR(X118/H118,"0")+IFERROR(X119/H119,"0")+IFERROR(X120/H120,"0")+IFERROR(X121/H121,"0")</f>
        <v>220.23809523809524</v>
      </c>
      <c r="Y122" s="785">
        <f>IFERROR(Y116/H116,"0")+IFERROR(Y117/H117,"0")+IFERROR(Y118/H118,"0")+IFERROR(Y119/H119,"0")+IFERROR(Y120/H120,"0")+IFERROR(Y121/H121,"0")</f>
        <v>221</v>
      </c>
      <c r="Z122" s="785">
        <f>IFERROR(IF(Z116="",0,Z116),"0")+IFERROR(IF(Z117="",0,Z117),"0")+IFERROR(IF(Z118="",0,Z118),"0")+IFERROR(IF(Z119="",0,Z119),"0")+IFERROR(IF(Z120="",0,Z120),"0")+IFERROR(IF(Z121="",0,Z121),"0")</f>
        <v>1.96275</v>
      </c>
      <c r="AA122" s="786"/>
      <c r="AB122" s="786"/>
      <c r="AC122" s="786"/>
    </row>
    <row r="123" spans="1:68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807"/>
      <c r="P123" s="793" t="s">
        <v>71</v>
      </c>
      <c r="Q123" s="794"/>
      <c r="R123" s="794"/>
      <c r="S123" s="794"/>
      <c r="T123" s="794"/>
      <c r="U123" s="794"/>
      <c r="V123" s="795"/>
      <c r="W123" s="37" t="s">
        <v>69</v>
      </c>
      <c r="X123" s="785">
        <f>IFERROR(SUM(X116:X121),"0")</f>
        <v>710</v>
      </c>
      <c r="Y123" s="785">
        <f>IFERROR(SUM(Y116:Y121),"0")</f>
        <v>716.4</v>
      </c>
      <c r="Z123" s="37"/>
      <c r="AA123" s="786"/>
      <c r="AB123" s="786"/>
      <c r="AC123" s="786"/>
    </row>
    <row r="124" spans="1:68" ht="16.5" hidden="1" customHeight="1" x14ac:dyDescent="0.25">
      <c r="A124" s="791" t="s">
        <v>261</v>
      </c>
      <c r="B124" s="792"/>
      <c r="C124" s="792"/>
      <c r="D124" s="792"/>
      <c r="E124" s="792"/>
      <c r="F124" s="792"/>
      <c r="G124" s="792"/>
      <c r="H124" s="792"/>
      <c r="I124" s="792"/>
      <c r="J124" s="792"/>
      <c r="K124" s="792"/>
      <c r="L124" s="792"/>
      <c r="M124" s="792"/>
      <c r="N124" s="792"/>
      <c r="O124" s="792"/>
      <c r="P124" s="792"/>
      <c r="Q124" s="792"/>
      <c r="R124" s="792"/>
      <c r="S124" s="792"/>
      <c r="T124" s="792"/>
      <c r="U124" s="792"/>
      <c r="V124" s="792"/>
      <c r="W124" s="792"/>
      <c r="X124" s="792"/>
      <c r="Y124" s="792"/>
      <c r="Z124" s="792"/>
      <c r="AA124" s="778"/>
      <c r="AB124" s="778"/>
      <c r="AC124" s="778"/>
    </row>
    <row r="125" spans="1:68" ht="14.25" hidden="1" customHeight="1" x14ac:dyDescent="0.25">
      <c r="A125" s="809" t="s">
        <v>124</v>
      </c>
      <c r="B125" s="792"/>
      <c r="C125" s="792"/>
      <c r="D125" s="792"/>
      <c r="E125" s="792"/>
      <c r="F125" s="792"/>
      <c r="G125" s="792"/>
      <c r="H125" s="792"/>
      <c r="I125" s="792"/>
      <c r="J125" s="792"/>
      <c r="K125" s="792"/>
      <c r="L125" s="792"/>
      <c r="M125" s="792"/>
      <c r="N125" s="792"/>
      <c r="O125" s="792"/>
      <c r="P125" s="792"/>
      <c r="Q125" s="792"/>
      <c r="R125" s="792"/>
      <c r="S125" s="792"/>
      <c r="T125" s="792"/>
      <c r="U125" s="792"/>
      <c r="V125" s="792"/>
      <c r="W125" s="792"/>
      <c r="X125" s="792"/>
      <c r="Y125" s="792"/>
      <c r="Z125" s="792"/>
      <c r="AA125" s="779"/>
      <c r="AB125" s="779"/>
      <c r="AC125" s="779"/>
    </row>
    <row r="126" spans="1:68" ht="27" hidden="1" customHeight="1" x14ac:dyDescent="0.25">
      <c r="A126" s="54" t="s">
        <v>262</v>
      </c>
      <c r="B126" s="54" t="s">
        <v>263</v>
      </c>
      <c r="C126" s="31">
        <v>4301011514</v>
      </c>
      <c r="D126" s="789">
        <v>4680115882133</v>
      </c>
      <c r="E126" s="790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131</v>
      </c>
      <c r="N126" s="33"/>
      <c r="O126" s="32">
        <v>50</v>
      </c>
      <c r="P126" s="12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7"/>
      <c r="R126" s="797"/>
      <c r="S126" s="797"/>
      <c r="T126" s="798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264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262</v>
      </c>
      <c r="B127" s="54" t="s">
        <v>265</v>
      </c>
      <c r="C127" s="31">
        <v>4301011703</v>
      </c>
      <c r="D127" s="789">
        <v>4680115882133</v>
      </c>
      <c r="E127" s="790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131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7"/>
      <c r="R127" s="797"/>
      <c r="S127" s="797"/>
      <c r="T127" s="798"/>
      <c r="U127" s="34"/>
      <c r="V127" s="34"/>
      <c r="W127" s="35" t="s">
        <v>69</v>
      </c>
      <c r="X127" s="783">
        <v>70</v>
      </c>
      <c r="Y127" s="784">
        <f>IFERROR(IF(X127="",0,CEILING((X127/$H127),1)*$H127),"")</f>
        <v>78.399999999999991</v>
      </c>
      <c r="Z127" s="36">
        <f>IFERROR(IF(Y127=0,"",ROUNDUP(Y127/H127,0)*0.02175),"")</f>
        <v>0.15225</v>
      </c>
      <c r="AA127" s="56"/>
      <c r="AB127" s="57"/>
      <c r="AC127" s="191" t="s">
        <v>266</v>
      </c>
      <c r="AG127" s="64"/>
      <c r="AJ127" s="68"/>
      <c r="AK127" s="68">
        <v>0</v>
      </c>
      <c r="BB127" s="192" t="s">
        <v>1</v>
      </c>
      <c r="BM127" s="64">
        <f>IFERROR(X127*I127/H127,"0")</f>
        <v>73</v>
      </c>
      <c r="BN127" s="64">
        <f>IFERROR(Y127*I127/H127,"0")</f>
        <v>81.759999999999991</v>
      </c>
      <c r="BO127" s="64">
        <f>IFERROR(1/J127*(X127/H127),"0")</f>
        <v>0.11160714285714285</v>
      </c>
      <c r="BP127" s="64">
        <f>IFERROR(1/J127*(Y127/H127),"0")</f>
        <v>0.125</v>
      </c>
    </row>
    <row r="128" spans="1:68" ht="27" hidden="1" customHeight="1" x14ac:dyDescent="0.25">
      <c r="A128" s="54" t="s">
        <v>267</v>
      </c>
      <c r="B128" s="54" t="s">
        <v>268</v>
      </c>
      <c r="C128" s="31">
        <v>4301011417</v>
      </c>
      <c r="D128" s="789">
        <v>4680115880269</v>
      </c>
      <c r="E128" s="790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/>
      <c r="M128" s="33" t="s">
        <v>128</v>
      </c>
      <c r="N128" s="33"/>
      <c r="O128" s="32">
        <v>50</v>
      </c>
      <c r="P128" s="118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7"/>
      <c r="R128" s="797"/>
      <c r="S128" s="797"/>
      <c r="T128" s="798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269</v>
      </c>
      <c r="B129" s="54" t="s">
        <v>270</v>
      </c>
      <c r="C129" s="31">
        <v>4301011415</v>
      </c>
      <c r="D129" s="789">
        <v>4680115880429</v>
      </c>
      <c r="E129" s="790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128</v>
      </c>
      <c r="N129" s="33"/>
      <c r="O129" s="32">
        <v>50</v>
      </c>
      <c r="P129" s="8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7"/>
      <c r="R129" s="797"/>
      <c r="S129" s="797"/>
      <c r="T129" s="798"/>
      <c r="U129" s="34"/>
      <c r="V129" s="34"/>
      <c r="W129" s="35" t="s">
        <v>69</v>
      </c>
      <c r="X129" s="783">
        <v>540</v>
      </c>
      <c r="Y129" s="784">
        <f>IFERROR(IF(X129="",0,CEILING((X129/$H129),1)*$H129),"")</f>
        <v>540</v>
      </c>
      <c r="Z129" s="36">
        <f>IFERROR(IF(Y129=0,"",ROUNDUP(Y129/H129,0)*0.00902),"")</f>
        <v>1.0824</v>
      </c>
      <c r="AA129" s="56"/>
      <c r="AB129" s="57"/>
      <c r="AC129" s="195" t="s">
        <v>264</v>
      </c>
      <c r="AG129" s="64"/>
      <c r="AJ129" s="68"/>
      <c r="AK129" s="68">
        <v>0</v>
      </c>
      <c r="BB129" s="196" t="s">
        <v>1</v>
      </c>
      <c r="BM129" s="64">
        <f>IFERROR(X129*I129/H129,"0")</f>
        <v>565.20000000000005</v>
      </c>
      <c r="BN129" s="64">
        <f>IFERROR(Y129*I129/H129,"0")</f>
        <v>565.20000000000005</v>
      </c>
      <c r="BO129" s="64">
        <f>IFERROR(1/J129*(X129/H129),"0")</f>
        <v>0.90909090909090917</v>
      </c>
      <c r="BP129" s="64">
        <f>IFERROR(1/J129*(Y129/H129),"0")</f>
        <v>0.90909090909090917</v>
      </c>
    </row>
    <row r="130" spans="1:68" ht="27" hidden="1" customHeight="1" x14ac:dyDescent="0.25">
      <c r="A130" s="54" t="s">
        <v>271</v>
      </c>
      <c r="B130" s="54" t="s">
        <v>272</v>
      </c>
      <c r="C130" s="31">
        <v>4301011462</v>
      </c>
      <c r="D130" s="789">
        <v>4680115881457</v>
      </c>
      <c r="E130" s="790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128</v>
      </c>
      <c r="N130" s="33"/>
      <c r="O130" s="32">
        <v>50</v>
      </c>
      <c r="P130" s="10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7"/>
      <c r="R130" s="797"/>
      <c r="S130" s="797"/>
      <c r="T130" s="798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264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6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807"/>
      <c r="P131" s="793" t="s">
        <v>71</v>
      </c>
      <c r="Q131" s="794"/>
      <c r="R131" s="794"/>
      <c r="S131" s="794"/>
      <c r="T131" s="794"/>
      <c r="U131" s="794"/>
      <c r="V131" s="795"/>
      <c r="W131" s="37" t="s">
        <v>72</v>
      </c>
      <c r="X131" s="785">
        <f>IFERROR(X126/H126,"0")+IFERROR(X127/H127,"0")+IFERROR(X128/H128,"0")+IFERROR(X129/H129,"0")+IFERROR(X130/H130,"0")</f>
        <v>126.25</v>
      </c>
      <c r="Y131" s="785">
        <f>IFERROR(Y126/H126,"0")+IFERROR(Y127/H127,"0")+IFERROR(Y128/H128,"0")+IFERROR(Y129/H129,"0")+IFERROR(Y130/H130,"0")</f>
        <v>127</v>
      </c>
      <c r="Z131" s="785">
        <f>IFERROR(IF(Z126="",0,Z126),"0")+IFERROR(IF(Z127="",0,Z127),"0")+IFERROR(IF(Z128="",0,Z128),"0")+IFERROR(IF(Z129="",0,Z129),"0")+IFERROR(IF(Z130="",0,Z130),"0")</f>
        <v>1.23465</v>
      </c>
      <c r="AA131" s="786"/>
      <c r="AB131" s="786"/>
      <c r="AC131" s="786"/>
    </row>
    <row r="132" spans="1:68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807"/>
      <c r="P132" s="793" t="s">
        <v>71</v>
      </c>
      <c r="Q132" s="794"/>
      <c r="R132" s="794"/>
      <c r="S132" s="794"/>
      <c r="T132" s="794"/>
      <c r="U132" s="794"/>
      <c r="V132" s="795"/>
      <c r="W132" s="37" t="s">
        <v>69</v>
      </c>
      <c r="X132" s="785">
        <f>IFERROR(SUM(X126:X130),"0")</f>
        <v>610</v>
      </c>
      <c r="Y132" s="785">
        <f>IFERROR(SUM(Y126:Y130),"0")</f>
        <v>618.4</v>
      </c>
      <c r="Z132" s="37"/>
      <c r="AA132" s="786"/>
      <c r="AB132" s="786"/>
      <c r="AC132" s="786"/>
    </row>
    <row r="133" spans="1:68" ht="14.25" hidden="1" customHeight="1" x14ac:dyDescent="0.25">
      <c r="A133" s="809" t="s">
        <v>180</v>
      </c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2"/>
      <c r="P133" s="792"/>
      <c r="Q133" s="792"/>
      <c r="R133" s="792"/>
      <c r="S133" s="792"/>
      <c r="T133" s="792"/>
      <c r="U133" s="792"/>
      <c r="V133" s="792"/>
      <c r="W133" s="792"/>
      <c r="X133" s="792"/>
      <c r="Y133" s="792"/>
      <c r="Z133" s="792"/>
      <c r="AA133" s="779"/>
      <c r="AB133" s="779"/>
      <c r="AC133" s="779"/>
    </row>
    <row r="134" spans="1:68" ht="16.5" hidden="1" customHeight="1" x14ac:dyDescent="0.25">
      <c r="A134" s="54" t="s">
        <v>273</v>
      </c>
      <c r="B134" s="54" t="s">
        <v>274</v>
      </c>
      <c r="C134" s="31">
        <v>4301020235</v>
      </c>
      <c r="D134" s="789">
        <v>4680115881488</v>
      </c>
      <c r="E134" s="790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131</v>
      </c>
      <c r="N134" s="33"/>
      <c r="O134" s="32">
        <v>50</v>
      </c>
      <c r="P134" s="121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7"/>
      <c r="R134" s="797"/>
      <c r="S134" s="797"/>
      <c r="T134" s="798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4301020345</v>
      </c>
      <c r="D135" s="789">
        <v>4680115881488</v>
      </c>
      <c r="E135" s="790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131</v>
      </c>
      <c r="N135" s="33"/>
      <c r="O135" s="32">
        <v>55</v>
      </c>
      <c r="P135" s="1163" t="s">
        <v>277</v>
      </c>
      <c r="Q135" s="797"/>
      <c r="R135" s="797"/>
      <c r="S135" s="797"/>
      <c r="T135" s="798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278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279</v>
      </c>
      <c r="B136" s="54" t="s">
        <v>280</v>
      </c>
      <c r="C136" s="31">
        <v>4301020258</v>
      </c>
      <c r="D136" s="789">
        <v>4680115882775</v>
      </c>
      <c r="E136" s="790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50</v>
      </c>
      <c r="P136" s="119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7"/>
      <c r="R136" s="797"/>
      <c r="S136" s="797"/>
      <c r="T136" s="798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275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279</v>
      </c>
      <c r="B137" s="54" t="s">
        <v>281</v>
      </c>
      <c r="C137" s="31">
        <v>4301020346</v>
      </c>
      <c r="D137" s="789">
        <v>4680115882775</v>
      </c>
      <c r="E137" s="790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55</v>
      </c>
      <c r="P137" s="964" t="s">
        <v>282</v>
      </c>
      <c r="Q137" s="797"/>
      <c r="R137" s="797"/>
      <c r="S137" s="797"/>
      <c r="T137" s="798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283</v>
      </c>
      <c r="B138" s="54" t="s">
        <v>284</v>
      </c>
      <c r="C138" s="31">
        <v>4301020344</v>
      </c>
      <c r="D138" s="789">
        <v>4680115880658</v>
      </c>
      <c r="E138" s="790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192</v>
      </c>
      <c r="L138" s="32"/>
      <c r="M138" s="33" t="s">
        <v>131</v>
      </c>
      <c r="N138" s="33"/>
      <c r="O138" s="32">
        <v>55</v>
      </c>
      <c r="P138" s="995" t="s">
        <v>285</v>
      </c>
      <c r="Q138" s="797"/>
      <c r="R138" s="797"/>
      <c r="S138" s="797"/>
      <c r="T138" s="798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278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6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807"/>
      <c r="P139" s="793" t="s">
        <v>71</v>
      </c>
      <c r="Q139" s="794"/>
      <c r="R139" s="794"/>
      <c r="S139" s="794"/>
      <c r="T139" s="794"/>
      <c r="U139" s="794"/>
      <c r="V139" s="795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792"/>
      <c r="B140" s="792"/>
      <c r="C140" s="792"/>
      <c r="D140" s="792"/>
      <c r="E140" s="792"/>
      <c r="F140" s="792"/>
      <c r="G140" s="792"/>
      <c r="H140" s="792"/>
      <c r="I140" s="792"/>
      <c r="J140" s="792"/>
      <c r="K140" s="792"/>
      <c r="L140" s="792"/>
      <c r="M140" s="792"/>
      <c r="N140" s="792"/>
      <c r="O140" s="807"/>
      <c r="P140" s="793" t="s">
        <v>71</v>
      </c>
      <c r="Q140" s="794"/>
      <c r="R140" s="794"/>
      <c r="S140" s="794"/>
      <c r="T140" s="794"/>
      <c r="U140" s="794"/>
      <c r="V140" s="795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09" t="s">
        <v>73</v>
      </c>
      <c r="B141" s="792"/>
      <c r="C141" s="792"/>
      <c r="D141" s="792"/>
      <c r="E141" s="792"/>
      <c r="F141" s="792"/>
      <c r="G141" s="792"/>
      <c r="H141" s="792"/>
      <c r="I141" s="792"/>
      <c r="J141" s="792"/>
      <c r="K141" s="792"/>
      <c r="L141" s="792"/>
      <c r="M141" s="792"/>
      <c r="N141" s="792"/>
      <c r="O141" s="792"/>
      <c r="P141" s="792"/>
      <c r="Q141" s="792"/>
      <c r="R141" s="792"/>
      <c r="S141" s="792"/>
      <c r="T141" s="792"/>
      <c r="U141" s="792"/>
      <c r="V141" s="792"/>
      <c r="W141" s="792"/>
      <c r="X141" s="792"/>
      <c r="Y141" s="792"/>
      <c r="Z141" s="792"/>
      <c r="AA141" s="779"/>
      <c r="AB141" s="779"/>
      <c r="AC141" s="779"/>
    </row>
    <row r="142" spans="1:68" ht="27" hidden="1" customHeight="1" x14ac:dyDescent="0.25">
      <c r="A142" s="54" t="s">
        <v>286</v>
      </c>
      <c r="B142" s="54" t="s">
        <v>287</v>
      </c>
      <c r="C142" s="31">
        <v>4301051360</v>
      </c>
      <c r="D142" s="789">
        <v>4607091385168</v>
      </c>
      <c r="E142" s="790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128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7"/>
      <c r="R142" s="797"/>
      <c r="S142" s="797"/>
      <c r="T142" s="798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286</v>
      </c>
      <c r="B143" s="54" t="s">
        <v>289</v>
      </c>
      <c r="C143" s="31">
        <v>4301051612</v>
      </c>
      <c r="D143" s="789">
        <v>4607091385168</v>
      </c>
      <c r="E143" s="790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3">
        <v>500</v>
      </c>
      <c r="Y143" s="784">
        <f t="shared" si="31"/>
        <v>504</v>
      </c>
      <c r="Z143" s="36">
        <f>IFERROR(IF(Y143=0,"",ROUNDUP(Y143/H143,0)*0.02175),"")</f>
        <v>1.3049999999999999</v>
      </c>
      <c r="AA143" s="56"/>
      <c r="AB143" s="57"/>
      <c r="AC143" s="211" t="s">
        <v>290</v>
      </c>
      <c r="AG143" s="64"/>
      <c r="AJ143" s="68"/>
      <c r="AK143" s="68">
        <v>0</v>
      </c>
      <c r="BB143" s="212" t="s">
        <v>1</v>
      </c>
      <c r="BM143" s="64">
        <f t="shared" si="32"/>
        <v>533.21428571428567</v>
      </c>
      <c r="BN143" s="64">
        <f t="shared" si="33"/>
        <v>537.48</v>
      </c>
      <c r="BO143" s="64">
        <f t="shared" si="34"/>
        <v>1.0629251700680271</v>
      </c>
      <c r="BP143" s="64">
        <f t="shared" si="35"/>
        <v>1.0714285714285714</v>
      </c>
    </row>
    <row r="144" spans="1:68" ht="37.5" hidden="1" customHeight="1" x14ac:dyDescent="0.25">
      <c r="A144" s="54" t="s">
        <v>291</v>
      </c>
      <c r="B144" s="54" t="s">
        <v>292</v>
      </c>
      <c r="C144" s="31">
        <v>4301051742</v>
      </c>
      <c r="D144" s="789">
        <v>4680115884540</v>
      </c>
      <c r="E144" s="790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128</v>
      </c>
      <c r="N144" s="33"/>
      <c r="O144" s="32">
        <v>45</v>
      </c>
      <c r="P144" s="815" t="s">
        <v>293</v>
      </c>
      <c r="Q144" s="797"/>
      <c r="R144" s="797"/>
      <c r="S144" s="797"/>
      <c r="T144" s="798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295</v>
      </c>
      <c r="B145" s="54" t="s">
        <v>296</v>
      </c>
      <c r="C145" s="31">
        <v>4301051362</v>
      </c>
      <c r="D145" s="789">
        <v>4607091383256</v>
      </c>
      <c r="E145" s="790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128</v>
      </c>
      <c r="N145" s="33"/>
      <c r="O145" s="32">
        <v>45</v>
      </c>
      <c r="P145" s="8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7"/>
      <c r="R145" s="797"/>
      <c r="S145" s="797"/>
      <c r="T145" s="798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297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298</v>
      </c>
      <c r="B146" s="54" t="s">
        <v>299</v>
      </c>
      <c r="C146" s="31">
        <v>4301051358</v>
      </c>
      <c r="D146" s="789">
        <v>4607091385748</v>
      </c>
      <c r="E146" s="790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140</v>
      </c>
      <c r="M146" s="33" t="s">
        <v>128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7"/>
      <c r="R146" s="797"/>
      <c r="S146" s="797"/>
      <c r="T146" s="798"/>
      <c r="U146" s="34"/>
      <c r="V146" s="34"/>
      <c r="W146" s="35" t="s">
        <v>69</v>
      </c>
      <c r="X146" s="783">
        <v>405</v>
      </c>
      <c r="Y146" s="784">
        <f t="shared" si="31"/>
        <v>405</v>
      </c>
      <c r="Z146" s="36">
        <f>IFERROR(IF(Y146=0,"",ROUNDUP(Y146/H146,0)*0.00753),"")</f>
        <v>1.1294999999999999</v>
      </c>
      <c r="AA146" s="56"/>
      <c r="AB146" s="57"/>
      <c r="AC146" s="217" t="s">
        <v>300</v>
      </c>
      <c r="AG146" s="64"/>
      <c r="AJ146" s="68" t="s">
        <v>141</v>
      </c>
      <c r="AK146" s="68">
        <v>421.2</v>
      </c>
      <c r="BB146" s="218" t="s">
        <v>1</v>
      </c>
      <c r="BM146" s="64">
        <f t="shared" si="32"/>
        <v>445.8</v>
      </c>
      <c r="BN146" s="64">
        <f t="shared" si="33"/>
        <v>445.8</v>
      </c>
      <c r="BO146" s="64">
        <f t="shared" si="34"/>
        <v>0.96153846153846145</v>
      </c>
      <c r="BP146" s="64">
        <f t="shared" si="35"/>
        <v>0.96153846153846145</v>
      </c>
    </row>
    <row r="147" spans="1:68" ht="16.5" customHeight="1" x14ac:dyDescent="0.25">
      <c r="A147" s="54" t="s">
        <v>301</v>
      </c>
      <c r="B147" s="54" t="s">
        <v>302</v>
      </c>
      <c r="C147" s="31">
        <v>4301051740</v>
      </c>
      <c r="D147" s="789">
        <v>4680115884533</v>
      </c>
      <c r="E147" s="790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128</v>
      </c>
      <c r="N147" s="33"/>
      <c r="O147" s="32">
        <v>45</v>
      </c>
      <c r="P147" s="9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3">
        <v>30</v>
      </c>
      <c r="Y147" s="784">
        <f t="shared" si="31"/>
        <v>30.6</v>
      </c>
      <c r="Z147" s="36">
        <f>IFERROR(IF(Y147=0,"",ROUNDUP(Y147/H147,0)*0.00753),"")</f>
        <v>0.12801000000000001</v>
      </c>
      <c r="AA147" s="56"/>
      <c r="AB147" s="57"/>
      <c r="AC147" s="219" t="s">
        <v>303</v>
      </c>
      <c r="AG147" s="64"/>
      <c r="AJ147" s="68"/>
      <c r="AK147" s="68">
        <v>0</v>
      </c>
      <c r="BB147" s="220" t="s">
        <v>1</v>
      </c>
      <c r="BM147" s="64">
        <f t="shared" si="32"/>
        <v>33.333333333333336</v>
      </c>
      <c r="BN147" s="64">
        <f t="shared" si="33"/>
        <v>34</v>
      </c>
      <c r="BO147" s="64">
        <f t="shared" si="34"/>
        <v>0.10683760683760685</v>
      </c>
      <c r="BP147" s="64">
        <f t="shared" si="35"/>
        <v>0.10897435897435898</v>
      </c>
    </row>
    <row r="148" spans="1:68" ht="37.5" hidden="1" customHeight="1" x14ac:dyDescent="0.25">
      <c r="A148" s="54" t="s">
        <v>304</v>
      </c>
      <c r="B148" s="54" t="s">
        <v>305</v>
      </c>
      <c r="C148" s="31">
        <v>4301051480</v>
      </c>
      <c r="D148" s="789">
        <v>4680115882645</v>
      </c>
      <c r="E148" s="790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306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6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7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5">
        <f>IFERROR(X142/H142,"0")+IFERROR(X143/H143,"0")+IFERROR(X144/H144,"0")+IFERROR(X145/H145,"0")+IFERROR(X146/H146,"0")+IFERROR(X147/H147,"0")+IFERROR(X148/H148,"0")</f>
        <v>226.19047619047618</v>
      </c>
      <c r="Y149" s="785">
        <f>IFERROR(Y142/H142,"0")+IFERROR(Y143/H143,"0")+IFERROR(Y144/H144,"0")+IFERROR(Y145/H145,"0")+IFERROR(Y146/H146,"0")+IFERROR(Y147/H147,"0")+IFERROR(Y148/H148,"0")</f>
        <v>227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2.5625100000000001</v>
      </c>
      <c r="AA149" s="786"/>
      <c r="AB149" s="786"/>
      <c r="AC149" s="786"/>
    </row>
    <row r="150" spans="1:68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807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5">
        <f>IFERROR(SUM(X142:X148),"0")</f>
        <v>935</v>
      </c>
      <c r="Y150" s="785">
        <f>IFERROR(SUM(Y142:Y148),"0")</f>
        <v>939.6</v>
      </c>
      <c r="Z150" s="37"/>
      <c r="AA150" s="786"/>
      <c r="AB150" s="786"/>
      <c r="AC150" s="786"/>
    </row>
    <row r="151" spans="1:68" ht="14.25" hidden="1" customHeight="1" x14ac:dyDescent="0.25">
      <c r="A151" s="809" t="s">
        <v>227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9"/>
      <c r="AB151" s="779"/>
      <c r="AC151" s="779"/>
    </row>
    <row r="152" spans="1:68" ht="37.5" hidden="1" customHeight="1" x14ac:dyDescent="0.25">
      <c r="A152" s="54" t="s">
        <v>307</v>
      </c>
      <c r="B152" s="54" t="s">
        <v>308</v>
      </c>
      <c r="C152" s="31">
        <v>4301060356</v>
      </c>
      <c r="D152" s="789">
        <v>4680115882652</v>
      </c>
      <c r="E152" s="790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7"/>
      <c r="R152" s="797"/>
      <c r="S152" s="797"/>
      <c r="T152" s="798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309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310</v>
      </c>
      <c r="B153" s="54" t="s">
        <v>311</v>
      </c>
      <c r="C153" s="31">
        <v>4301060309</v>
      </c>
      <c r="D153" s="789">
        <v>4680115880238</v>
      </c>
      <c r="E153" s="790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7"/>
      <c r="R153" s="797"/>
      <c r="S153" s="797"/>
      <c r="T153" s="798"/>
      <c r="U153" s="34"/>
      <c r="V153" s="34"/>
      <c r="W153" s="35" t="s">
        <v>69</v>
      </c>
      <c r="X153" s="783">
        <v>16.5</v>
      </c>
      <c r="Y153" s="784">
        <f>IFERROR(IF(X153="",0,CEILING((X153/$H153),1)*$H153),"")</f>
        <v>17.82</v>
      </c>
      <c r="Z153" s="36">
        <f>IFERROR(IF(Y153=0,"",ROUNDUP(Y153/H153,0)*0.00753),"")</f>
        <v>6.7769999999999997E-2</v>
      </c>
      <c r="AA153" s="56"/>
      <c r="AB153" s="57"/>
      <c r="AC153" s="225" t="s">
        <v>312</v>
      </c>
      <c r="AG153" s="64"/>
      <c r="AJ153" s="68"/>
      <c r="AK153" s="68">
        <v>0</v>
      </c>
      <c r="BB153" s="226" t="s">
        <v>1</v>
      </c>
      <c r="BM153" s="64">
        <f>IFERROR(X153*I153/H153,"0")</f>
        <v>18.816666666666666</v>
      </c>
      <c r="BN153" s="64">
        <f>IFERROR(Y153*I153/H153,"0")</f>
        <v>20.322000000000003</v>
      </c>
      <c r="BO153" s="64">
        <f>IFERROR(1/J153*(X153/H153),"0")</f>
        <v>5.3418803418803423E-2</v>
      </c>
      <c r="BP153" s="64">
        <f>IFERROR(1/J153*(Y153/H153),"0")</f>
        <v>5.7692307692307689E-2</v>
      </c>
    </row>
    <row r="154" spans="1:68" x14ac:dyDescent="0.2">
      <c r="A154" s="806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807"/>
      <c r="P154" s="793" t="s">
        <v>71</v>
      </c>
      <c r="Q154" s="794"/>
      <c r="R154" s="794"/>
      <c r="S154" s="794"/>
      <c r="T154" s="794"/>
      <c r="U154" s="794"/>
      <c r="V154" s="795"/>
      <c r="W154" s="37" t="s">
        <v>72</v>
      </c>
      <c r="X154" s="785">
        <f>IFERROR(X152/H152,"0")+IFERROR(X153/H153,"0")</f>
        <v>8.3333333333333339</v>
      </c>
      <c r="Y154" s="785">
        <f>IFERROR(Y152/H152,"0")+IFERROR(Y153/H153,"0")</f>
        <v>9</v>
      </c>
      <c r="Z154" s="785">
        <f>IFERROR(IF(Z152="",0,Z152),"0")+IFERROR(IF(Z153="",0,Z153),"0")</f>
        <v>6.7769999999999997E-2</v>
      </c>
      <c r="AA154" s="786"/>
      <c r="AB154" s="786"/>
      <c r="AC154" s="786"/>
    </row>
    <row r="155" spans="1:68" x14ac:dyDescent="0.2">
      <c r="A155" s="792"/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807"/>
      <c r="P155" s="793" t="s">
        <v>71</v>
      </c>
      <c r="Q155" s="794"/>
      <c r="R155" s="794"/>
      <c r="S155" s="794"/>
      <c r="T155" s="794"/>
      <c r="U155" s="794"/>
      <c r="V155" s="795"/>
      <c r="W155" s="37" t="s">
        <v>69</v>
      </c>
      <c r="X155" s="785">
        <f>IFERROR(SUM(X152:X153),"0")</f>
        <v>16.5</v>
      </c>
      <c r="Y155" s="785">
        <f>IFERROR(SUM(Y152:Y153),"0")</f>
        <v>17.82</v>
      </c>
      <c r="Z155" s="37"/>
      <c r="AA155" s="786"/>
      <c r="AB155" s="786"/>
      <c r="AC155" s="786"/>
    </row>
    <row r="156" spans="1:68" ht="16.5" hidden="1" customHeight="1" x14ac:dyDescent="0.25">
      <c r="A156" s="791" t="s">
        <v>313</v>
      </c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  <c r="R156" s="792"/>
      <c r="S156" s="792"/>
      <c r="T156" s="792"/>
      <c r="U156" s="792"/>
      <c r="V156" s="792"/>
      <c r="W156" s="792"/>
      <c r="X156" s="792"/>
      <c r="Y156" s="792"/>
      <c r="Z156" s="792"/>
      <c r="AA156" s="778"/>
      <c r="AB156" s="778"/>
      <c r="AC156" s="778"/>
    </row>
    <row r="157" spans="1:68" ht="14.25" hidden="1" customHeight="1" x14ac:dyDescent="0.25">
      <c r="A157" s="809" t="s">
        <v>124</v>
      </c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2"/>
      <c r="P157" s="792"/>
      <c r="Q157" s="792"/>
      <c r="R157" s="792"/>
      <c r="S157" s="792"/>
      <c r="T157" s="792"/>
      <c r="U157" s="792"/>
      <c r="V157" s="792"/>
      <c r="W157" s="792"/>
      <c r="X157" s="792"/>
      <c r="Y157" s="792"/>
      <c r="Z157" s="792"/>
      <c r="AA157" s="779"/>
      <c r="AB157" s="779"/>
      <c r="AC157" s="779"/>
    </row>
    <row r="158" spans="1:68" ht="27" hidden="1" customHeight="1" x14ac:dyDescent="0.25">
      <c r="A158" s="54" t="s">
        <v>314</v>
      </c>
      <c r="B158" s="54" t="s">
        <v>315</v>
      </c>
      <c r="C158" s="31">
        <v>4301011564</v>
      </c>
      <c r="D158" s="789">
        <v>4680115882577</v>
      </c>
      <c r="E158" s="790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7"/>
      <c r="R158" s="797"/>
      <c r="S158" s="797"/>
      <c r="T158" s="798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316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314</v>
      </c>
      <c r="B159" s="54" t="s">
        <v>317</v>
      </c>
      <c r="C159" s="31">
        <v>4301011562</v>
      </c>
      <c r="D159" s="789">
        <v>4680115882577</v>
      </c>
      <c r="E159" s="790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7"/>
      <c r="R159" s="797"/>
      <c r="S159" s="797"/>
      <c r="T159" s="798"/>
      <c r="U159" s="34"/>
      <c r="V159" s="34"/>
      <c r="W159" s="35" t="s">
        <v>69</v>
      </c>
      <c r="X159" s="783">
        <v>52</v>
      </c>
      <c r="Y159" s="784">
        <f>IFERROR(IF(X159="",0,CEILING((X159/$H159),1)*$H159),"")</f>
        <v>54.400000000000006</v>
      </c>
      <c r="Z159" s="36">
        <f>IFERROR(IF(Y159=0,"",ROUNDUP(Y159/H159,0)*0.00753),"")</f>
        <v>0.12801000000000001</v>
      </c>
      <c r="AA159" s="56"/>
      <c r="AB159" s="57"/>
      <c r="AC159" s="229" t="s">
        <v>316</v>
      </c>
      <c r="AG159" s="64"/>
      <c r="AJ159" s="68"/>
      <c r="AK159" s="68">
        <v>0</v>
      </c>
      <c r="BB159" s="230" t="s">
        <v>1</v>
      </c>
      <c r="BM159" s="64">
        <f>IFERROR(X159*I159/H159,"0")</f>
        <v>55.249999999999993</v>
      </c>
      <c r="BN159" s="64">
        <f>IFERROR(Y159*I159/H159,"0")</f>
        <v>57.8</v>
      </c>
      <c r="BO159" s="64">
        <f>IFERROR(1/J159*(X159/H159),"0")</f>
        <v>0.10416666666666666</v>
      </c>
      <c r="BP159" s="64">
        <f>IFERROR(1/J159*(Y159/H159),"0")</f>
        <v>0.10897435897435898</v>
      </c>
    </row>
    <row r="160" spans="1:68" x14ac:dyDescent="0.2">
      <c r="A160" s="806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807"/>
      <c r="P160" s="793" t="s">
        <v>71</v>
      </c>
      <c r="Q160" s="794"/>
      <c r="R160" s="794"/>
      <c r="S160" s="794"/>
      <c r="T160" s="794"/>
      <c r="U160" s="794"/>
      <c r="V160" s="795"/>
      <c r="W160" s="37" t="s">
        <v>72</v>
      </c>
      <c r="X160" s="785">
        <f>IFERROR(X158/H158,"0")+IFERROR(X159/H159,"0")</f>
        <v>16.25</v>
      </c>
      <c r="Y160" s="785">
        <f>IFERROR(Y158/H158,"0")+IFERROR(Y159/H159,"0")</f>
        <v>17</v>
      </c>
      <c r="Z160" s="785">
        <f>IFERROR(IF(Z158="",0,Z158),"0")+IFERROR(IF(Z159="",0,Z159),"0")</f>
        <v>0.12801000000000001</v>
      </c>
      <c r="AA160" s="786"/>
      <c r="AB160" s="786"/>
      <c r="AC160" s="786"/>
    </row>
    <row r="161" spans="1:68" x14ac:dyDescent="0.2">
      <c r="A161" s="792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807"/>
      <c r="P161" s="793" t="s">
        <v>71</v>
      </c>
      <c r="Q161" s="794"/>
      <c r="R161" s="794"/>
      <c r="S161" s="794"/>
      <c r="T161" s="794"/>
      <c r="U161" s="794"/>
      <c r="V161" s="795"/>
      <c r="W161" s="37" t="s">
        <v>69</v>
      </c>
      <c r="X161" s="785">
        <f>IFERROR(SUM(X158:X159),"0")</f>
        <v>52</v>
      </c>
      <c r="Y161" s="785">
        <f>IFERROR(SUM(Y158:Y159),"0")</f>
        <v>54.400000000000006</v>
      </c>
      <c r="Z161" s="37"/>
      <c r="AA161" s="786"/>
      <c r="AB161" s="786"/>
      <c r="AC161" s="786"/>
    </row>
    <row r="162" spans="1:68" ht="14.25" hidden="1" customHeight="1" x14ac:dyDescent="0.25">
      <c r="A162" s="809" t="s">
        <v>64</v>
      </c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2"/>
      <c r="P162" s="792"/>
      <c r="Q162" s="792"/>
      <c r="R162" s="792"/>
      <c r="S162" s="792"/>
      <c r="T162" s="792"/>
      <c r="U162" s="792"/>
      <c r="V162" s="792"/>
      <c r="W162" s="792"/>
      <c r="X162" s="792"/>
      <c r="Y162" s="792"/>
      <c r="Z162" s="792"/>
      <c r="AA162" s="779"/>
      <c r="AB162" s="779"/>
      <c r="AC162" s="779"/>
    </row>
    <row r="163" spans="1:68" ht="27" customHeight="1" x14ac:dyDescent="0.25">
      <c r="A163" s="54" t="s">
        <v>318</v>
      </c>
      <c r="B163" s="54" t="s">
        <v>319</v>
      </c>
      <c r="C163" s="31">
        <v>4301031234</v>
      </c>
      <c r="D163" s="789">
        <v>4680115883444</v>
      </c>
      <c r="E163" s="790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7"/>
      <c r="R163" s="797"/>
      <c r="S163" s="797"/>
      <c r="T163" s="798"/>
      <c r="U163" s="34"/>
      <c r="V163" s="34"/>
      <c r="W163" s="35" t="s">
        <v>69</v>
      </c>
      <c r="X163" s="783">
        <v>35</v>
      </c>
      <c r="Y163" s="784">
        <f>IFERROR(IF(X163="",0,CEILING((X163/$H163),1)*$H163),"")</f>
        <v>36.4</v>
      </c>
      <c r="Z163" s="36">
        <f>IFERROR(IF(Y163=0,"",ROUNDUP(Y163/H163,0)*0.00753),"")</f>
        <v>9.7890000000000005E-2</v>
      </c>
      <c r="AA163" s="56"/>
      <c r="AB163" s="57"/>
      <c r="AC163" s="231" t="s">
        <v>320</v>
      </c>
      <c r="AG163" s="64"/>
      <c r="AJ163" s="68"/>
      <c r="AK163" s="68">
        <v>0</v>
      </c>
      <c r="BB163" s="232" t="s">
        <v>1</v>
      </c>
      <c r="BM163" s="64">
        <f>IFERROR(X163*I163/H163,"0")</f>
        <v>38.6</v>
      </c>
      <c r="BN163" s="64">
        <f>IFERROR(Y163*I163/H163,"0")</f>
        <v>40.144000000000005</v>
      </c>
      <c r="BO163" s="64">
        <f>IFERROR(1/J163*(X163/H163),"0")</f>
        <v>8.0128205128205121E-2</v>
      </c>
      <c r="BP163" s="64">
        <f>IFERROR(1/J163*(Y163/H163),"0")</f>
        <v>8.3333333333333329E-2</v>
      </c>
    </row>
    <row r="164" spans="1:68" ht="27" hidden="1" customHeight="1" x14ac:dyDescent="0.25">
      <c r="A164" s="54" t="s">
        <v>318</v>
      </c>
      <c r="B164" s="54" t="s">
        <v>321</v>
      </c>
      <c r="C164" s="31">
        <v>4301031235</v>
      </c>
      <c r="D164" s="789">
        <v>4680115883444</v>
      </c>
      <c r="E164" s="790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0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7"/>
      <c r="R164" s="797"/>
      <c r="S164" s="797"/>
      <c r="T164" s="798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320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806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807"/>
      <c r="P165" s="793" t="s">
        <v>71</v>
      </c>
      <c r="Q165" s="794"/>
      <c r="R165" s="794"/>
      <c r="S165" s="794"/>
      <c r="T165" s="794"/>
      <c r="U165" s="794"/>
      <c r="V165" s="795"/>
      <c r="W165" s="37" t="s">
        <v>72</v>
      </c>
      <c r="X165" s="785">
        <f>IFERROR(X163/H163,"0")+IFERROR(X164/H164,"0")</f>
        <v>12.5</v>
      </c>
      <c r="Y165" s="785">
        <f>IFERROR(Y163/H163,"0")+IFERROR(Y164/H164,"0")</f>
        <v>13</v>
      </c>
      <c r="Z165" s="785">
        <f>IFERROR(IF(Z163="",0,Z163),"0")+IFERROR(IF(Z164="",0,Z164),"0")</f>
        <v>9.7890000000000005E-2</v>
      </c>
      <c r="AA165" s="786"/>
      <c r="AB165" s="786"/>
      <c r="AC165" s="786"/>
    </row>
    <row r="166" spans="1:68" x14ac:dyDescent="0.2">
      <c r="A166" s="792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807"/>
      <c r="P166" s="793" t="s">
        <v>71</v>
      </c>
      <c r="Q166" s="794"/>
      <c r="R166" s="794"/>
      <c r="S166" s="794"/>
      <c r="T166" s="794"/>
      <c r="U166" s="794"/>
      <c r="V166" s="795"/>
      <c r="W166" s="37" t="s">
        <v>69</v>
      </c>
      <c r="X166" s="785">
        <f>IFERROR(SUM(X163:X164),"0")</f>
        <v>35</v>
      </c>
      <c r="Y166" s="785">
        <f>IFERROR(SUM(Y163:Y164),"0")</f>
        <v>36.4</v>
      </c>
      <c r="Z166" s="37"/>
      <c r="AA166" s="786"/>
      <c r="AB166" s="786"/>
      <c r="AC166" s="786"/>
    </row>
    <row r="167" spans="1:68" ht="14.25" hidden="1" customHeight="1" x14ac:dyDescent="0.25">
      <c r="A167" s="809" t="s">
        <v>73</v>
      </c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2"/>
      <c r="P167" s="792"/>
      <c r="Q167" s="792"/>
      <c r="R167" s="792"/>
      <c r="S167" s="792"/>
      <c r="T167" s="792"/>
      <c r="U167" s="792"/>
      <c r="V167" s="792"/>
      <c r="W167" s="792"/>
      <c r="X167" s="792"/>
      <c r="Y167" s="792"/>
      <c r="Z167" s="792"/>
      <c r="AA167" s="779"/>
      <c r="AB167" s="779"/>
      <c r="AC167" s="779"/>
    </row>
    <row r="168" spans="1:68" ht="16.5" hidden="1" customHeight="1" x14ac:dyDescent="0.25">
      <c r="A168" s="54" t="s">
        <v>322</v>
      </c>
      <c r="B168" s="54" t="s">
        <v>323</v>
      </c>
      <c r="C168" s="31">
        <v>4301051477</v>
      </c>
      <c r="D168" s="789">
        <v>4680115882584</v>
      </c>
      <c r="E168" s="790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7"/>
      <c r="R168" s="797"/>
      <c r="S168" s="797"/>
      <c r="T168" s="798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316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322</v>
      </c>
      <c r="B169" s="54" t="s">
        <v>324</v>
      </c>
      <c r="C169" s="31">
        <v>4301051476</v>
      </c>
      <c r="D169" s="789">
        <v>4680115882584</v>
      </c>
      <c r="E169" s="790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7"/>
      <c r="R169" s="797"/>
      <c r="S169" s="797"/>
      <c r="T169" s="798"/>
      <c r="U169" s="34"/>
      <c r="V169" s="34"/>
      <c r="W169" s="35" t="s">
        <v>69</v>
      </c>
      <c r="X169" s="783">
        <v>46.2</v>
      </c>
      <c r="Y169" s="784">
        <f>IFERROR(IF(X169="",0,CEILING((X169/$H169),1)*$H169),"")</f>
        <v>47.52</v>
      </c>
      <c r="Z169" s="36">
        <f>IFERROR(IF(Y169=0,"",ROUNDUP(Y169/H169,0)*0.00753),"")</f>
        <v>0.13553999999999999</v>
      </c>
      <c r="AA169" s="56"/>
      <c r="AB169" s="57"/>
      <c r="AC169" s="237" t="s">
        <v>316</v>
      </c>
      <c r="AG169" s="64"/>
      <c r="AJ169" s="68"/>
      <c r="AK169" s="68">
        <v>0</v>
      </c>
      <c r="BB169" s="238" t="s">
        <v>1</v>
      </c>
      <c r="BM169" s="64">
        <f>IFERROR(X169*I169/H169,"0")</f>
        <v>51.24</v>
      </c>
      <c r="BN169" s="64">
        <f>IFERROR(Y169*I169/H169,"0")</f>
        <v>52.704000000000001</v>
      </c>
      <c r="BO169" s="64">
        <f>IFERROR(1/J169*(X169/H169),"0")</f>
        <v>0.11217948717948717</v>
      </c>
      <c r="BP169" s="64">
        <f>IFERROR(1/J169*(Y169/H169),"0")</f>
        <v>0.11538461538461538</v>
      </c>
    </row>
    <row r="170" spans="1:68" x14ac:dyDescent="0.2">
      <c r="A170" s="806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807"/>
      <c r="P170" s="793" t="s">
        <v>71</v>
      </c>
      <c r="Q170" s="794"/>
      <c r="R170" s="794"/>
      <c r="S170" s="794"/>
      <c r="T170" s="794"/>
      <c r="U170" s="794"/>
      <c r="V170" s="795"/>
      <c r="W170" s="37" t="s">
        <v>72</v>
      </c>
      <c r="X170" s="785">
        <f>IFERROR(X168/H168,"0")+IFERROR(X169/H169,"0")</f>
        <v>17.5</v>
      </c>
      <c r="Y170" s="785">
        <f>IFERROR(Y168/H168,"0")+IFERROR(Y169/H169,"0")</f>
        <v>18</v>
      </c>
      <c r="Z170" s="785">
        <f>IFERROR(IF(Z168="",0,Z168),"0")+IFERROR(IF(Z169="",0,Z169),"0")</f>
        <v>0.13553999999999999</v>
      </c>
      <c r="AA170" s="786"/>
      <c r="AB170" s="786"/>
      <c r="AC170" s="786"/>
    </row>
    <row r="171" spans="1:68" x14ac:dyDescent="0.2">
      <c r="A171" s="792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807"/>
      <c r="P171" s="793" t="s">
        <v>71</v>
      </c>
      <c r="Q171" s="794"/>
      <c r="R171" s="794"/>
      <c r="S171" s="794"/>
      <c r="T171" s="794"/>
      <c r="U171" s="794"/>
      <c r="V171" s="795"/>
      <c r="W171" s="37" t="s">
        <v>69</v>
      </c>
      <c r="X171" s="785">
        <f>IFERROR(SUM(X168:X169),"0")</f>
        <v>46.2</v>
      </c>
      <c r="Y171" s="785">
        <f>IFERROR(SUM(Y168:Y169),"0")</f>
        <v>47.52</v>
      </c>
      <c r="Z171" s="37"/>
      <c r="AA171" s="786"/>
      <c r="AB171" s="786"/>
      <c r="AC171" s="786"/>
    </row>
    <row r="172" spans="1:68" ht="16.5" hidden="1" customHeight="1" x14ac:dyDescent="0.25">
      <c r="A172" s="791" t="s">
        <v>122</v>
      </c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2"/>
      <c r="P172" s="792"/>
      <c r="Q172" s="792"/>
      <c r="R172" s="792"/>
      <c r="S172" s="792"/>
      <c r="T172" s="792"/>
      <c r="U172" s="792"/>
      <c r="V172" s="792"/>
      <c r="W172" s="792"/>
      <c r="X172" s="792"/>
      <c r="Y172" s="792"/>
      <c r="Z172" s="792"/>
      <c r="AA172" s="778"/>
      <c r="AB172" s="778"/>
      <c r="AC172" s="778"/>
    </row>
    <row r="173" spans="1:68" ht="14.25" hidden="1" customHeight="1" x14ac:dyDescent="0.25">
      <c r="A173" s="809" t="s">
        <v>124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9"/>
      <c r="AB173" s="779"/>
      <c r="AC173" s="779"/>
    </row>
    <row r="174" spans="1:68" ht="27" hidden="1" customHeight="1" x14ac:dyDescent="0.25">
      <c r="A174" s="54" t="s">
        <v>325</v>
      </c>
      <c r="B174" s="54" t="s">
        <v>326</v>
      </c>
      <c r="C174" s="31">
        <v>4301011705</v>
      </c>
      <c r="D174" s="789">
        <v>4607091384604</v>
      </c>
      <c r="E174" s="790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131</v>
      </c>
      <c r="N174" s="33"/>
      <c r="O174" s="32">
        <v>50</v>
      </c>
      <c r="P174" s="11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7"/>
      <c r="R174" s="797"/>
      <c r="S174" s="797"/>
      <c r="T174" s="798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327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6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807"/>
      <c r="P175" s="793" t="s">
        <v>71</v>
      </c>
      <c r="Q175" s="794"/>
      <c r="R175" s="794"/>
      <c r="S175" s="794"/>
      <c r="T175" s="794"/>
      <c r="U175" s="794"/>
      <c r="V175" s="795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792"/>
      <c r="B176" s="792"/>
      <c r="C176" s="792"/>
      <c r="D176" s="792"/>
      <c r="E176" s="792"/>
      <c r="F176" s="792"/>
      <c r="G176" s="792"/>
      <c r="H176" s="792"/>
      <c r="I176" s="792"/>
      <c r="J176" s="792"/>
      <c r="K176" s="792"/>
      <c r="L176" s="792"/>
      <c r="M176" s="792"/>
      <c r="N176" s="792"/>
      <c r="O176" s="807"/>
      <c r="P176" s="793" t="s">
        <v>71</v>
      </c>
      <c r="Q176" s="794"/>
      <c r="R176" s="794"/>
      <c r="S176" s="794"/>
      <c r="T176" s="794"/>
      <c r="U176" s="794"/>
      <c r="V176" s="795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09" t="s">
        <v>64</v>
      </c>
      <c r="B177" s="792"/>
      <c r="C177" s="792"/>
      <c r="D177" s="792"/>
      <c r="E177" s="792"/>
      <c r="F177" s="792"/>
      <c r="G177" s="792"/>
      <c r="H177" s="792"/>
      <c r="I177" s="792"/>
      <c r="J177" s="792"/>
      <c r="K177" s="792"/>
      <c r="L177" s="792"/>
      <c r="M177" s="792"/>
      <c r="N177" s="792"/>
      <c r="O177" s="792"/>
      <c r="P177" s="792"/>
      <c r="Q177" s="792"/>
      <c r="R177" s="792"/>
      <c r="S177" s="792"/>
      <c r="T177" s="792"/>
      <c r="U177" s="792"/>
      <c r="V177" s="792"/>
      <c r="W177" s="792"/>
      <c r="X177" s="792"/>
      <c r="Y177" s="792"/>
      <c r="Z177" s="792"/>
      <c r="AA177" s="779"/>
      <c r="AB177" s="779"/>
      <c r="AC177" s="779"/>
    </row>
    <row r="178" spans="1:68" ht="16.5" hidden="1" customHeight="1" x14ac:dyDescent="0.25">
      <c r="A178" s="54" t="s">
        <v>328</v>
      </c>
      <c r="B178" s="54" t="s">
        <v>329</v>
      </c>
      <c r="C178" s="31">
        <v>4301030895</v>
      </c>
      <c r="D178" s="789">
        <v>4607091387667</v>
      </c>
      <c r="E178" s="790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131</v>
      </c>
      <c r="N178" s="33"/>
      <c r="O178" s="32">
        <v>40</v>
      </c>
      <c r="P178" s="11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331</v>
      </c>
      <c r="B179" s="54" t="s">
        <v>332</v>
      </c>
      <c r="C179" s="31">
        <v>4301030961</v>
      </c>
      <c r="D179" s="789">
        <v>4607091387636</v>
      </c>
      <c r="E179" s="790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334</v>
      </c>
      <c r="B180" s="54" t="s">
        <v>335</v>
      </c>
      <c r="C180" s="31">
        <v>4301030963</v>
      </c>
      <c r="D180" s="789">
        <v>4607091382426</v>
      </c>
      <c r="E180" s="790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7"/>
      <c r="R180" s="797"/>
      <c r="S180" s="797"/>
      <c r="T180" s="798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336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337</v>
      </c>
      <c r="B181" s="54" t="s">
        <v>338</v>
      </c>
      <c r="C181" s="31">
        <v>4301030962</v>
      </c>
      <c r="D181" s="789">
        <v>4607091386547</v>
      </c>
      <c r="E181" s="790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7"/>
      <c r="R181" s="797"/>
      <c r="S181" s="797"/>
      <c r="T181" s="798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339</v>
      </c>
      <c r="B182" s="54" t="s">
        <v>340</v>
      </c>
      <c r="C182" s="31">
        <v>4301030964</v>
      </c>
      <c r="D182" s="789">
        <v>4607091382464</v>
      </c>
      <c r="E182" s="790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7"/>
      <c r="R182" s="797"/>
      <c r="S182" s="797"/>
      <c r="T182" s="798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336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6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807"/>
      <c r="P183" s="793" t="s">
        <v>71</v>
      </c>
      <c r="Q183" s="794"/>
      <c r="R183" s="794"/>
      <c r="S183" s="794"/>
      <c r="T183" s="794"/>
      <c r="U183" s="794"/>
      <c r="V183" s="795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2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807"/>
      <c r="P184" s="793" t="s">
        <v>71</v>
      </c>
      <c r="Q184" s="794"/>
      <c r="R184" s="794"/>
      <c r="S184" s="794"/>
      <c r="T184" s="794"/>
      <c r="U184" s="794"/>
      <c r="V184" s="795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09" t="s">
        <v>73</v>
      </c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2"/>
      <c r="P185" s="792"/>
      <c r="Q185" s="792"/>
      <c r="R185" s="792"/>
      <c r="S185" s="792"/>
      <c r="T185" s="792"/>
      <c r="U185" s="792"/>
      <c r="V185" s="792"/>
      <c r="W185" s="792"/>
      <c r="X185" s="792"/>
      <c r="Y185" s="792"/>
      <c r="Z185" s="792"/>
      <c r="AA185" s="779"/>
      <c r="AB185" s="779"/>
      <c r="AC185" s="779"/>
    </row>
    <row r="186" spans="1:68" ht="16.5" hidden="1" customHeight="1" x14ac:dyDescent="0.25">
      <c r="A186" s="54" t="s">
        <v>341</v>
      </c>
      <c r="B186" s="54" t="s">
        <v>342</v>
      </c>
      <c r="C186" s="31">
        <v>4301051611</v>
      </c>
      <c r="D186" s="789">
        <v>4607091385304</v>
      </c>
      <c r="E186" s="790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7"/>
      <c r="R186" s="797"/>
      <c r="S186" s="797"/>
      <c r="T186" s="798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344</v>
      </c>
      <c r="B187" s="54" t="s">
        <v>345</v>
      </c>
      <c r="C187" s="31">
        <v>4301051653</v>
      </c>
      <c r="D187" s="789">
        <v>4607091386264</v>
      </c>
      <c r="E187" s="790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128</v>
      </c>
      <c r="N187" s="33"/>
      <c r="O187" s="32">
        <v>31</v>
      </c>
      <c r="P187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7"/>
      <c r="R187" s="797"/>
      <c r="S187" s="797"/>
      <c r="T187" s="798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346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347</v>
      </c>
      <c r="B188" s="54" t="s">
        <v>348</v>
      </c>
      <c r="C188" s="31">
        <v>4301051313</v>
      </c>
      <c r="D188" s="789">
        <v>4607091385427</v>
      </c>
      <c r="E188" s="790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7"/>
      <c r="R188" s="797"/>
      <c r="S188" s="797"/>
      <c r="T188" s="798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343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806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807"/>
      <c r="P189" s="793" t="s">
        <v>71</v>
      </c>
      <c r="Q189" s="794"/>
      <c r="R189" s="794"/>
      <c r="S189" s="794"/>
      <c r="T189" s="794"/>
      <c r="U189" s="794"/>
      <c r="V189" s="795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792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807"/>
      <c r="P190" s="793" t="s">
        <v>71</v>
      </c>
      <c r="Q190" s="794"/>
      <c r="R190" s="794"/>
      <c r="S190" s="794"/>
      <c r="T190" s="794"/>
      <c r="U190" s="794"/>
      <c r="V190" s="795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934" t="s">
        <v>349</v>
      </c>
      <c r="B191" s="935"/>
      <c r="C191" s="935"/>
      <c r="D191" s="935"/>
      <c r="E191" s="935"/>
      <c r="F191" s="935"/>
      <c r="G191" s="935"/>
      <c r="H191" s="935"/>
      <c r="I191" s="935"/>
      <c r="J191" s="935"/>
      <c r="K191" s="935"/>
      <c r="L191" s="935"/>
      <c r="M191" s="935"/>
      <c r="N191" s="935"/>
      <c r="O191" s="935"/>
      <c r="P191" s="935"/>
      <c r="Q191" s="935"/>
      <c r="R191" s="935"/>
      <c r="S191" s="935"/>
      <c r="T191" s="935"/>
      <c r="U191" s="935"/>
      <c r="V191" s="935"/>
      <c r="W191" s="935"/>
      <c r="X191" s="935"/>
      <c r="Y191" s="935"/>
      <c r="Z191" s="935"/>
      <c r="AA191" s="48"/>
      <c r="AB191" s="48"/>
      <c r="AC191" s="48"/>
    </row>
    <row r="192" spans="1:68" ht="16.5" hidden="1" customHeight="1" x14ac:dyDescent="0.25">
      <c r="A192" s="791" t="s">
        <v>350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8"/>
      <c r="AB192" s="778"/>
      <c r="AC192" s="778"/>
    </row>
    <row r="193" spans="1:68" ht="14.25" hidden="1" customHeight="1" x14ac:dyDescent="0.25">
      <c r="A193" s="809" t="s">
        <v>180</v>
      </c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2"/>
      <c r="P193" s="792"/>
      <c r="Q193" s="792"/>
      <c r="R193" s="792"/>
      <c r="S193" s="792"/>
      <c r="T193" s="792"/>
      <c r="U193" s="792"/>
      <c r="V193" s="792"/>
      <c r="W193" s="792"/>
      <c r="X193" s="792"/>
      <c r="Y193" s="792"/>
      <c r="Z193" s="792"/>
      <c r="AA193" s="779"/>
      <c r="AB193" s="779"/>
      <c r="AC193" s="779"/>
    </row>
    <row r="194" spans="1:68" ht="27" customHeight="1" x14ac:dyDescent="0.25">
      <c r="A194" s="54" t="s">
        <v>351</v>
      </c>
      <c r="B194" s="54" t="s">
        <v>352</v>
      </c>
      <c r="C194" s="31">
        <v>4301020323</v>
      </c>
      <c r="D194" s="789">
        <v>4680115886223</v>
      </c>
      <c r="E194" s="790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899" t="s">
        <v>353</v>
      </c>
      <c r="Q194" s="797"/>
      <c r="R194" s="797"/>
      <c r="S194" s="797"/>
      <c r="T194" s="798"/>
      <c r="U194" s="34"/>
      <c r="V194" s="34"/>
      <c r="W194" s="35" t="s">
        <v>69</v>
      </c>
      <c r="X194" s="783">
        <v>3.3</v>
      </c>
      <c r="Y194" s="784">
        <f>IFERROR(IF(X194="",0,CEILING((X194/$H194),1)*$H194),"")</f>
        <v>3.96</v>
      </c>
      <c r="Z194" s="36">
        <f>IFERROR(IF(Y194=0,"",ROUNDUP(Y194/H194,0)*0.00502),"")</f>
        <v>1.004E-2</v>
      </c>
      <c r="AA194" s="56"/>
      <c r="AB194" s="57"/>
      <c r="AC194" s="257" t="s">
        <v>354</v>
      </c>
      <c r="AG194" s="64"/>
      <c r="AJ194" s="68"/>
      <c r="AK194" s="68">
        <v>0</v>
      </c>
      <c r="BB194" s="258" t="s">
        <v>1</v>
      </c>
      <c r="BM194" s="64">
        <f>IFERROR(X194*I194/H194,"0")</f>
        <v>3.4666666666666668</v>
      </c>
      <c r="BN194" s="64">
        <f>IFERROR(Y194*I194/H194,"0")</f>
        <v>4.16</v>
      </c>
      <c r="BO194" s="64">
        <f>IFERROR(1/J194*(X194/H194),"0")</f>
        <v>7.1225071225071226E-3</v>
      </c>
      <c r="BP194" s="64">
        <f>IFERROR(1/J194*(Y194/H194),"0")</f>
        <v>8.5470085470085479E-3</v>
      </c>
    </row>
    <row r="195" spans="1:68" x14ac:dyDescent="0.2">
      <c r="A195" s="806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807"/>
      <c r="P195" s="793" t="s">
        <v>71</v>
      </c>
      <c r="Q195" s="794"/>
      <c r="R195" s="794"/>
      <c r="S195" s="794"/>
      <c r="T195" s="794"/>
      <c r="U195" s="794"/>
      <c r="V195" s="795"/>
      <c r="W195" s="37" t="s">
        <v>72</v>
      </c>
      <c r="X195" s="785">
        <f>IFERROR(X194/H194,"0")</f>
        <v>1.6666666666666665</v>
      </c>
      <c r="Y195" s="785">
        <f>IFERROR(Y194/H194,"0")</f>
        <v>2</v>
      </c>
      <c r="Z195" s="785">
        <f>IFERROR(IF(Z194="",0,Z194),"0")</f>
        <v>1.004E-2</v>
      </c>
      <c r="AA195" s="786"/>
      <c r="AB195" s="786"/>
      <c r="AC195" s="786"/>
    </row>
    <row r="196" spans="1:68" x14ac:dyDescent="0.2">
      <c r="A196" s="792"/>
      <c r="B196" s="792"/>
      <c r="C196" s="792"/>
      <c r="D196" s="792"/>
      <c r="E196" s="792"/>
      <c r="F196" s="792"/>
      <c r="G196" s="792"/>
      <c r="H196" s="792"/>
      <c r="I196" s="792"/>
      <c r="J196" s="792"/>
      <c r="K196" s="792"/>
      <c r="L196" s="792"/>
      <c r="M196" s="792"/>
      <c r="N196" s="792"/>
      <c r="O196" s="807"/>
      <c r="P196" s="793" t="s">
        <v>71</v>
      </c>
      <c r="Q196" s="794"/>
      <c r="R196" s="794"/>
      <c r="S196" s="794"/>
      <c r="T196" s="794"/>
      <c r="U196" s="794"/>
      <c r="V196" s="795"/>
      <c r="W196" s="37" t="s">
        <v>69</v>
      </c>
      <c r="X196" s="785">
        <f>IFERROR(SUM(X194:X194),"0")</f>
        <v>3.3</v>
      </c>
      <c r="Y196" s="785">
        <f>IFERROR(SUM(Y194:Y194),"0")</f>
        <v>3.96</v>
      </c>
      <c r="Z196" s="37"/>
      <c r="AA196" s="786"/>
      <c r="AB196" s="786"/>
      <c r="AC196" s="786"/>
    </row>
    <row r="197" spans="1:68" ht="14.25" hidden="1" customHeight="1" x14ac:dyDescent="0.25">
      <c r="A197" s="809" t="s">
        <v>64</v>
      </c>
      <c r="B197" s="792"/>
      <c r="C197" s="792"/>
      <c r="D197" s="792"/>
      <c r="E197" s="792"/>
      <c r="F197" s="792"/>
      <c r="G197" s="792"/>
      <c r="H197" s="792"/>
      <c r="I197" s="792"/>
      <c r="J197" s="792"/>
      <c r="K197" s="792"/>
      <c r="L197" s="792"/>
      <c r="M197" s="792"/>
      <c r="N197" s="792"/>
      <c r="O197" s="792"/>
      <c r="P197" s="792"/>
      <c r="Q197" s="792"/>
      <c r="R197" s="792"/>
      <c r="S197" s="792"/>
      <c r="T197" s="792"/>
      <c r="U197" s="792"/>
      <c r="V197" s="792"/>
      <c r="W197" s="792"/>
      <c r="X197" s="792"/>
      <c r="Y197" s="792"/>
      <c r="Z197" s="792"/>
      <c r="AA197" s="779"/>
      <c r="AB197" s="779"/>
      <c r="AC197" s="779"/>
    </row>
    <row r="198" spans="1:68" ht="27" customHeight="1" x14ac:dyDescent="0.25">
      <c r="A198" s="54" t="s">
        <v>355</v>
      </c>
      <c r="B198" s="54" t="s">
        <v>356</v>
      </c>
      <c r="C198" s="31">
        <v>4301031191</v>
      </c>
      <c r="D198" s="789">
        <v>4680115880993</v>
      </c>
      <c r="E198" s="790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7"/>
      <c r="R198" s="797"/>
      <c r="S198" s="797"/>
      <c r="T198" s="798"/>
      <c r="U198" s="34"/>
      <c r="V198" s="34"/>
      <c r="W198" s="35" t="s">
        <v>69</v>
      </c>
      <c r="X198" s="783">
        <v>50</v>
      </c>
      <c r="Y198" s="784">
        <f t="shared" ref="Y198:Y205" si="36">IFERROR(IF(X198="",0,CEILING((X198/$H198),1)*$H198),"")</f>
        <v>50.400000000000006</v>
      </c>
      <c r="Z198" s="36">
        <f>IFERROR(IF(Y198=0,"",ROUNDUP(Y198/H198,0)*0.00753),"")</f>
        <v>9.0359999999999996E-2</v>
      </c>
      <c r="AA198" s="56"/>
      <c r="AB198" s="57"/>
      <c r="AC198" s="259" t="s">
        <v>357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53.095238095238095</v>
      </c>
      <c r="BN198" s="64">
        <f t="shared" ref="BN198:BN205" si="38">IFERROR(Y198*I198/H198,"0")</f>
        <v>53.52</v>
      </c>
      <c r="BO198" s="64">
        <f t="shared" ref="BO198:BO205" si="39">IFERROR(1/J198*(X198/H198),"0")</f>
        <v>7.6312576312576319E-2</v>
      </c>
      <c r="BP198" s="64">
        <f t="shared" ref="BP198:BP205" si="40">IFERROR(1/J198*(Y198/H198),"0")</f>
        <v>7.6923076923076927E-2</v>
      </c>
    </row>
    <row r="199" spans="1:68" ht="27" hidden="1" customHeight="1" x14ac:dyDescent="0.25">
      <c r="A199" s="54" t="s">
        <v>358</v>
      </c>
      <c r="B199" s="54" t="s">
        <v>359</v>
      </c>
      <c r="C199" s="31">
        <v>4301031204</v>
      </c>
      <c r="D199" s="789">
        <v>4680115881761</v>
      </c>
      <c r="E199" s="790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361</v>
      </c>
      <c r="B200" s="54" t="s">
        <v>362</v>
      </c>
      <c r="C200" s="31">
        <v>4301031201</v>
      </c>
      <c r="D200" s="789">
        <v>4680115881563</v>
      </c>
      <c r="E200" s="790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3">
        <v>50</v>
      </c>
      <c r="Y200" s="784">
        <f t="shared" si="36"/>
        <v>50.400000000000006</v>
      </c>
      <c r="Z200" s="36">
        <f>IFERROR(IF(Y200=0,"",ROUNDUP(Y200/H200,0)*0.00753),"")</f>
        <v>9.0359999999999996E-2</v>
      </c>
      <c r="AA200" s="56"/>
      <c r="AB200" s="57"/>
      <c r="AC200" s="263" t="s">
        <v>363</v>
      </c>
      <c r="AG200" s="64"/>
      <c r="AJ200" s="68"/>
      <c r="AK200" s="68">
        <v>0</v>
      </c>
      <c r="BB200" s="264" t="s">
        <v>1</v>
      </c>
      <c r="BM200" s="64">
        <f t="shared" si="37"/>
        <v>52.380952380952387</v>
      </c>
      <c r="BN200" s="64">
        <f t="shared" si="38"/>
        <v>52.800000000000011</v>
      </c>
      <c r="BO200" s="64">
        <f t="shared" si="39"/>
        <v>7.6312576312576319E-2</v>
      </c>
      <c r="BP200" s="64">
        <f t="shared" si="40"/>
        <v>7.6923076923076927E-2</v>
      </c>
    </row>
    <row r="201" spans="1:68" ht="27" customHeight="1" x14ac:dyDescent="0.25">
      <c r="A201" s="54" t="s">
        <v>364</v>
      </c>
      <c r="B201" s="54" t="s">
        <v>365</v>
      </c>
      <c r="C201" s="31">
        <v>4301031199</v>
      </c>
      <c r="D201" s="789">
        <v>4680115880986</v>
      </c>
      <c r="E201" s="790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7"/>
      <c r="R201" s="797"/>
      <c r="S201" s="797"/>
      <c r="T201" s="798"/>
      <c r="U201" s="34"/>
      <c r="V201" s="34"/>
      <c r="W201" s="35" t="s">
        <v>69</v>
      </c>
      <c r="X201" s="783">
        <v>140</v>
      </c>
      <c r="Y201" s="784">
        <f t="shared" si="36"/>
        <v>140.70000000000002</v>
      </c>
      <c r="Z201" s="36">
        <f>IFERROR(IF(Y201=0,"",ROUNDUP(Y201/H201,0)*0.00502),"")</f>
        <v>0.33634000000000003</v>
      </c>
      <c r="AA201" s="56"/>
      <c r="AB201" s="57"/>
      <c r="AC201" s="265" t="s">
        <v>357</v>
      </c>
      <c r="AG201" s="64"/>
      <c r="AJ201" s="68"/>
      <c r="AK201" s="68">
        <v>0</v>
      </c>
      <c r="BB201" s="266" t="s">
        <v>1</v>
      </c>
      <c r="BM201" s="64">
        <f t="shared" si="37"/>
        <v>148.66666666666666</v>
      </c>
      <c r="BN201" s="64">
        <f t="shared" si="38"/>
        <v>149.41</v>
      </c>
      <c r="BO201" s="64">
        <f t="shared" si="39"/>
        <v>0.28490028490028491</v>
      </c>
      <c r="BP201" s="64">
        <f t="shared" si="40"/>
        <v>0.28632478632478636</v>
      </c>
    </row>
    <row r="202" spans="1:68" ht="27" customHeight="1" x14ac:dyDescent="0.25">
      <c r="A202" s="54" t="s">
        <v>366</v>
      </c>
      <c r="B202" s="54" t="s">
        <v>367</v>
      </c>
      <c r="C202" s="31">
        <v>4301031205</v>
      </c>
      <c r="D202" s="789">
        <v>4680115881785</v>
      </c>
      <c r="E202" s="790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7"/>
      <c r="R202" s="797"/>
      <c r="S202" s="797"/>
      <c r="T202" s="798"/>
      <c r="U202" s="34"/>
      <c r="V202" s="34"/>
      <c r="W202" s="35" t="s">
        <v>69</v>
      </c>
      <c r="X202" s="783">
        <v>122.5</v>
      </c>
      <c r="Y202" s="784">
        <f t="shared" si="36"/>
        <v>123.9</v>
      </c>
      <c r="Z202" s="36">
        <f>IFERROR(IF(Y202=0,"",ROUNDUP(Y202/H202,0)*0.00502),"")</f>
        <v>0.29618</v>
      </c>
      <c r="AA202" s="56"/>
      <c r="AB202" s="57"/>
      <c r="AC202" s="267" t="s">
        <v>360</v>
      </c>
      <c r="AG202" s="64"/>
      <c r="AJ202" s="68"/>
      <c r="AK202" s="68">
        <v>0</v>
      </c>
      <c r="BB202" s="268" t="s">
        <v>1</v>
      </c>
      <c r="BM202" s="64">
        <f t="shared" si="37"/>
        <v>130.08333333333334</v>
      </c>
      <c r="BN202" s="64">
        <f t="shared" si="38"/>
        <v>131.57</v>
      </c>
      <c r="BO202" s="64">
        <f t="shared" si="39"/>
        <v>0.2492877492877493</v>
      </c>
      <c r="BP202" s="64">
        <f t="shared" si="40"/>
        <v>0.25213675213675218</v>
      </c>
    </row>
    <row r="203" spans="1:68" ht="27" customHeight="1" x14ac:dyDescent="0.25">
      <c r="A203" s="54" t="s">
        <v>368</v>
      </c>
      <c r="B203" s="54" t="s">
        <v>369</v>
      </c>
      <c r="C203" s="31">
        <v>4301031202</v>
      </c>
      <c r="D203" s="789">
        <v>4680115881679</v>
      </c>
      <c r="E203" s="790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7"/>
      <c r="R203" s="797"/>
      <c r="S203" s="797"/>
      <c r="T203" s="798"/>
      <c r="U203" s="34"/>
      <c r="V203" s="34"/>
      <c r="W203" s="35" t="s">
        <v>69</v>
      </c>
      <c r="X203" s="783">
        <v>192.5</v>
      </c>
      <c r="Y203" s="784">
        <f t="shared" si="36"/>
        <v>193.20000000000002</v>
      </c>
      <c r="Z203" s="36">
        <f>IFERROR(IF(Y203=0,"",ROUNDUP(Y203/H203,0)*0.00502),"")</f>
        <v>0.46184000000000003</v>
      </c>
      <c r="AA203" s="56"/>
      <c r="AB203" s="57"/>
      <c r="AC203" s="269" t="s">
        <v>363</v>
      </c>
      <c r="AG203" s="64"/>
      <c r="AJ203" s="68"/>
      <c r="AK203" s="68">
        <v>0</v>
      </c>
      <c r="BB203" s="270" t="s">
        <v>1</v>
      </c>
      <c r="BM203" s="64">
        <f t="shared" si="37"/>
        <v>201.66666666666669</v>
      </c>
      <c r="BN203" s="64">
        <f t="shared" si="38"/>
        <v>202.40000000000003</v>
      </c>
      <c r="BO203" s="64">
        <f t="shared" si="39"/>
        <v>0.39173789173789175</v>
      </c>
      <c r="BP203" s="64">
        <f t="shared" si="40"/>
        <v>0.39316239316239321</v>
      </c>
    </row>
    <row r="204" spans="1:68" ht="27" hidden="1" customHeight="1" x14ac:dyDescent="0.25">
      <c r="A204" s="54" t="s">
        <v>370</v>
      </c>
      <c r="B204" s="54" t="s">
        <v>371</v>
      </c>
      <c r="C204" s="31">
        <v>4301031158</v>
      </c>
      <c r="D204" s="789">
        <v>4680115880191</v>
      </c>
      <c r="E204" s="790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7"/>
      <c r="R204" s="797"/>
      <c r="S204" s="797"/>
      <c r="T204" s="798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363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372</v>
      </c>
      <c r="B205" s="54" t="s">
        <v>373</v>
      </c>
      <c r="C205" s="31">
        <v>4301031245</v>
      </c>
      <c r="D205" s="789">
        <v>4680115883963</v>
      </c>
      <c r="E205" s="790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7"/>
      <c r="R205" s="797"/>
      <c r="S205" s="797"/>
      <c r="T205" s="798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374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806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807"/>
      <c r="P206" s="793" t="s">
        <v>71</v>
      </c>
      <c r="Q206" s="794"/>
      <c r="R206" s="794"/>
      <c r="S206" s="794"/>
      <c r="T206" s="794"/>
      <c r="U206" s="794"/>
      <c r="V206" s="795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240.47619047619045</v>
      </c>
      <c r="Y206" s="785">
        <f>IFERROR(Y198/H198,"0")+IFERROR(Y199/H199,"0")+IFERROR(Y200/H200,"0")+IFERROR(Y201/H201,"0")+IFERROR(Y202/H202,"0")+IFERROR(Y203/H203,"0")+IFERROR(Y204/H204,"0")+IFERROR(Y205/H205,"0")</f>
        <v>242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1.27508</v>
      </c>
      <c r="AA206" s="786"/>
      <c r="AB206" s="786"/>
      <c r="AC206" s="786"/>
    </row>
    <row r="207" spans="1:68" x14ac:dyDescent="0.2">
      <c r="A207" s="792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807"/>
      <c r="P207" s="793" t="s">
        <v>71</v>
      </c>
      <c r="Q207" s="794"/>
      <c r="R207" s="794"/>
      <c r="S207" s="794"/>
      <c r="T207" s="794"/>
      <c r="U207" s="794"/>
      <c r="V207" s="795"/>
      <c r="W207" s="37" t="s">
        <v>69</v>
      </c>
      <c r="X207" s="785">
        <f>IFERROR(SUM(X198:X205),"0")</f>
        <v>555</v>
      </c>
      <c r="Y207" s="785">
        <f>IFERROR(SUM(Y198:Y205),"0")</f>
        <v>558.6</v>
      </c>
      <c r="Z207" s="37"/>
      <c r="AA207" s="786"/>
      <c r="AB207" s="786"/>
      <c r="AC207" s="786"/>
    </row>
    <row r="208" spans="1:68" ht="16.5" hidden="1" customHeight="1" x14ac:dyDescent="0.25">
      <c r="A208" s="791" t="s">
        <v>375</v>
      </c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2"/>
      <c r="P208" s="792"/>
      <c r="Q208" s="792"/>
      <c r="R208" s="792"/>
      <c r="S208" s="792"/>
      <c r="T208" s="792"/>
      <c r="U208" s="792"/>
      <c r="V208" s="792"/>
      <c r="W208" s="792"/>
      <c r="X208" s="792"/>
      <c r="Y208" s="792"/>
      <c r="Z208" s="792"/>
      <c r="AA208" s="778"/>
      <c r="AB208" s="778"/>
      <c r="AC208" s="778"/>
    </row>
    <row r="209" spans="1:68" ht="14.25" hidden="1" customHeight="1" x14ac:dyDescent="0.25">
      <c r="A209" s="809" t="s">
        <v>124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9"/>
      <c r="AB209" s="779"/>
      <c r="AC209" s="779"/>
    </row>
    <row r="210" spans="1:68" ht="27" hidden="1" customHeight="1" x14ac:dyDescent="0.25">
      <c r="A210" s="54" t="s">
        <v>376</v>
      </c>
      <c r="B210" s="54" t="s">
        <v>377</v>
      </c>
      <c r="C210" s="31">
        <v>4301011450</v>
      </c>
      <c r="D210" s="789">
        <v>4680115881402</v>
      </c>
      <c r="E210" s="790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131</v>
      </c>
      <c r="N210" s="33"/>
      <c r="O210" s="32">
        <v>55</v>
      </c>
      <c r="P210" s="9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7"/>
      <c r="R210" s="797"/>
      <c r="S210" s="797"/>
      <c r="T210" s="798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378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379</v>
      </c>
      <c r="B211" s="54" t="s">
        <v>380</v>
      </c>
      <c r="C211" s="31">
        <v>4301011767</v>
      </c>
      <c r="D211" s="789">
        <v>4680115881396</v>
      </c>
      <c r="E211" s="790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7"/>
      <c r="R211" s="797"/>
      <c r="S211" s="797"/>
      <c r="T211" s="798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378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6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7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07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09" t="s">
        <v>180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9"/>
      <c r="AB214" s="779"/>
      <c r="AC214" s="779"/>
    </row>
    <row r="215" spans="1:68" ht="16.5" hidden="1" customHeight="1" x14ac:dyDescent="0.25">
      <c r="A215" s="54" t="s">
        <v>381</v>
      </c>
      <c r="B215" s="54" t="s">
        <v>382</v>
      </c>
      <c r="C215" s="31">
        <v>4301020262</v>
      </c>
      <c r="D215" s="789">
        <v>4680115882935</v>
      </c>
      <c r="E215" s="790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128</v>
      </c>
      <c r="N215" s="33"/>
      <c r="O215" s="32">
        <v>50</v>
      </c>
      <c r="P215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7"/>
      <c r="R215" s="797"/>
      <c r="S215" s="797"/>
      <c r="T215" s="798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383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384</v>
      </c>
      <c r="B216" s="54" t="s">
        <v>385</v>
      </c>
      <c r="C216" s="31">
        <v>4301020220</v>
      </c>
      <c r="D216" s="789">
        <v>4680115880764</v>
      </c>
      <c r="E216" s="790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192</v>
      </c>
      <c r="L216" s="32"/>
      <c r="M216" s="33" t="s">
        <v>131</v>
      </c>
      <c r="N216" s="33"/>
      <c r="O216" s="32">
        <v>50</v>
      </c>
      <c r="P216" s="10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7"/>
      <c r="R216" s="797"/>
      <c r="S216" s="797"/>
      <c r="T216" s="798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383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6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807"/>
      <c r="P217" s="793" t="s">
        <v>71</v>
      </c>
      <c r="Q217" s="794"/>
      <c r="R217" s="794"/>
      <c r="S217" s="794"/>
      <c r="T217" s="794"/>
      <c r="U217" s="794"/>
      <c r="V217" s="795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2"/>
      <c r="B218" s="792"/>
      <c r="C218" s="792"/>
      <c r="D218" s="792"/>
      <c r="E218" s="792"/>
      <c r="F218" s="792"/>
      <c r="G218" s="792"/>
      <c r="H218" s="792"/>
      <c r="I218" s="792"/>
      <c r="J218" s="792"/>
      <c r="K218" s="792"/>
      <c r="L218" s="792"/>
      <c r="M218" s="792"/>
      <c r="N218" s="792"/>
      <c r="O218" s="807"/>
      <c r="P218" s="793" t="s">
        <v>71</v>
      </c>
      <c r="Q218" s="794"/>
      <c r="R218" s="794"/>
      <c r="S218" s="794"/>
      <c r="T218" s="794"/>
      <c r="U218" s="794"/>
      <c r="V218" s="795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09" t="s">
        <v>64</v>
      </c>
      <c r="B219" s="792"/>
      <c r="C219" s="792"/>
      <c r="D219" s="792"/>
      <c r="E219" s="792"/>
      <c r="F219" s="792"/>
      <c r="G219" s="792"/>
      <c r="H219" s="792"/>
      <c r="I219" s="792"/>
      <c r="J219" s="792"/>
      <c r="K219" s="792"/>
      <c r="L219" s="792"/>
      <c r="M219" s="792"/>
      <c r="N219" s="792"/>
      <c r="O219" s="792"/>
      <c r="P219" s="792"/>
      <c r="Q219" s="792"/>
      <c r="R219" s="792"/>
      <c r="S219" s="792"/>
      <c r="T219" s="792"/>
      <c r="U219" s="792"/>
      <c r="V219" s="792"/>
      <c r="W219" s="792"/>
      <c r="X219" s="792"/>
      <c r="Y219" s="792"/>
      <c r="Z219" s="792"/>
      <c r="AA219" s="779"/>
      <c r="AB219" s="779"/>
      <c r="AC219" s="779"/>
    </row>
    <row r="220" spans="1:68" ht="27" customHeight="1" x14ac:dyDescent="0.25">
      <c r="A220" s="54" t="s">
        <v>386</v>
      </c>
      <c r="B220" s="54" t="s">
        <v>387</v>
      </c>
      <c r="C220" s="31">
        <v>4301031224</v>
      </c>
      <c r="D220" s="789">
        <v>4680115882683</v>
      </c>
      <c r="E220" s="790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3">
        <v>120</v>
      </c>
      <c r="Y220" s="784">
        <f t="shared" ref="Y220:Y227" si="41">IFERROR(IF(X220="",0,CEILING((X220/$H220),1)*$H220),"")</f>
        <v>124.2</v>
      </c>
      <c r="Z220" s="36">
        <f>IFERROR(IF(Y220=0,"",ROUNDUP(Y220/H220,0)*0.00902),"")</f>
        <v>0.20746000000000001</v>
      </c>
      <c r="AA220" s="56"/>
      <c r="AB220" s="57"/>
      <c r="AC220" s="283" t="s">
        <v>388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124.66666666666667</v>
      </c>
      <c r="BN220" s="64">
        <f t="shared" ref="BN220:BN227" si="43">IFERROR(Y220*I220/H220,"0")</f>
        <v>129.03</v>
      </c>
      <c r="BO220" s="64">
        <f t="shared" ref="BO220:BO227" si="44">IFERROR(1/J220*(X220/H220),"0")</f>
        <v>0.16835016835016836</v>
      </c>
      <c r="BP220" s="64">
        <f t="shared" ref="BP220:BP227" si="45">IFERROR(1/J220*(Y220/H220),"0")</f>
        <v>0.17424242424242425</v>
      </c>
    </row>
    <row r="221" spans="1:68" ht="27" customHeight="1" x14ac:dyDescent="0.25">
      <c r="A221" s="54" t="s">
        <v>389</v>
      </c>
      <c r="B221" s="54" t="s">
        <v>390</v>
      </c>
      <c r="C221" s="31">
        <v>4301031230</v>
      </c>
      <c r="D221" s="789">
        <v>4680115882690</v>
      </c>
      <c r="E221" s="790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3">
        <v>90</v>
      </c>
      <c r="Y221" s="784">
        <f t="shared" si="41"/>
        <v>91.800000000000011</v>
      </c>
      <c r="Z221" s="36">
        <f>IFERROR(IF(Y221=0,"",ROUNDUP(Y221/H221,0)*0.00902),"")</f>
        <v>0.15334</v>
      </c>
      <c r="AA221" s="56"/>
      <c r="AB221" s="57"/>
      <c r="AC221" s="285" t="s">
        <v>391</v>
      </c>
      <c r="AG221" s="64"/>
      <c r="AJ221" s="68"/>
      <c r="AK221" s="68">
        <v>0</v>
      </c>
      <c r="BB221" s="286" t="s">
        <v>1</v>
      </c>
      <c r="BM221" s="64">
        <f t="shared" si="42"/>
        <v>93.5</v>
      </c>
      <c r="BN221" s="64">
        <f t="shared" si="43"/>
        <v>95.37</v>
      </c>
      <c r="BO221" s="64">
        <f t="shared" si="44"/>
        <v>0.12626262626262624</v>
      </c>
      <c r="BP221" s="64">
        <f t="shared" si="45"/>
        <v>0.12878787878787878</v>
      </c>
    </row>
    <row r="222" spans="1:68" ht="27" customHeight="1" x14ac:dyDescent="0.25">
      <c r="A222" s="54" t="s">
        <v>392</v>
      </c>
      <c r="B222" s="54" t="s">
        <v>393</v>
      </c>
      <c r="C222" s="31">
        <v>4301031220</v>
      </c>
      <c r="D222" s="789">
        <v>4680115882669</v>
      </c>
      <c r="E222" s="790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3">
        <v>120</v>
      </c>
      <c r="Y222" s="784">
        <f t="shared" si="41"/>
        <v>124.2</v>
      </c>
      <c r="Z222" s="36">
        <f>IFERROR(IF(Y222=0,"",ROUNDUP(Y222/H222,0)*0.00902),"")</f>
        <v>0.20746000000000001</v>
      </c>
      <c r="AA222" s="56"/>
      <c r="AB222" s="57"/>
      <c r="AC222" s="287" t="s">
        <v>394</v>
      </c>
      <c r="AG222" s="64"/>
      <c r="AJ222" s="68"/>
      <c r="AK222" s="68">
        <v>0</v>
      </c>
      <c r="BB222" s="288" t="s">
        <v>1</v>
      </c>
      <c r="BM222" s="64">
        <f t="shared" si="42"/>
        <v>124.66666666666667</v>
      </c>
      <c r="BN222" s="64">
        <f t="shared" si="43"/>
        <v>129.03</v>
      </c>
      <c r="BO222" s="64">
        <f t="shared" si="44"/>
        <v>0.16835016835016836</v>
      </c>
      <c r="BP222" s="64">
        <f t="shared" si="45"/>
        <v>0.17424242424242425</v>
      </c>
    </row>
    <row r="223" spans="1:68" ht="27" customHeight="1" x14ac:dyDescent="0.25">
      <c r="A223" s="54" t="s">
        <v>395</v>
      </c>
      <c r="B223" s="54" t="s">
        <v>396</v>
      </c>
      <c r="C223" s="31">
        <v>4301031221</v>
      </c>
      <c r="D223" s="789">
        <v>4680115882676</v>
      </c>
      <c r="E223" s="790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3">
        <v>130</v>
      </c>
      <c r="Y223" s="784">
        <f t="shared" si="41"/>
        <v>135</v>
      </c>
      <c r="Z223" s="36">
        <f>IFERROR(IF(Y223=0,"",ROUNDUP(Y223/H223,0)*0.00902),"")</f>
        <v>0.22550000000000001</v>
      </c>
      <c r="AA223" s="56"/>
      <c r="AB223" s="57"/>
      <c r="AC223" s="289" t="s">
        <v>397</v>
      </c>
      <c r="AG223" s="64"/>
      <c r="AJ223" s="68"/>
      <c r="AK223" s="68">
        <v>0</v>
      </c>
      <c r="BB223" s="290" t="s">
        <v>1</v>
      </c>
      <c r="BM223" s="64">
        <f t="shared" si="42"/>
        <v>135.05555555555557</v>
      </c>
      <c r="BN223" s="64">
        <f t="shared" si="43"/>
        <v>140.25</v>
      </c>
      <c r="BO223" s="64">
        <f t="shared" si="44"/>
        <v>0.18237934904601572</v>
      </c>
      <c r="BP223" s="64">
        <f t="shared" si="45"/>
        <v>0.18939393939393939</v>
      </c>
    </row>
    <row r="224" spans="1:68" ht="27" customHeight="1" x14ac:dyDescent="0.25">
      <c r="A224" s="54" t="s">
        <v>398</v>
      </c>
      <c r="B224" s="54" t="s">
        <v>399</v>
      </c>
      <c r="C224" s="31">
        <v>4301031223</v>
      </c>
      <c r="D224" s="789">
        <v>4680115884014</v>
      </c>
      <c r="E224" s="790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7"/>
      <c r="R224" s="797"/>
      <c r="S224" s="797"/>
      <c r="T224" s="798"/>
      <c r="U224" s="34"/>
      <c r="V224" s="34"/>
      <c r="W224" s="35" t="s">
        <v>69</v>
      </c>
      <c r="X224" s="783">
        <v>51</v>
      </c>
      <c r="Y224" s="784">
        <f t="shared" si="41"/>
        <v>52.2</v>
      </c>
      <c r="Z224" s="36">
        <f>IFERROR(IF(Y224=0,"",ROUNDUP(Y224/H224,0)*0.00502),"")</f>
        <v>0.14558000000000001</v>
      </c>
      <c r="AA224" s="56"/>
      <c r="AB224" s="57"/>
      <c r="AC224" s="291" t="s">
        <v>388</v>
      </c>
      <c r="AG224" s="64"/>
      <c r="AJ224" s="68"/>
      <c r="AK224" s="68">
        <v>0</v>
      </c>
      <c r="BB224" s="292" t="s">
        <v>1</v>
      </c>
      <c r="BM224" s="64">
        <f t="shared" si="42"/>
        <v>54.68333333333333</v>
      </c>
      <c r="BN224" s="64">
        <f t="shared" si="43"/>
        <v>55.970000000000006</v>
      </c>
      <c r="BO224" s="64">
        <f t="shared" si="44"/>
        <v>0.12108262108262109</v>
      </c>
      <c r="BP224" s="64">
        <f t="shared" si="45"/>
        <v>0.12393162393162395</v>
      </c>
    </row>
    <row r="225" spans="1:68" ht="27" customHeight="1" x14ac:dyDescent="0.25">
      <c r="A225" s="54" t="s">
        <v>400</v>
      </c>
      <c r="B225" s="54" t="s">
        <v>401</v>
      </c>
      <c r="C225" s="31">
        <v>4301031222</v>
      </c>
      <c r="D225" s="789">
        <v>4680115884007</v>
      </c>
      <c r="E225" s="790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7"/>
      <c r="R225" s="797"/>
      <c r="S225" s="797"/>
      <c r="T225" s="798"/>
      <c r="U225" s="34"/>
      <c r="V225" s="34"/>
      <c r="W225" s="35" t="s">
        <v>69</v>
      </c>
      <c r="X225" s="783">
        <v>39</v>
      </c>
      <c r="Y225" s="784">
        <f t="shared" si="41"/>
        <v>39.6</v>
      </c>
      <c r="Z225" s="36">
        <f>IFERROR(IF(Y225=0,"",ROUNDUP(Y225/H225,0)*0.00502),"")</f>
        <v>0.11044000000000001</v>
      </c>
      <c r="AA225" s="56"/>
      <c r="AB225" s="57"/>
      <c r="AC225" s="293" t="s">
        <v>391</v>
      </c>
      <c r="AG225" s="64"/>
      <c r="AJ225" s="68"/>
      <c r="AK225" s="68">
        <v>0</v>
      </c>
      <c r="BB225" s="294" t="s">
        <v>1</v>
      </c>
      <c r="BM225" s="64">
        <f t="shared" si="42"/>
        <v>41.166666666666664</v>
      </c>
      <c r="BN225" s="64">
        <f t="shared" si="43"/>
        <v>41.8</v>
      </c>
      <c r="BO225" s="64">
        <f t="shared" si="44"/>
        <v>9.2592592592592601E-2</v>
      </c>
      <c r="BP225" s="64">
        <f t="shared" si="45"/>
        <v>9.401709401709403E-2</v>
      </c>
    </row>
    <row r="226" spans="1:68" ht="27" customHeight="1" x14ac:dyDescent="0.25">
      <c r="A226" s="54" t="s">
        <v>402</v>
      </c>
      <c r="B226" s="54" t="s">
        <v>403</v>
      </c>
      <c r="C226" s="31">
        <v>4301031229</v>
      </c>
      <c r="D226" s="789">
        <v>4680115884038</v>
      </c>
      <c r="E226" s="790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0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7"/>
      <c r="R226" s="797"/>
      <c r="S226" s="797"/>
      <c r="T226" s="798"/>
      <c r="U226" s="34"/>
      <c r="V226" s="34"/>
      <c r="W226" s="35" t="s">
        <v>69</v>
      </c>
      <c r="X226" s="783">
        <v>51</v>
      </c>
      <c r="Y226" s="784">
        <f t="shared" si="41"/>
        <v>52.2</v>
      </c>
      <c r="Z226" s="36">
        <f>IFERROR(IF(Y226=0,"",ROUNDUP(Y226/H226,0)*0.00502),"")</f>
        <v>0.14558000000000001</v>
      </c>
      <c r="AA226" s="56"/>
      <c r="AB226" s="57"/>
      <c r="AC226" s="295" t="s">
        <v>394</v>
      </c>
      <c r="AG226" s="64"/>
      <c r="AJ226" s="68"/>
      <c r="AK226" s="68">
        <v>0</v>
      </c>
      <c r="BB226" s="296" t="s">
        <v>1</v>
      </c>
      <c r="BM226" s="64">
        <f t="shared" si="42"/>
        <v>53.833333333333329</v>
      </c>
      <c r="BN226" s="64">
        <f t="shared" si="43"/>
        <v>55.1</v>
      </c>
      <c r="BO226" s="64">
        <f t="shared" si="44"/>
        <v>0.12108262108262109</v>
      </c>
      <c r="BP226" s="64">
        <f t="shared" si="45"/>
        <v>0.12393162393162395</v>
      </c>
    </row>
    <row r="227" spans="1:68" ht="27" customHeight="1" x14ac:dyDescent="0.25">
      <c r="A227" s="54" t="s">
        <v>404</v>
      </c>
      <c r="B227" s="54" t="s">
        <v>405</v>
      </c>
      <c r="C227" s="31">
        <v>4301031225</v>
      </c>
      <c r="D227" s="789">
        <v>4680115884021</v>
      </c>
      <c r="E227" s="790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3">
        <v>42</v>
      </c>
      <c r="Y227" s="784">
        <f t="shared" si="41"/>
        <v>43.2</v>
      </c>
      <c r="Z227" s="36">
        <f>IFERROR(IF(Y227=0,"",ROUNDUP(Y227/H227,0)*0.00502),"")</f>
        <v>0.12048</v>
      </c>
      <c r="AA227" s="56"/>
      <c r="AB227" s="57"/>
      <c r="AC227" s="297" t="s">
        <v>397</v>
      </c>
      <c r="AG227" s="64"/>
      <c r="AJ227" s="68"/>
      <c r="AK227" s="68">
        <v>0</v>
      </c>
      <c r="BB227" s="298" t="s">
        <v>1</v>
      </c>
      <c r="BM227" s="64">
        <f t="shared" si="42"/>
        <v>44.333333333333329</v>
      </c>
      <c r="BN227" s="64">
        <f t="shared" si="43"/>
        <v>45.6</v>
      </c>
      <c r="BO227" s="64">
        <f t="shared" si="44"/>
        <v>9.9715099715099717E-2</v>
      </c>
      <c r="BP227" s="64">
        <f t="shared" si="45"/>
        <v>0.10256410256410257</v>
      </c>
    </row>
    <row r="228" spans="1:68" x14ac:dyDescent="0.2">
      <c r="A228" s="806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807"/>
      <c r="P228" s="793" t="s">
        <v>71</v>
      </c>
      <c r="Q228" s="794"/>
      <c r="R228" s="794"/>
      <c r="S228" s="794"/>
      <c r="T228" s="794"/>
      <c r="U228" s="794"/>
      <c r="V228" s="795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186.85185185185185</v>
      </c>
      <c r="Y228" s="785">
        <f>IFERROR(Y220/H220,"0")+IFERROR(Y221/H221,"0")+IFERROR(Y222/H222,"0")+IFERROR(Y223/H223,"0")+IFERROR(Y224/H224,"0")+IFERROR(Y225/H225,"0")+IFERROR(Y226/H226,"0")+IFERROR(Y227/H227,"0")</f>
        <v>192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1.3158400000000001</v>
      </c>
      <c r="AA228" s="786"/>
      <c r="AB228" s="786"/>
      <c r="AC228" s="786"/>
    </row>
    <row r="229" spans="1:68" x14ac:dyDescent="0.2">
      <c r="A229" s="792"/>
      <c r="B229" s="792"/>
      <c r="C229" s="792"/>
      <c r="D229" s="792"/>
      <c r="E229" s="792"/>
      <c r="F229" s="792"/>
      <c r="G229" s="792"/>
      <c r="H229" s="792"/>
      <c r="I229" s="792"/>
      <c r="J229" s="792"/>
      <c r="K229" s="792"/>
      <c r="L229" s="792"/>
      <c r="M229" s="792"/>
      <c r="N229" s="792"/>
      <c r="O229" s="807"/>
      <c r="P229" s="793" t="s">
        <v>71</v>
      </c>
      <c r="Q229" s="794"/>
      <c r="R229" s="794"/>
      <c r="S229" s="794"/>
      <c r="T229" s="794"/>
      <c r="U229" s="794"/>
      <c r="V229" s="795"/>
      <c r="W229" s="37" t="s">
        <v>69</v>
      </c>
      <c r="X229" s="785">
        <f>IFERROR(SUM(X220:X227),"0")</f>
        <v>643</v>
      </c>
      <c r="Y229" s="785">
        <f>IFERROR(SUM(Y220:Y227),"0")</f>
        <v>662.40000000000009</v>
      </c>
      <c r="Z229" s="37"/>
      <c r="AA229" s="786"/>
      <c r="AB229" s="786"/>
      <c r="AC229" s="786"/>
    </row>
    <row r="230" spans="1:68" ht="14.25" hidden="1" customHeight="1" x14ac:dyDescent="0.25">
      <c r="A230" s="809" t="s">
        <v>73</v>
      </c>
      <c r="B230" s="792"/>
      <c r="C230" s="792"/>
      <c r="D230" s="792"/>
      <c r="E230" s="792"/>
      <c r="F230" s="792"/>
      <c r="G230" s="792"/>
      <c r="H230" s="792"/>
      <c r="I230" s="792"/>
      <c r="J230" s="792"/>
      <c r="K230" s="792"/>
      <c r="L230" s="792"/>
      <c r="M230" s="792"/>
      <c r="N230" s="792"/>
      <c r="O230" s="792"/>
      <c r="P230" s="792"/>
      <c r="Q230" s="792"/>
      <c r="R230" s="792"/>
      <c r="S230" s="792"/>
      <c r="T230" s="792"/>
      <c r="U230" s="792"/>
      <c r="V230" s="792"/>
      <c r="W230" s="792"/>
      <c r="X230" s="792"/>
      <c r="Y230" s="792"/>
      <c r="Z230" s="792"/>
      <c r="AA230" s="779"/>
      <c r="AB230" s="779"/>
      <c r="AC230" s="779"/>
    </row>
    <row r="231" spans="1:68" ht="37.5" hidden="1" customHeight="1" x14ac:dyDescent="0.25">
      <c r="A231" s="54" t="s">
        <v>406</v>
      </c>
      <c r="B231" s="54" t="s">
        <v>407</v>
      </c>
      <c r="C231" s="31">
        <v>4301051408</v>
      </c>
      <c r="D231" s="789">
        <v>4680115881594</v>
      </c>
      <c r="E231" s="790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128</v>
      </c>
      <c r="N231" s="33"/>
      <c r="O231" s="32">
        <v>40</v>
      </c>
      <c r="P231" s="81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408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409</v>
      </c>
      <c r="B232" s="54" t="s">
        <v>410</v>
      </c>
      <c r="C232" s="31">
        <v>4301051754</v>
      </c>
      <c r="D232" s="789">
        <v>4680115880962</v>
      </c>
      <c r="E232" s="790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7"/>
      <c r="R232" s="797"/>
      <c r="S232" s="797"/>
      <c r="T232" s="798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412</v>
      </c>
      <c r="B233" s="54" t="s">
        <v>413</v>
      </c>
      <c r="C233" s="31">
        <v>4301051411</v>
      </c>
      <c r="D233" s="789">
        <v>4680115881617</v>
      </c>
      <c r="E233" s="790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128</v>
      </c>
      <c r="N233" s="33"/>
      <c r="O233" s="32">
        <v>40</v>
      </c>
      <c r="P233" s="104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415</v>
      </c>
      <c r="B234" s="54" t="s">
        <v>416</v>
      </c>
      <c r="C234" s="31">
        <v>4301051632</v>
      </c>
      <c r="D234" s="789">
        <v>4680115880573</v>
      </c>
      <c r="E234" s="790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3">
        <v>180</v>
      </c>
      <c r="Y234" s="784">
        <f t="shared" si="46"/>
        <v>182.7</v>
      </c>
      <c r="Z234" s="36">
        <f>IFERROR(IF(Y234=0,"",ROUNDUP(Y234/H234,0)*0.02175),"")</f>
        <v>0.45674999999999999</v>
      </c>
      <c r="AA234" s="56"/>
      <c r="AB234" s="57"/>
      <c r="AC234" s="305" t="s">
        <v>417</v>
      </c>
      <c r="AG234" s="64"/>
      <c r="AJ234" s="68"/>
      <c r="AK234" s="68">
        <v>0</v>
      </c>
      <c r="BB234" s="306" t="s">
        <v>1</v>
      </c>
      <c r="BM234" s="64">
        <f t="shared" si="47"/>
        <v>191.66896551724139</v>
      </c>
      <c r="BN234" s="64">
        <f t="shared" si="48"/>
        <v>194.54399999999998</v>
      </c>
      <c r="BO234" s="64">
        <f t="shared" si="49"/>
        <v>0.36945812807881773</v>
      </c>
      <c r="BP234" s="64">
        <f t="shared" si="50"/>
        <v>0.375</v>
      </c>
    </row>
    <row r="235" spans="1:68" ht="27" customHeight="1" x14ac:dyDescent="0.25">
      <c r="A235" s="54" t="s">
        <v>418</v>
      </c>
      <c r="B235" s="54" t="s">
        <v>419</v>
      </c>
      <c r="C235" s="31">
        <v>4301051407</v>
      </c>
      <c r="D235" s="789">
        <v>4680115882195</v>
      </c>
      <c r="E235" s="790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128</v>
      </c>
      <c r="N235" s="33"/>
      <c r="O235" s="32">
        <v>40</v>
      </c>
      <c r="P235" s="1051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3">
        <v>320</v>
      </c>
      <c r="Y235" s="784">
        <f t="shared" si="46"/>
        <v>321.59999999999997</v>
      </c>
      <c r="Z235" s="36">
        <f t="shared" ref="Z235:Z241" si="51">IFERROR(IF(Y235=0,"",ROUNDUP(Y235/H235,0)*0.00753),"")</f>
        <v>1.00902</v>
      </c>
      <c r="AA235" s="56"/>
      <c r="AB235" s="57"/>
      <c r="AC235" s="307" t="s">
        <v>420</v>
      </c>
      <c r="AG235" s="64"/>
      <c r="AJ235" s="68"/>
      <c r="AK235" s="68">
        <v>0</v>
      </c>
      <c r="BB235" s="308" t="s">
        <v>1</v>
      </c>
      <c r="BM235" s="64">
        <f t="shared" si="47"/>
        <v>358.66666666666669</v>
      </c>
      <c r="BN235" s="64">
        <f t="shared" si="48"/>
        <v>360.46</v>
      </c>
      <c r="BO235" s="64">
        <f t="shared" si="49"/>
        <v>0.85470085470085477</v>
      </c>
      <c r="BP235" s="64">
        <f t="shared" si="50"/>
        <v>0.85897435897435892</v>
      </c>
    </row>
    <row r="236" spans="1:68" ht="37.5" hidden="1" customHeight="1" x14ac:dyDescent="0.25">
      <c r="A236" s="54" t="s">
        <v>421</v>
      </c>
      <c r="B236" s="54" t="s">
        <v>422</v>
      </c>
      <c r="C236" s="31">
        <v>4301051752</v>
      </c>
      <c r="D236" s="789">
        <v>4680115882607</v>
      </c>
      <c r="E236" s="790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163</v>
      </c>
      <c r="N236" s="33"/>
      <c r="O236" s="32">
        <v>45</v>
      </c>
      <c r="P236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7"/>
      <c r="R236" s="797"/>
      <c r="S236" s="797"/>
      <c r="T236" s="798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424</v>
      </c>
      <c r="B237" s="54" t="s">
        <v>425</v>
      </c>
      <c r="C237" s="31">
        <v>4301051630</v>
      </c>
      <c r="D237" s="789">
        <v>4680115880092</v>
      </c>
      <c r="E237" s="790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3">
        <v>400</v>
      </c>
      <c r="Y237" s="784">
        <f t="shared" si="46"/>
        <v>400.8</v>
      </c>
      <c r="Z237" s="36">
        <f t="shared" si="51"/>
        <v>1.2575100000000001</v>
      </c>
      <c r="AA237" s="56"/>
      <c r="AB237" s="57"/>
      <c r="AC237" s="311" t="s">
        <v>426</v>
      </c>
      <c r="AG237" s="64"/>
      <c r="AJ237" s="68"/>
      <c r="AK237" s="68">
        <v>0</v>
      </c>
      <c r="BB237" s="312" t="s">
        <v>1</v>
      </c>
      <c r="BM237" s="64">
        <f t="shared" si="47"/>
        <v>445.33333333333331</v>
      </c>
      <c r="BN237" s="64">
        <f t="shared" si="48"/>
        <v>446.2240000000001</v>
      </c>
      <c r="BO237" s="64">
        <f t="shared" si="49"/>
        <v>1.0683760683760684</v>
      </c>
      <c r="BP237" s="64">
        <f t="shared" si="50"/>
        <v>1.0705128205128205</v>
      </c>
    </row>
    <row r="238" spans="1:68" ht="27" hidden="1" customHeight="1" x14ac:dyDescent="0.25">
      <c r="A238" s="54" t="s">
        <v>427</v>
      </c>
      <c r="B238" s="54" t="s">
        <v>428</v>
      </c>
      <c r="C238" s="31">
        <v>4301051631</v>
      </c>
      <c r="D238" s="789">
        <v>4680115880221</v>
      </c>
      <c r="E238" s="790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7"/>
      <c r="R238" s="797"/>
      <c r="S238" s="797"/>
      <c r="T238" s="798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429</v>
      </c>
      <c r="B239" s="54" t="s">
        <v>430</v>
      </c>
      <c r="C239" s="31">
        <v>4301051749</v>
      </c>
      <c r="D239" s="789">
        <v>4680115882942</v>
      </c>
      <c r="E239" s="790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7"/>
      <c r="R239" s="797"/>
      <c r="S239" s="797"/>
      <c r="T239" s="798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431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432</v>
      </c>
      <c r="B240" s="54" t="s">
        <v>433</v>
      </c>
      <c r="C240" s="31">
        <v>4301051753</v>
      </c>
      <c r="D240" s="789">
        <v>4680115880504</v>
      </c>
      <c r="E240" s="790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7"/>
      <c r="R240" s="797"/>
      <c r="S240" s="797"/>
      <c r="T240" s="798"/>
      <c r="U240" s="34"/>
      <c r="V240" s="34"/>
      <c r="W240" s="35" t="s">
        <v>69</v>
      </c>
      <c r="X240" s="783">
        <v>120</v>
      </c>
      <c r="Y240" s="784">
        <f t="shared" si="46"/>
        <v>120</v>
      </c>
      <c r="Z240" s="36">
        <f t="shared" si="51"/>
        <v>0.3765</v>
      </c>
      <c r="AA240" s="56"/>
      <c r="AB240" s="57"/>
      <c r="AC240" s="317" t="s">
        <v>431</v>
      </c>
      <c r="AG240" s="64"/>
      <c r="AJ240" s="68"/>
      <c r="AK240" s="68">
        <v>0</v>
      </c>
      <c r="BB240" s="318" t="s">
        <v>1</v>
      </c>
      <c r="BM240" s="64">
        <f t="shared" si="47"/>
        <v>133.60000000000002</v>
      </c>
      <c r="BN240" s="64">
        <f t="shared" si="48"/>
        <v>133.60000000000002</v>
      </c>
      <c r="BO240" s="64">
        <f t="shared" si="49"/>
        <v>0.32051282051282048</v>
      </c>
      <c r="BP240" s="64">
        <f t="shared" si="50"/>
        <v>0.32051282051282048</v>
      </c>
    </row>
    <row r="241" spans="1:68" ht="27" customHeight="1" x14ac:dyDescent="0.25">
      <c r="A241" s="54" t="s">
        <v>434</v>
      </c>
      <c r="B241" s="54" t="s">
        <v>435</v>
      </c>
      <c r="C241" s="31">
        <v>4301051410</v>
      </c>
      <c r="D241" s="789">
        <v>4680115882164</v>
      </c>
      <c r="E241" s="790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128</v>
      </c>
      <c r="N241" s="33"/>
      <c r="O241" s="32">
        <v>40</v>
      </c>
      <c r="P241" s="11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3">
        <v>240</v>
      </c>
      <c r="Y241" s="784">
        <f t="shared" si="46"/>
        <v>240</v>
      </c>
      <c r="Z241" s="36">
        <f t="shared" si="51"/>
        <v>0.753</v>
      </c>
      <c r="AA241" s="56"/>
      <c r="AB241" s="57"/>
      <c r="AC241" s="319" t="s">
        <v>436</v>
      </c>
      <c r="AG241" s="64"/>
      <c r="AJ241" s="68"/>
      <c r="AK241" s="68">
        <v>0</v>
      </c>
      <c r="BB241" s="320" t="s">
        <v>1</v>
      </c>
      <c r="BM241" s="64">
        <f t="shared" si="47"/>
        <v>267.8</v>
      </c>
      <c r="BN241" s="64">
        <f t="shared" si="48"/>
        <v>267.8</v>
      </c>
      <c r="BO241" s="64">
        <f t="shared" si="49"/>
        <v>0.64102564102564097</v>
      </c>
      <c r="BP241" s="64">
        <f t="shared" si="50"/>
        <v>0.64102564102564097</v>
      </c>
    </row>
    <row r="242" spans="1:68" x14ac:dyDescent="0.2">
      <c r="A242" s="806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807"/>
      <c r="P242" s="793" t="s">
        <v>71</v>
      </c>
      <c r="Q242" s="794"/>
      <c r="R242" s="794"/>
      <c r="S242" s="794"/>
      <c r="T242" s="794"/>
      <c r="U242" s="794"/>
      <c r="V242" s="795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470.68965517241384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472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3.8527800000000001</v>
      </c>
      <c r="AA242" s="786"/>
      <c r="AB242" s="786"/>
      <c r="AC242" s="786"/>
    </row>
    <row r="243" spans="1:68" x14ac:dyDescent="0.2">
      <c r="A243" s="792"/>
      <c r="B243" s="792"/>
      <c r="C243" s="792"/>
      <c r="D243" s="792"/>
      <c r="E243" s="792"/>
      <c r="F243" s="792"/>
      <c r="G243" s="792"/>
      <c r="H243" s="792"/>
      <c r="I243" s="792"/>
      <c r="J243" s="792"/>
      <c r="K243" s="792"/>
      <c r="L243" s="792"/>
      <c r="M243" s="792"/>
      <c r="N243" s="792"/>
      <c r="O243" s="807"/>
      <c r="P243" s="793" t="s">
        <v>71</v>
      </c>
      <c r="Q243" s="794"/>
      <c r="R243" s="794"/>
      <c r="S243" s="794"/>
      <c r="T243" s="794"/>
      <c r="U243" s="794"/>
      <c r="V243" s="795"/>
      <c r="W243" s="37" t="s">
        <v>69</v>
      </c>
      <c r="X243" s="785">
        <f>IFERROR(SUM(X231:X241),"0")</f>
        <v>1260</v>
      </c>
      <c r="Y243" s="785">
        <f>IFERROR(SUM(Y231:Y241),"0")</f>
        <v>1265.0999999999999</v>
      </c>
      <c r="Z243" s="37"/>
      <c r="AA243" s="786"/>
      <c r="AB243" s="786"/>
      <c r="AC243" s="786"/>
    </row>
    <row r="244" spans="1:68" ht="14.25" hidden="1" customHeight="1" x14ac:dyDescent="0.25">
      <c r="A244" s="809" t="s">
        <v>227</v>
      </c>
      <c r="B244" s="792"/>
      <c r="C244" s="792"/>
      <c r="D244" s="792"/>
      <c r="E244" s="792"/>
      <c r="F244" s="792"/>
      <c r="G244" s="792"/>
      <c r="H244" s="792"/>
      <c r="I244" s="792"/>
      <c r="J244" s="792"/>
      <c r="K244" s="792"/>
      <c r="L244" s="792"/>
      <c r="M244" s="792"/>
      <c r="N244" s="792"/>
      <c r="O244" s="792"/>
      <c r="P244" s="792"/>
      <c r="Q244" s="792"/>
      <c r="R244" s="792"/>
      <c r="S244" s="792"/>
      <c r="T244" s="792"/>
      <c r="U244" s="792"/>
      <c r="V244" s="792"/>
      <c r="W244" s="792"/>
      <c r="X244" s="792"/>
      <c r="Y244" s="792"/>
      <c r="Z244" s="792"/>
      <c r="AA244" s="779"/>
      <c r="AB244" s="779"/>
      <c r="AC244" s="779"/>
    </row>
    <row r="245" spans="1:68" ht="16.5" hidden="1" customHeight="1" x14ac:dyDescent="0.25">
      <c r="A245" s="54" t="s">
        <v>437</v>
      </c>
      <c r="B245" s="54" t="s">
        <v>438</v>
      </c>
      <c r="C245" s="31">
        <v>4301060360</v>
      </c>
      <c r="D245" s="789">
        <v>4680115882874</v>
      </c>
      <c r="E245" s="790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439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437</v>
      </c>
      <c r="B246" s="54" t="s">
        <v>440</v>
      </c>
      <c r="C246" s="31">
        <v>4301060404</v>
      </c>
      <c r="D246" s="789">
        <v>4680115882874</v>
      </c>
      <c r="E246" s="790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40</v>
      </c>
      <c r="P246" s="95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441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442</v>
      </c>
      <c r="B247" s="54" t="s">
        <v>443</v>
      </c>
      <c r="C247" s="31">
        <v>4301060359</v>
      </c>
      <c r="D247" s="789">
        <v>4680115884434</v>
      </c>
      <c r="E247" s="790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7"/>
      <c r="R247" s="797"/>
      <c r="S247" s="797"/>
      <c r="T247" s="798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444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445</v>
      </c>
      <c r="B248" s="54" t="s">
        <v>446</v>
      </c>
      <c r="C248" s="31">
        <v>4301060375</v>
      </c>
      <c r="D248" s="789">
        <v>4680115880818</v>
      </c>
      <c r="E248" s="790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7"/>
      <c r="R248" s="797"/>
      <c r="S248" s="797"/>
      <c r="T248" s="798"/>
      <c r="U248" s="34"/>
      <c r="V248" s="34"/>
      <c r="W248" s="35" t="s">
        <v>69</v>
      </c>
      <c r="X248" s="783">
        <v>52</v>
      </c>
      <c r="Y248" s="784">
        <f>IFERROR(IF(X248="",0,CEILING((X248/$H248),1)*$H248),"")</f>
        <v>52.8</v>
      </c>
      <c r="Z248" s="36">
        <f>IFERROR(IF(Y248=0,"",ROUNDUP(Y248/H248,0)*0.00753),"")</f>
        <v>0.16566</v>
      </c>
      <c r="AA248" s="56"/>
      <c r="AB248" s="57"/>
      <c r="AC248" s="327" t="s">
        <v>447</v>
      </c>
      <c r="AG248" s="64"/>
      <c r="AJ248" s="68"/>
      <c r="AK248" s="68">
        <v>0</v>
      </c>
      <c r="BB248" s="328" t="s">
        <v>1</v>
      </c>
      <c r="BM248" s="64">
        <f>IFERROR(X248*I248/H248,"0")</f>
        <v>57.893333333333345</v>
      </c>
      <c r="BN248" s="64">
        <f>IFERROR(Y248*I248/H248,"0")</f>
        <v>58.784000000000006</v>
      </c>
      <c r="BO248" s="64">
        <f>IFERROR(1/J248*(X248/H248),"0")</f>
        <v>0.1388888888888889</v>
      </c>
      <c r="BP248" s="64">
        <f>IFERROR(1/J248*(Y248/H248),"0")</f>
        <v>0.14102564102564102</v>
      </c>
    </row>
    <row r="249" spans="1:68" ht="37.5" customHeight="1" x14ac:dyDescent="0.25">
      <c r="A249" s="54" t="s">
        <v>448</v>
      </c>
      <c r="B249" s="54" t="s">
        <v>449</v>
      </c>
      <c r="C249" s="31">
        <v>4301060389</v>
      </c>
      <c r="D249" s="789">
        <v>4680115880801</v>
      </c>
      <c r="E249" s="790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128</v>
      </c>
      <c r="N249" s="33"/>
      <c r="O249" s="32">
        <v>40</v>
      </c>
      <c r="P249" s="8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7"/>
      <c r="R249" s="797"/>
      <c r="S249" s="797"/>
      <c r="T249" s="798"/>
      <c r="U249" s="34"/>
      <c r="V249" s="34"/>
      <c r="W249" s="35" t="s">
        <v>69</v>
      </c>
      <c r="X249" s="783">
        <v>64</v>
      </c>
      <c r="Y249" s="784">
        <f>IFERROR(IF(X249="",0,CEILING((X249/$H249),1)*$H249),"")</f>
        <v>64.8</v>
      </c>
      <c r="Z249" s="36">
        <f>IFERROR(IF(Y249=0,"",ROUNDUP(Y249/H249,0)*0.00753),"")</f>
        <v>0.20331000000000002</v>
      </c>
      <c r="AA249" s="56"/>
      <c r="AB249" s="57"/>
      <c r="AC249" s="329" t="s">
        <v>450</v>
      </c>
      <c r="AG249" s="64"/>
      <c r="AJ249" s="68"/>
      <c r="AK249" s="68">
        <v>0</v>
      </c>
      <c r="BB249" s="330" t="s">
        <v>1</v>
      </c>
      <c r="BM249" s="64">
        <f>IFERROR(X249*I249/H249,"0")</f>
        <v>71.253333333333345</v>
      </c>
      <c r="BN249" s="64">
        <f>IFERROR(Y249*I249/H249,"0")</f>
        <v>72.144000000000005</v>
      </c>
      <c r="BO249" s="64">
        <f>IFERROR(1/J249*(X249/H249),"0")</f>
        <v>0.17094017094017094</v>
      </c>
      <c r="BP249" s="64">
        <f>IFERROR(1/J249*(Y249/H249),"0")</f>
        <v>0.17307692307692307</v>
      </c>
    </row>
    <row r="250" spans="1:68" x14ac:dyDescent="0.2">
      <c r="A250" s="806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807"/>
      <c r="P250" s="793" t="s">
        <v>71</v>
      </c>
      <c r="Q250" s="794"/>
      <c r="R250" s="794"/>
      <c r="S250" s="794"/>
      <c r="T250" s="794"/>
      <c r="U250" s="794"/>
      <c r="V250" s="795"/>
      <c r="W250" s="37" t="s">
        <v>72</v>
      </c>
      <c r="X250" s="785">
        <f>IFERROR(X245/H245,"0")+IFERROR(X246/H246,"0")+IFERROR(X247/H247,"0")+IFERROR(X248/H248,"0")+IFERROR(X249/H249,"0")</f>
        <v>48.333333333333336</v>
      </c>
      <c r="Y250" s="785">
        <f>IFERROR(Y245/H245,"0")+IFERROR(Y246/H246,"0")+IFERROR(Y247/H247,"0")+IFERROR(Y248/H248,"0")+IFERROR(Y249/H249,"0")</f>
        <v>49</v>
      </c>
      <c r="Z250" s="785">
        <f>IFERROR(IF(Z245="",0,Z245),"0")+IFERROR(IF(Z246="",0,Z246),"0")+IFERROR(IF(Z247="",0,Z247),"0")+IFERROR(IF(Z248="",0,Z248),"0")+IFERROR(IF(Z249="",0,Z249),"0")</f>
        <v>0.36897000000000002</v>
      </c>
      <c r="AA250" s="786"/>
      <c r="AB250" s="786"/>
      <c r="AC250" s="786"/>
    </row>
    <row r="251" spans="1:68" x14ac:dyDescent="0.2">
      <c r="A251" s="792"/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807"/>
      <c r="P251" s="793" t="s">
        <v>71</v>
      </c>
      <c r="Q251" s="794"/>
      <c r="R251" s="794"/>
      <c r="S251" s="794"/>
      <c r="T251" s="794"/>
      <c r="U251" s="794"/>
      <c r="V251" s="795"/>
      <c r="W251" s="37" t="s">
        <v>69</v>
      </c>
      <c r="X251" s="785">
        <f>IFERROR(SUM(X245:X249),"0")</f>
        <v>116</v>
      </c>
      <c r="Y251" s="785">
        <f>IFERROR(SUM(Y245:Y249),"0")</f>
        <v>117.6</v>
      </c>
      <c r="Z251" s="37"/>
      <c r="AA251" s="786"/>
      <c r="AB251" s="786"/>
      <c r="AC251" s="786"/>
    </row>
    <row r="252" spans="1:68" ht="16.5" hidden="1" customHeight="1" x14ac:dyDescent="0.25">
      <c r="A252" s="791" t="s">
        <v>451</v>
      </c>
      <c r="B252" s="792"/>
      <c r="C252" s="792"/>
      <c r="D252" s="792"/>
      <c r="E252" s="792"/>
      <c r="F252" s="792"/>
      <c r="G252" s="792"/>
      <c r="H252" s="792"/>
      <c r="I252" s="792"/>
      <c r="J252" s="792"/>
      <c r="K252" s="792"/>
      <c r="L252" s="792"/>
      <c r="M252" s="792"/>
      <c r="N252" s="792"/>
      <c r="O252" s="792"/>
      <c r="P252" s="792"/>
      <c r="Q252" s="792"/>
      <c r="R252" s="792"/>
      <c r="S252" s="792"/>
      <c r="T252" s="792"/>
      <c r="U252" s="792"/>
      <c r="V252" s="792"/>
      <c r="W252" s="792"/>
      <c r="X252" s="792"/>
      <c r="Y252" s="792"/>
      <c r="Z252" s="792"/>
      <c r="AA252" s="778"/>
      <c r="AB252" s="778"/>
      <c r="AC252" s="778"/>
    </row>
    <row r="253" spans="1:68" ht="14.25" hidden="1" customHeight="1" x14ac:dyDescent="0.25">
      <c r="A253" s="809" t="s">
        <v>124</v>
      </c>
      <c r="B253" s="792"/>
      <c r="C253" s="792"/>
      <c r="D253" s="792"/>
      <c r="E253" s="792"/>
      <c r="F253" s="792"/>
      <c r="G253" s="792"/>
      <c r="H253" s="792"/>
      <c r="I253" s="792"/>
      <c r="J253" s="792"/>
      <c r="K253" s="792"/>
      <c r="L253" s="792"/>
      <c r="M253" s="792"/>
      <c r="N253" s="792"/>
      <c r="O253" s="792"/>
      <c r="P253" s="792"/>
      <c r="Q253" s="792"/>
      <c r="R253" s="792"/>
      <c r="S253" s="792"/>
      <c r="T253" s="792"/>
      <c r="U253" s="792"/>
      <c r="V253" s="792"/>
      <c r="W253" s="792"/>
      <c r="X253" s="792"/>
      <c r="Y253" s="792"/>
      <c r="Z253" s="792"/>
      <c r="AA253" s="779"/>
      <c r="AB253" s="779"/>
      <c r="AC253" s="779"/>
    </row>
    <row r="254" spans="1:68" ht="27" hidden="1" customHeight="1" x14ac:dyDescent="0.25">
      <c r="A254" s="54" t="s">
        <v>452</v>
      </c>
      <c r="B254" s="54" t="s">
        <v>453</v>
      </c>
      <c r="C254" s="31">
        <v>4301011717</v>
      </c>
      <c r="D254" s="789">
        <v>4680115884274</v>
      </c>
      <c r="E254" s="790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127</v>
      </c>
      <c r="L254" s="32"/>
      <c r="M254" s="33" t="s">
        <v>131</v>
      </c>
      <c r="N254" s="33"/>
      <c r="O254" s="32">
        <v>55</v>
      </c>
      <c r="P254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331" t="s">
        <v>454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452</v>
      </c>
      <c r="B255" s="54" t="s">
        <v>455</v>
      </c>
      <c r="C255" s="31">
        <v>4301011945</v>
      </c>
      <c r="D255" s="789">
        <v>4680115884274</v>
      </c>
      <c r="E255" s="790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127</v>
      </c>
      <c r="L255" s="32"/>
      <c r="M255" s="33" t="s">
        <v>157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IFERROR(IF(Y255=0,"",ROUNDUP(Y255/H255,0)*0.02039),"")</f>
        <v/>
      </c>
      <c r="AA255" s="56"/>
      <c r="AB255" s="57"/>
      <c r="AC255" s="333" t="s">
        <v>456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457</v>
      </c>
      <c r="B256" s="54" t="s">
        <v>458</v>
      </c>
      <c r="C256" s="31">
        <v>4301011719</v>
      </c>
      <c r="D256" s="789">
        <v>4680115884298</v>
      </c>
      <c r="E256" s="790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131</v>
      </c>
      <c r="N256" s="33"/>
      <c r="O256" s="32">
        <v>55</v>
      </c>
      <c r="P256" s="10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459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460</v>
      </c>
      <c r="B257" s="54" t="s">
        <v>461</v>
      </c>
      <c r="C257" s="31">
        <v>4301011733</v>
      </c>
      <c r="D257" s="789">
        <v>4680115884250</v>
      </c>
      <c r="E257" s="790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127</v>
      </c>
      <c r="L257" s="32"/>
      <c r="M257" s="33" t="s">
        <v>128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462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460</v>
      </c>
      <c r="B258" s="54" t="s">
        <v>463</v>
      </c>
      <c r="C258" s="31">
        <v>4301011944</v>
      </c>
      <c r="D258" s="789">
        <v>4680115884250</v>
      </c>
      <c r="E258" s="790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127</v>
      </c>
      <c r="L258" s="32"/>
      <c r="M258" s="33" t="s">
        <v>157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IFERROR(IF(Y258=0,"",ROUNDUP(Y258/H258,0)*0.02039),"")</f>
        <v/>
      </c>
      <c r="AA258" s="56"/>
      <c r="AB258" s="57"/>
      <c r="AC258" s="339" t="s">
        <v>456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464</v>
      </c>
      <c r="B259" s="54" t="s">
        <v>465</v>
      </c>
      <c r="C259" s="31">
        <v>4301011718</v>
      </c>
      <c r="D259" s="789">
        <v>4680115884281</v>
      </c>
      <c r="E259" s="790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131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7"/>
      <c r="R259" s="797"/>
      <c r="S259" s="797"/>
      <c r="T259" s="798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466</v>
      </c>
      <c r="B260" s="54" t="s">
        <v>467</v>
      </c>
      <c r="C260" s="31">
        <v>4301011720</v>
      </c>
      <c r="D260" s="789">
        <v>4680115884199</v>
      </c>
      <c r="E260" s="790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131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7"/>
      <c r="R260" s="797"/>
      <c r="S260" s="797"/>
      <c r="T260" s="798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459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468</v>
      </c>
      <c r="B261" s="54" t="s">
        <v>469</v>
      </c>
      <c r="C261" s="31">
        <v>4301011716</v>
      </c>
      <c r="D261" s="789">
        <v>4680115884267</v>
      </c>
      <c r="E261" s="790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131</v>
      </c>
      <c r="N261" s="33"/>
      <c r="O261" s="32">
        <v>55</v>
      </c>
      <c r="P261" s="10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7"/>
      <c r="R261" s="797"/>
      <c r="S261" s="797"/>
      <c r="T261" s="798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470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6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807"/>
      <c r="P262" s="793" t="s">
        <v>71</v>
      </c>
      <c r="Q262" s="794"/>
      <c r="R262" s="794"/>
      <c r="S262" s="794"/>
      <c r="T262" s="794"/>
      <c r="U262" s="794"/>
      <c r="V262" s="795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2"/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807"/>
      <c r="P263" s="793" t="s">
        <v>71</v>
      </c>
      <c r="Q263" s="794"/>
      <c r="R263" s="794"/>
      <c r="S263" s="794"/>
      <c r="T263" s="794"/>
      <c r="U263" s="794"/>
      <c r="V263" s="795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791" t="s">
        <v>471</v>
      </c>
      <c r="B264" s="792"/>
      <c r="C264" s="792"/>
      <c r="D264" s="792"/>
      <c r="E264" s="792"/>
      <c r="F264" s="792"/>
      <c r="G264" s="792"/>
      <c r="H264" s="792"/>
      <c r="I264" s="792"/>
      <c r="J264" s="792"/>
      <c r="K264" s="792"/>
      <c r="L264" s="792"/>
      <c r="M264" s="792"/>
      <c r="N264" s="792"/>
      <c r="O264" s="792"/>
      <c r="P264" s="792"/>
      <c r="Q264" s="792"/>
      <c r="R264" s="792"/>
      <c r="S264" s="792"/>
      <c r="T264" s="792"/>
      <c r="U264" s="792"/>
      <c r="V264" s="792"/>
      <c r="W264" s="792"/>
      <c r="X264" s="792"/>
      <c r="Y264" s="792"/>
      <c r="Z264" s="792"/>
      <c r="AA264" s="778"/>
      <c r="AB264" s="778"/>
      <c r="AC264" s="778"/>
    </row>
    <row r="265" spans="1:68" ht="14.25" hidden="1" customHeight="1" x14ac:dyDescent="0.25">
      <c r="A265" s="809" t="s">
        <v>124</v>
      </c>
      <c r="B265" s="792"/>
      <c r="C265" s="792"/>
      <c r="D265" s="792"/>
      <c r="E265" s="792"/>
      <c r="F265" s="792"/>
      <c r="G265" s="792"/>
      <c r="H265" s="792"/>
      <c r="I265" s="792"/>
      <c r="J265" s="792"/>
      <c r="K265" s="792"/>
      <c r="L265" s="792"/>
      <c r="M265" s="792"/>
      <c r="N265" s="792"/>
      <c r="O265" s="792"/>
      <c r="P265" s="792"/>
      <c r="Q265" s="792"/>
      <c r="R265" s="792"/>
      <c r="S265" s="792"/>
      <c r="T265" s="792"/>
      <c r="U265" s="792"/>
      <c r="V265" s="792"/>
      <c r="W265" s="792"/>
      <c r="X265" s="792"/>
      <c r="Y265" s="792"/>
      <c r="Z265" s="792"/>
      <c r="AA265" s="779"/>
      <c r="AB265" s="779"/>
      <c r="AC265" s="779"/>
    </row>
    <row r="266" spans="1:68" ht="27" customHeight="1" x14ac:dyDescent="0.25">
      <c r="A266" s="54" t="s">
        <v>472</v>
      </c>
      <c r="B266" s="54" t="s">
        <v>473</v>
      </c>
      <c r="C266" s="31">
        <v>4301011826</v>
      </c>
      <c r="D266" s="789">
        <v>4680115884137</v>
      </c>
      <c r="E266" s="790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127</v>
      </c>
      <c r="L266" s="32"/>
      <c r="M266" s="33" t="s">
        <v>131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3">
        <v>40</v>
      </c>
      <c r="Y266" s="784">
        <f t="shared" ref="Y266:Y274" si="57">IFERROR(IF(X266="",0,CEILING((X266/$H266),1)*$H266),"")</f>
        <v>46.4</v>
      </c>
      <c r="Z266" s="36">
        <f>IFERROR(IF(Y266=0,"",ROUNDUP(Y266/H266,0)*0.02175),"")</f>
        <v>8.6999999999999994E-2</v>
      </c>
      <c r="AA266" s="56"/>
      <c r="AB266" s="57"/>
      <c r="AC266" s="347" t="s">
        <v>474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41.655172413793103</v>
      </c>
      <c r="BN266" s="64">
        <f t="shared" ref="BN266:BN274" si="59">IFERROR(Y266*I266/H266,"0")</f>
        <v>48.319999999999993</v>
      </c>
      <c r="BO266" s="64">
        <f t="shared" ref="BO266:BO274" si="60">IFERROR(1/J266*(X266/H266),"0")</f>
        <v>6.1576354679802957E-2</v>
      </c>
      <c r="BP266" s="64">
        <f t="shared" ref="BP266:BP274" si="61">IFERROR(1/J266*(Y266/H266),"0")</f>
        <v>7.1428571428571425E-2</v>
      </c>
    </row>
    <row r="267" spans="1:68" ht="27" hidden="1" customHeight="1" x14ac:dyDescent="0.25">
      <c r="A267" s="54" t="s">
        <v>472</v>
      </c>
      <c r="B267" s="54" t="s">
        <v>475</v>
      </c>
      <c r="C267" s="31">
        <v>4301011942</v>
      </c>
      <c r="D267" s="789">
        <v>4680115884137</v>
      </c>
      <c r="E267" s="790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127</v>
      </c>
      <c r="L267" s="32"/>
      <c r="M267" s="33" t="s">
        <v>157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IFERROR(IF(Y267=0,"",ROUNDUP(Y267/H267,0)*0.02039),"")</f>
        <v/>
      </c>
      <c r="AA267" s="56"/>
      <c r="AB267" s="57"/>
      <c r="AC267" s="349" t="s">
        <v>158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476</v>
      </c>
      <c r="B268" s="54" t="s">
        <v>477</v>
      </c>
      <c r="C268" s="31">
        <v>4301011724</v>
      </c>
      <c r="D268" s="789">
        <v>4680115884236</v>
      </c>
      <c r="E268" s="790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131</v>
      </c>
      <c r="N268" s="33"/>
      <c r="O268" s="32">
        <v>55</v>
      </c>
      <c r="P268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478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479</v>
      </c>
      <c r="B269" s="54" t="s">
        <v>480</v>
      </c>
      <c r="C269" s="31">
        <v>4301011721</v>
      </c>
      <c r="D269" s="789">
        <v>4680115884175</v>
      </c>
      <c r="E269" s="790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127</v>
      </c>
      <c r="L269" s="32"/>
      <c r="M269" s="33" t="s">
        <v>131</v>
      </c>
      <c r="N269" s="33"/>
      <c r="O269" s="32">
        <v>55</v>
      </c>
      <c r="P269" s="10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7"/>
      <c r="R269" s="797"/>
      <c r="S269" s="797"/>
      <c r="T269" s="798"/>
      <c r="U269" s="34"/>
      <c r="V269" s="34"/>
      <c r="W269" s="35" t="s">
        <v>69</v>
      </c>
      <c r="X269" s="783">
        <v>60</v>
      </c>
      <c r="Y269" s="784">
        <f t="shared" si="57"/>
        <v>69.599999999999994</v>
      </c>
      <c r="Z269" s="36">
        <f>IFERROR(IF(Y269=0,"",ROUNDUP(Y269/H269,0)*0.02175),"")</f>
        <v>0.1305</v>
      </c>
      <c r="AA269" s="56"/>
      <c r="AB269" s="57"/>
      <c r="AC269" s="353" t="s">
        <v>481</v>
      </c>
      <c r="AG269" s="64"/>
      <c r="AJ269" s="68"/>
      <c r="AK269" s="68">
        <v>0</v>
      </c>
      <c r="BB269" s="354" t="s">
        <v>1</v>
      </c>
      <c r="BM269" s="64">
        <f t="shared" si="58"/>
        <v>62.482758620689651</v>
      </c>
      <c r="BN269" s="64">
        <f t="shared" si="59"/>
        <v>72.47999999999999</v>
      </c>
      <c r="BO269" s="64">
        <f t="shared" si="60"/>
        <v>9.2364532019704432E-2</v>
      </c>
      <c r="BP269" s="64">
        <f t="shared" si="61"/>
        <v>0.10714285714285714</v>
      </c>
    </row>
    <row r="270" spans="1:68" ht="27" hidden="1" customHeight="1" x14ac:dyDescent="0.25">
      <c r="A270" s="54" t="s">
        <v>479</v>
      </c>
      <c r="B270" s="54" t="s">
        <v>482</v>
      </c>
      <c r="C270" s="31">
        <v>4301011941</v>
      </c>
      <c r="D270" s="789">
        <v>4680115884175</v>
      </c>
      <c r="E270" s="790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127</v>
      </c>
      <c r="L270" s="32"/>
      <c r="M270" s="33" t="s">
        <v>157</v>
      </c>
      <c r="N270" s="33"/>
      <c r="O270" s="32">
        <v>55</v>
      </c>
      <c r="P270" s="1151" t="s">
        <v>483</v>
      </c>
      <c r="Q270" s="797"/>
      <c r="R270" s="797"/>
      <c r="S270" s="797"/>
      <c r="T270" s="798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IFERROR(IF(Y270=0,"",ROUNDUP(Y270/H270,0)*0.02039),"")</f>
        <v/>
      </c>
      <c r="AA270" s="56"/>
      <c r="AB270" s="57"/>
      <c r="AC270" s="355" t="s">
        <v>158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484</v>
      </c>
      <c r="B271" s="54" t="s">
        <v>485</v>
      </c>
      <c r="C271" s="31">
        <v>4301011824</v>
      </c>
      <c r="D271" s="789">
        <v>4680115884144</v>
      </c>
      <c r="E271" s="790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131</v>
      </c>
      <c r="N271" s="33"/>
      <c r="O271" s="32">
        <v>55</v>
      </c>
      <c r="P271" s="8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3">
        <v>20</v>
      </c>
      <c r="Y271" s="784">
        <f t="shared" si="57"/>
        <v>20</v>
      </c>
      <c r="Z271" s="36">
        <f>IFERROR(IF(Y271=0,"",ROUNDUP(Y271/H271,0)*0.00902),"")</f>
        <v>4.5100000000000001E-2</v>
      </c>
      <c r="AA271" s="56"/>
      <c r="AB271" s="57"/>
      <c r="AC271" s="357" t="s">
        <v>474</v>
      </c>
      <c r="AG271" s="64"/>
      <c r="AJ271" s="68"/>
      <c r="AK271" s="68">
        <v>0</v>
      </c>
      <c r="BB271" s="358" t="s">
        <v>1</v>
      </c>
      <c r="BM271" s="64">
        <f t="shared" si="58"/>
        <v>21.05</v>
      </c>
      <c r="BN271" s="64">
        <f t="shared" si="59"/>
        <v>21.05</v>
      </c>
      <c r="BO271" s="64">
        <f t="shared" si="60"/>
        <v>3.787878787878788E-2</v>
      </c>
      <c r="BP271" s="64">
        <f t="shared" si="61"/>
        <v>3.787878787878788E-2</v>
      </c>
    </row>
    <row r="272" spans="1:68" ht="27" hidden="1" customHeight="1" x14ac:dyDescent="0.25">
      <c r="A272" s="54" t="s">
        <v>486</v>
      </c>
      <c r="B272" s="54" t="s">
        <v>487</v>
      </c>
      <c r="C272" s="31">
        <v>4301011963</v>
      </c>
      <c r="D272" s="789">
        <v>4680115885288</v>
      </c>
      <c r="E272" s="790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131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7"/>
      <c r="R272" s="797"/>
      <c r="S272" s="797"/>
      <c r="T272" s="798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488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489</v>
      </c>
      <c r="B273" s="54" t="s">
        <v>490</v>
      </c>
      <c r="C273" s="31">
        <v>4301011726</v>
      </c>
      <c r="D273" s="789">
        <v>4680115884182</v>
      </c>
      <c r="E273" s="790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131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7"/>
      <c r="R273" s="797"/>
      <c r="S273" s="797"/>
      <c r="T273" s="798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478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491</v>
      </c>
      <c r="B274" s="54" t="s">
        <v>492</v>
      </c>
      <c r="C274" s="31">
        <v>4301011722</v>
      </c>
      <c r="D274" s="789">
        <v>4680115884205</v>
      </c>
      <c r="E274" s="790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131</v>
      </c>
      <c r="N274" s="33"/>
      <c r="O274" s="32">
        <v>55</v>
      </c>
      <c r="P274" s="11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7"/>
      <c r="R274" s="797"/>
      <c r="S274" s="797"/>
      <c r="T274" s="798"/>
      <c r="U274" s="34"/>
      <c r="V274" s="34"/>
      <c r="W274" s="35" t="s">
        <v>69</v>
      </c>
      <c r="X274" s="783">
        <v>32</v>
      </c>
      <c r="Y274" s="784">
        <f t="shared" si="57"/>
        <v>32</v>
      </c>
      <c r="Z274" s="36">
        <f>IFERROR(IF(Y274=0,"",ROUNDUP(Y274/H274,0)*0.00902),"")</f>
        <v>7.2160000000000002E-2</v>
      </c>
      <c r="AA274" s="56"/>
      <c r="AB274" s="57"/>
      <c r="AC274" s="363" t="s">
        <v>481</v>
      </c>
      <c r="AG274" s="64"/>
      <c r="AJ274" s="68"/>
      <c r="AK274" s="68">
        <v>0</v>
      </c>
      <c r="BB274" s="364" t="s">
        <v>1</v>
      </c>
      <c r="BM274" s="64">
        <f t="shared" si="58"/>
        <v>33.68</v>
      </c>
      <c r="BN274" s="64">
        <f t="shared" si="59"/>
        <v>33.68</v>
      </c>
      <c r="BO274" s="64">
        <f t="shared" si="60"/>
        <v>6.0606060606060608E-2</v>
      </c>
      <c r="BP274" s="64">
        <f t="shared" si="61"/>
        <v>6.0606060606060608E-2</v>
      </c>
    </row>
    <row r="275" spans="1:68" x14ac:dyDescent="0.2">
      <c r="A275" s="806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7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21.620689655172413</v>
      </c>
      <c r="Y275" s="785">
        <f>IFERROR(Y266/H266,"0")+IFERROR(Y267/H267,"0")+IFERROR(Y268/H268,"0")+IFERROR(Y269/H269,"0")+IFERROR(Y270/H270,"0")+IFERROR(Y271/H271,"0")+IFERROR(Y272/H272,"0")+IFERROR(Y273/H273,"0")+IFERROR(Y274/H274,"0")</f>
        <v>23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0.33476</v>
      </c>
      <c r="AA275" s="786"/>
      <c r="AB275" s="786"/>
      <c r="AC275" s="786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07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5">
        <f>IFERROR(SUM(X266:X274),"0")</f>
        <v>152</v>
      </c>
      <c r="Y276" s="785">
        <f>IFERROR(SUM(Y266:Y274),"0")</f>
        <v>168</v>
      </c>
      <c r="Z276" s="37"/>
      <c r="AA276" s="786"/>
      <c r="AB276" s="786"/>
      <c r="AC276" s="786"/>
    </row>
    <row r="277" spans="1:68" ht="14.25" hidden="1" customHeight="1" x14ac:dyDescent="0.25">
      <c r="A277" s="809" t="s">
        <v>180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9"/>
      <c r="AB277" s="779"/>
      <c r="AC277" s="779"/>
    </row>
    <row r="278" spans="1:68" ht="27" hidden="1" customHeight="1" x14ac:dyDescent="0.25">
      <c r="A278" s="54" t="s">
        <v>493</v>
      </c>
      <c r="B278" s="54" t="s">
        <v>494</v>
      </c>
      <c r="C278" s="31">
        <v>4301020340</v>
      </c>
      <c r="D278" s="789">
        <v>4680115885721</v>
      </c>
      <c r="E278" s="790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128</v>
      </c>
      <c r="N278" s="33"/>
      <c r="O278" s="32">
        <v>50</v>
      </c>
      <c r="P278" s="1154" t="s">
        <v>495</v>
      </c>
      <c r="Q278" s="797"/>
      <c r="R278" s="797"/>
      <c r="S278" s="797"/>
      <c r="T278" s="798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496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6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807"/>
      <c r="P279" s="793" t="s">
        <v>71</v>
      </c>
      <c r="Q279" s="794"/>
      <c r="R279" s="794"/>
      <c r="S279" s="794"/>
      <c r="T279" s="794"/>
      <c r="U279" s="794"/>
      <c r="V279" s="795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792"/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807"/>
      <c r="P280" s="793" t="s">
        <v>71</v>
      </c>
      <c r="Q280" s="794"/>
      <c r="R280" s="794"/>
      <c r="S280" s="794"/>
      <c r="T280" s="794"/>
      <c r="U280" s="794"/>
      <c r="V280" s="795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791" t="s">
        <v>497</v>
      </c>
      <c r="B281" s="792"/>
      <c r="C281" s="792"/>
      <c r="D281" s="792"/>
      <c r="E281" s="792"/>
      <c r="F281" s="792"/>
      <c r="G281" s="792"/>
      <c r="H281" s="792"/>
      <c r="I281" s="792"/>
      <c r="J281" s="792"/>
      <c r="K281" s="792"/>
      <c r="L281" s="792"/>
      <c r="M281" s="792"/>
      <c r="N281" s="792"/>
      <c r="O281" s="792"/>
      <c r="P281" s="792"/>
      <c r="Q281" s="792"/>
      <c r="R281" s="792"/>
      <c r="S281" s="792"/>
      <c r="T281" s="792"/>
      <c r="U281" s="792"/>
      <c r="V281" s="792"/>
      <c r="W281" s="792"/>
      <c r="X281" s="792"/>
      <c r="Y281" s="792"/>
      <c r="Z281" s="792"/>
      <c r="AA281" s="778"/>
      <c r="AB281" s="778"/>
      <c r="AC281" s="778"/>
    </row>
    <row r="282" spans="1:68" ht="14.25" hidden="1" customHeight="1" x14ac:dyDescent="0.25">
      <c r="A282" s="809" t="s">
        <v>124</v>
      </c>
      <c r="B282" s="792"/>
      <c r="C282" s="792"/>
      <c r="D282" s="792"/>
      <c r="E282" s="792"/>
      <c r="F282" s="792"/>
      <c r="G282" s="792"/>
      <c r="H282" s="792"/>
      <c r="I282" s="792"/>
      <c r="J282" s="792"/>
      <c r="K282" s="792"/>
      <c r="L282" s="792"/>
      <c r="M282" s="792"/>
      <c r="N282" s="792"/>
      <c r="O282" s="792"/>
      <c r="P282" s="792"/>
      <c r="Q282" s="792"/>
      <c r="R282" s="792"/>
      <c r="S282" s="792"/>
      <c r="T282" s="792"/>
      <c r="U282" s="792"/>
      <c r="V282" s="792"/>
      <c r="W282" s="792"/>
      <c r="X282" s="792"/>
      <c r="Y282" s="792"/>
      <c r="Z282" s="792"/>
      <c r="AA282" s="779"/>
      <c r="AB282" s="779"/>
      <c r="AC282" s="779"/>
    </row>
    <row r="283" spans="1:68" ht="27" hidden="1" customHeight="1" x14ac:dyDescent="0.25">
      <c r="A283" s="54" t="s">
        <v>498</v>
      </c>
      <c r="B283" s="54" t="s">
        <v>499</v>
      </c>
      <c r="C283" s="31">
        <v>4301011322</v>
      </c>
      <c r="D283" s="789">
        <v>4607091387452</v>
      </c>
      <c r="E283" s="790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7"/>
      <c r="R283" s="797"/>
      <c r="S283" s="797"/>
      <c r="T283" s="798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500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501</v>
      </c>
      <c r="B284" s="54" t="s">
        <v>502</v>
      </c>
      <c r="C284" s="31">
        <v>4301011855</v>
      </c>
      <c r="D284" s="789">
        <v>4680115885837</v>
      </c>
      <c r="E284" s="790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131</v>
      </c>
      <c r="N284" s="33"/>
      <c r="O284" s="32">
        <v>55</v>
      </c>
      <c r="P284" s="9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7"/>
      <c r="R284" s="797"/>
      <c r="S284" s="797"/>
      <c r="T284" s="798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503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504</v>
      </c>
      <c r="B285" s="54" t="s">
        <v>505</v>
      </c>
      <c r="C285" s="31">
        <v>4301011910</v>
      </c>
      <c r="D285" s="789">
        <v>4680115885806</v>
      </c>
      <c r="E285" s="790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6" t="s">
        <v>506</v>
      </c>
      <c r="Q285" s="797"/>
      <c r="R285" s="797"/>
      <c r="S285" s="797"/>
      <c r="T285" s="798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507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504</v>
      </c>
      <c r="B286" s="54" t="s">
        <v>508</v>
      </c>
      <c r="C286" s="31">
        <v>4301011850</v>
      </c>
      <c r="D286" s="789">
        <v>4680115885806</v>
      </c>
      <c r="E286" s="790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131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7"/>
      <c r="R286" s="797"/>
      <c r="S286" s="797"/>
      <c r="T286" s="798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509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510</v>
      </c>
      <c r="B287" s="54" t="s">
        <v>511</v>
      </c>
      <c r="C287" s="31">
        <v>4301011313</v>
      </c>
      <c r="D287" s="789">
        <v>4607091385984</v>
      </c>
      <c r="E287" s="790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131</v>
      </c>
      <c r="N287" s="33"/>
      <c r="O287" s="32">
        <v>55</v>
      </c>
      <c r="P287" s="10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7"/>
      <c r="R287" s="797"/>
      <c r="S287" s="797"/>
      <c r="T287" s="798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512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513</v>
      </c>
      <c r="B288" s="54" t="s">
        <v>514</v>
      </c>
      <c r="C288" s="31">
        <v>4301011853</v>
      </c>
      <c r="D288" s="789">
        <v>4680115885851</v>
      </c>
      <c r="E288" s="790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131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7"/>
      <c r="R288" s="797"/>
      <c r="S288" s="797"/>
      <c r="T288" s="798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515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516</v>
      </c>
      <c r="B289" s="54" t="s">
        <v>517</v>
      </c>
      <c r="C289" s="31">
        <v>4301011319</v>
      </c>
      <c r="D289" s="789">
        <v>4607091387469</v>
      </c>
      <c r="E289" s="790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131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7"/>
      <c r="R289" s="797"/>
      <c r="S289" s="797"/>
      <c r="T289" s="798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519</v>
      </c>
      <c r="B290" s="54" t="s">
        <v>520</v>
      </c>
      <c r="C290" s="31">
        <v>4301011852</v>
      </c>
      <c r="D290" s="789">
        <v>4680115885844</v>
      </c>
      <c r="E290" s="790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131</v>
      </c>
      <c r="N290" s="33"/>
      <c r="O290" s="32">
        <v>55</v>
      </c>
      <c r="P290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7"/>
      <c r="R290" s="797"/>
      <c r="S290" s="797"/>
      <c r="T290" s="798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503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521</v>
      </c>
      <c r="B291" s="54" t="s">
        <v>522</v>
      </c>
      <c r="C291" s="31">
        <v>4301011316</v>
      </c>
      <c r="D291" s="789">
        <v>4607091387438</v>
      </c>
      <c r="E291" s="790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131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7"/>
      <c r="R291" s="797"/>
      <c r="S291" s="797"/>
      <c r="T291" s="798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523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524</v>
      </c>
      <c r="B292" s="54" t="s">
        <v>525</v>
      </c>
      <c r="C292" s="31">
        <v>4301011851</v>
      </c>
      <c r="D292" s="789">
        <v>4680115885820</v>
      </c>
      <c r="E292" s="790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131</v>
      </c>
      <c r="N292" s="33"/>
      <c r="O292" s="32">
        <v>55</v>
      </c>
      <c r="P292" s="12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7"/>
      <c r="R292" s="797"/>
      <c r="S292" s="797"/>
      <c r="T292" s="798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509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806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807"/>
      <c r="P293" s="793" t="s">
        <v>71</v>
      </c>
      <c r="Q293" s="794"/>
      <c r="R293" s="794"/>
      <c r="S293" s="794"/>
      <c r="T293" s="794"/>
      <c r="U293" s="794"/>
      <c r="V293" s="795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792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07"/>
      <c r="P294" s="793" t="s">
        <v>71</v>
      </c>
      <c r="Q294" s="794"/>
      <c r="R294" s="794"/>
      <c r="S294" s="794"/>
      <c r="T294" s="794"/>
      <c r="U294" s="794"/>
      <c r="V294" s="795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791" t="s">
        <v>526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8"/>
      <c r="AB295" s="778"/>
      <c r="AC295" s="778"/>
    </row>
    <row r="296" spans="1:68" ht="14.25" hidden="1" customHeight="1" x14ac:dyDescent="0.25">
      <c r="A296" s="809" t="s">
        <v>124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9"/>
      <c r="AB296" s="779"/>
      <c r="AC296" s="779"/>
    </row>
    <row r="297" spans="1:68" ht="27" hidden="1" customHeight="1" x14ac:dyDescent="0.25">
      <c r="A297" s="54" t="s">
        <v>527</v>
      </c>
      <c r="B297" s="54" t="s">
        <v>528</v>
      </c>
      <c r="C297" s="31">
        <v>4301011876</v>
      </c>
      <c r="D297" s="789">
        <v>4680115885707</v>
      </c>
      <c r="E297" s="790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131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7"/>
      <c r="R297" s="797"/>
      <c r="S297" s="797"/>
      <c r="T297" s="798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462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6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807"/>
      <c r="P298" s="793" t="s">
        <v>71</v>
      </c>
      <c r="Q298" s="794"/>
      <c r="R298" s="794"/>
      <c r="S298" s="794"/>
      <c r="T298" s="794"/>
      <c r="U298" s="794"/>
      <c r="V298" s="795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2"/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807"/>
      <c r="P299" s="793" t="s">
        <v>71</v>
      </c>
      <c r="Q299" s="794"/>
      <c r="R299" s="794"/>
      <c r="S299" s="794"/>
      <c r="T299" s="794"/>
      <c r="U299" s="794"/>
      <c r="V299" s="795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791" t="s">
        <v>529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778"/>
      <c r="AB300" s="778"/>
      <c r="AC300" s="778"/>
    </row>
    <row r="301" spans="1:68" ht="14.25" hidden="1" customHeight="1" x14ac:dyDescent="0.25">
      <c r="A301" s="809" t="s">
        <v>124</v>
      </c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2"/>
      <c r="P301" s="792"/>
      <c r="Q301" s="792"/>
      <c r="R301" s="792"/>
      <c r="S301" s="792"/>
      <c r="T301" s="792"/>
      <c r="U301" s="792"/>
      <c r="V301" s="792"/>
      <c r="W301" s="792"/>
      <c r="X301" s="792"/>
      <c r="Y301" s="792"/>
      <c r="Z301" s="792"/>
      <c r="AA301" s="779"/>
      <c r="AB301" s="779"/>
      <c r="AC301" s="779"/>
    </row>
    <row r="302" spans="1:68" ht="27" hidden="1" customHeight="1" x14ac:dyDescent="0.25">
      <c r="A302" s="54" t="s">
        <v>530</v>
      </c>
      <c r="B302" s="54" t="s">
        <v>531</v>
      </c>
      <c r="C302" s="31">
        <v>4301011223</v>
      </c>
      <c r="D302" s="789">
        <v>4607091383423</v>
      </c>
      <c r="E302" s="790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128</v>
      </c>
      <c r="N302" s="33"/>
      <c r="O302" s="32">
        <v>35</v>
      </c>
      <c r="P302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7"/>
      <c r="R302" s="797"/>
      <c r="S302" s="797"/>
      <c r="T302" s="798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132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532</v>
      </c>
      <c r="B303" s="54" t="s">
        <v>533</v>
      </c>
      <c r="C303" s="31">
        <v>4301011879</v>
      </c>
      <c r="D303" s="789">
        <v>4680115885691</v>
      </c>
      <c r="E303" s="790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7"/>
      <c r="R303" s="797"/>
      <c r="S303" s="797"/>
      <c r="T303" s="798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534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535</v>
      </c>
      <c r="B304" s="54" t="s">
        <v>536</v>
      </c>
      <c r="C304" s="31">
        <v>4301011878</v>
      </c>
      <c r="D304" s="789">
        <v>4680115885660</v>
      </c>
      <c r="E304" s="790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7"/>
      <c r="R304" s="797"/>
      <c r="S304" s="797"/>
      <c r="T304" s="798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537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6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807"/>
      <c r="P305" s="793" t="s">
        <v>71</v>
      </c>
      <c r="Q305" s="794"/>
      <c r="R305" s="794"/>
      <c r="S305" s="794"/>
      <c r="T305" s="794"/>
      <c r="U305" s="794"/>
      <c r="V305" s="795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2"/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807"/>
      <c r="P306" s="793" t="s">
        <v>71</v>
      </c>
      <c r="Q306" s="794"/>
      <c r="R306" s="794"/>
      <c r="S306" s="794"/>
      <c r="T306" s="794"/>
      <c r="U306" s="794"/>
      <c r="V306" s="795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791" t="s">
        <v>538</v>
      </c>
      <c r="B307" s="792"/>
      <c r="C307" s="792"/>
      <c r="D307" s="792"/>
      <c r="E307" s="792"/>
      <c r="F307" s="792"/>
      <c r="G307" s="792"/>
      <c r="H307" s="792"/>
      <c r="I307" s="792"/>
      <c r="J307" s="792"/>
      <c r="K307" s="792"/>
      <c r="L307" s="792"/>
      <c r="M307" s="792"/>
      <c r="N307" s="792"/>
      <c r="O307" s="792"/>
      <c r="P307" s="792"/>
      <c r="Q307" s="792"/>
      <c r="R307" s="792"/>
      <c r="S307" s="792"/>
      <c r="T307" s="792"/>
      <c r="U307" s="792"/>
      <c r="V307" s="792"/>
      <c r="W307" s="792"/>
      <c r="X307" s="792"/>
      <c r="Y307" s="792"/>
      <c r="Z307" s="792"/>
      <c r="AA307" s="778"/>
      <c r="AB307" s="778"/>
      <c r="AC307" s="778"/>
    </row>
    <row r="308" spans="1:68" ht="14.25" hidden="1" customHeight="1" x14ac:dyDescent="0.25">
      <c r="A308" s="809" t="s">
        <v>73</v>
      </c>
      <c r="B308" s="792"/>
      <c r="C308" s="792"/>
      <c r="D308" s="792"/>
      <c r="E308" s="792"/>
      <c r="F308" s="792"/>
      <c r="G308" s="792"/>
      <c r="H308" s="792"/>
      <c r="I308" s="792"/>
      <c r="J308" s="792"/>
      <c r="K308" s="792"/>
      <c r="L308" s="792"/>
      <c r="M308" s="792"/>
      <c r="N308" s="792"/>
      <c r="O308" s="792"/>
      <c r="P308" s="792"/>
      <c r="Q308" s="792"/>
      <c r="R308" s="792"/>
      <c r="S308" s="792"/>
      <c r="T308" s="792"/>
      <c r="U308" s="792"/>
      <c r="V308" s="792"/>
      <c r="W308" s="792"/>
      <c r="X308" s="792"/>
      <c r="Y308" s="792"/>
      <c r="Z308" s="792"/>
      <c r="AA308" s="779"/>
      <c r="AB308" s="779"/>
      <c r="AC308" s="779"/>
    </row>
    <row r="309" spans="1:68" ht="27" hidden="1" customHeight="1" x14ac:dyDescent="0.25">
      <c r="A309" s="54" t="s">
        <v>539</v>
      </c>
      <c r="B309" s="54" t="s">
        <v>540</v>
      </c>
      <c r="C309" s="31">
        <v>4301051409</v>
      </c>
      <c r="D309" s="789">
        <v>4680115881556</v>
      </c>
      <c r="E309" s="790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128</v>
      </c>
      <c r="N309" s="33"/>
      <c r="O309" s="32">
        <v>45</v>
      </c>
      <c r="P309" s="10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7"/>
      <c r="R309" s="797"/>
      <c r="S309" s="797"/>
      <c r="T309" s="798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541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542</v>
      </c>
      <c r="B310" s="54" t="s">
        <v>543</v>
      </c>
      <c r="C310" s="31">
        <v>4301051506</v>
      </c>
      <c r="D310" s="789">
        <v>4680115881037</v>
      </c>
      <c r="E310" s="790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7"/>
      <c r="R310" s="797"/>
      <c r="S310" s="797"/>
      <c r="T310" s="798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544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545</v>
      </c>
      <c r="B311" s="54" t="s">
        <v>546</v>
      </c>
      <c r="C311" s="31">
        <v>4301051893</v>
      </c>
      <c r="D311" s="789">
        <v>4680115886186</v>
      </c>
      <c r="E311" s="790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128</v>
      </c>
      <c r="N311" s="33"/>
      <c r="O311" s="32">
        <v>45</v>
      </c>
      <c r="P311" s="1010" t="s">
        <v>547</v>
      </c>
      <c r="Q311" s="797"/>
      <c r="R311" s="797"/>
      <c r="S311" s="797"/>
      <c r="T311" s="798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548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549</v>
      </c>
      <c r="B312" s="54" t="s">
        <v>550</v>
      </c>
      <c r="C312" s="31">
        <v>4301051487</v>
      </c>
      <c r="D312" s="789">
        <v>4680115881228</v>
      </c>
      <c r="E312" s="790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7"/>
      <c r="R312" s="797"/>
      <c r="S312" s="797"/>
      <c r="T312" s="798"/>
      <c r="U312" s="34"/>
      <c r="V312" s="34"/>
      <c r="W312" s="35" t="s">
        <v>69</v>
      </c>
      <c r="X312" s="783">
        <v>200</v>
      </c>
      <c r="Y312" s="784">
        <f t="shared" si="67"/>
        <v>201.6</v>
      </c>
      <c r="Z312" s="36">
        <f>IFERROR(IF(Y312=0,"",ROUNDUP(Y312/H312,0)*0.00753),"")</f>
        <v>0.63251999999999997</v>
      </c>
      <c r="AA312" s="56"/>
      <c r="AB312" s="57"/>
      <c r="AC312" s="401" t="s">
        <v>551</v>
      </c>
      <c r="AG312" s="64"/>
      <c r="AJ312" s="68"/>
      <c r="AK312" s="68">
        <v>0</v>
      </c>
      <c r="BB312" s="402" t="s">
        <v>1</v>
      </c>
      <c r="BM312" s="64">
        <f t="shared" si="68"/>
        <v>222.66666666666666</v>
      </c>
      <c r="BN312" s="64">
        <f t="shared" si="69"/>
        <v>224.44800000000001</v>
      </c>
      <c r="BO312" s="64">
        <f t="shared" si="70"/>
        <v>0.53418803418803418</v>
      </c>
      <c r="BP312" s="64">
        <f t="shared" si="71"/>
        <v>0.53846153846153844</v>
      </c>
    </row>
    <row r="313" spans="1:68" ht="27" customHeight="1" x14ac:dyDescent="0.25">
      <c r="A313" s="54" t="s">
        <v>552</v>
      </c>
      <c r="B313" s="54" t="s">
        <v>553</v>
      </c>
      <c r="C313" s="31">
        <v>4301051384</v>
      </c>
      <c r="D313" s="789">
        <v>4680115881211</v>
      </c>
      <c r="E313" s="790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140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7"/>
      <c r="R313" s="797"/>
      <c r="S313" s="797"/>
      <c r="T313" s="798"/>
      <c r="U313" s="34"/>
      <c r="V313" s="34"/>
      <c r="W313" s="35" t="s">
        <v>69</v>
      </c>
      <c r="X313" s="783">
        <v>320</v>
      </c>
      <c r="Y313" s="784">
        <f t="shared" si="67"/>
        <v>321.59999999999997</v>
      </c>
      <c r="Z313" s="36">
        <f>IFERROR(IF(Y313=0,"",ROUNDUP(Y313/H313,0)*0.00753),"")</f>
        <v>1.00902</v>
      </c>
      <c r="AA313" s="56"/>
      <c r="AB313" s="57"/>
      <c r="AC313" s="403" t="s">
        <v>541</v>
      </c>
      <c r="AG313" s="64"/>
      <c r="AJ313" s="68" t="s">
        <v>141</v>
      </c>
      <c r="AK313" s="68">
        <v>374.4</v>
      </c>
      <c r="BB313" s="404" t="s">
        <v>1</v>
      </c>
      <c r="BM313" s="64">
        <f t="shared" si="68"/>
        <v>346.66666666666669</v>
      </c>
      <c r="BN313" s="64">
        <f t="shared" si="69"/>
        <v>348.4</v>
      </c>
      <c r="BO313" s="64">
        <f t="shared" si="70"/>
        <v>0.85470085470085477</v>
      </c>
      <c r="BP313" s="64">
        <f t="shared" si="71"/>
        <v>0.85897435897435892</v>
      </c>
    </row>
    <row r="314" spans="1:68" ht="37.5" hidden="1" customHeight="1" x14ac:dyDescent="0.25">
      <c r="A314" s="54" t="s">
        <v>554</v>
      </c>
      <c r="B314" s="54" t="s">
        <v>555</v>
      </c>
      <c r="C314" s="31">
        <v>4301051378</v>
      </c>
      <c r="D314" s="789">
        <v>4680115881020</v>
      </c>
      <c r="E314" s="790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7"/>
      <c r="R314" s="797"/>
      <c r="S314" s="797"/>
      <c r="T314" s="798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556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806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807"/>
      <c r="P315" s="793" t="s">
        <v>71</v>
      </c>
      <c r="Q315" s="794"/>
      <c r="R315" s="794"/>
      <c r="S315" s="794"/>
      <c r="T315" s="794"/>
      <c r="U315" s="794"/>
      <c r="V315" s="795"/>
      <c r="W315" s="37" t="s">
        <v>72</v>
      </c>
      <c r="X315" s="785">
        <f>IFERROR(X309/H309,"0")+IFERROR(X310/H310,"0")+IFERROR(X311/H311,"0")+IFERROR(X312/H312,"0")+IFERROR(X313/H313,"0")+IFERROR(X314/H314,"0")</f>
        <v>216.66666666666669</v>
      </c>
      <c r="Y315" s="785">
        <f>IFERROR(Y309/H309,"0")+IFERROR(Y310/H310,"0")+IFERROR(Y311/H311,"0")+IFERROR(Y312/H312,"0")+IFERROR(Y313/H313,"0")+IFERROR(Y314/H314,"0")</f>
        <v>218</v>
      </c>
      <c r="Z315" s="785">
        <f>IFERROR(IF(Z309="",0,Z309),"0")+IFERROR(IF(Z310="",0,Z310),"0")+IFERROR(IF(Z311="",0,Z311),"0")+IFERROR(IF(Z312="",0,Z312),"0")+IFERROR(IF(Z313="",0,Z313),"0")+IFERROR(IF(Z314="",0,Z314),"0")</f>
        <v>1.64154</v>
      </c>
      <c r="AA315" s="786"/>
      <c r="AB315" s="786"/>
      <c r="AC315" s="786"/>
    </row>
    <row r="316" spans="1:68" x14ac:dyDescent="0.2">
      <c r="A316" s="792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07"/>
      <c r="P316" s="793" t="s">
        <v>71</v>
      </c>
      <c r="Q316" s="794"/>
      <c r="R316" s="794"/>
      <c r="S316" s="794"/>
      <c r="T316" s="794"/>
      <c r="U316" s="794"/>
      <c r="V316" s="795"/>
      <c r="W316" s="37" t="s">
        <v>69</v>
      </c>
      <c r="X316" s="785">
        <f>IFERROR(SUM(X309:X314),"0")</f>
        <v>520</v>
      </c>
      <c r="Y316" s="785">
        <f>IFERROR(SUM(Y309:Y314),"0")</f>
        <v>523.19999999999993</v>
      </c>
      <c r="Z316" s="37"/>
      <c r="AA316" s="786"/>
      <c r="AB316" s="786"/>
      <c r="AC316" s="786"/>
    </row>
    <row r="317" spans="1:68" ht="16.5" hidden="1" customHeight="1" x14ac:dyDescent="0.25">
      <c r="A317" s="791" t="s">
        <v>557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8"/>
      <c r="AB317" s="778"/>
      <c r="AC317" s="778"/>
    </row>
    <row r="318" spans="1:68" ht="14.25" hidden="1" customHeight="1" x14ac:dyDescent="0.25">
      <c r="A318" s="809" t="s">
        <v>124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9"/>
      <c r="AB318" s="779"/>
      <c r="AC318" s="779"/>
    </row>
    <row r="319" spans="1:68" ht="27" hidden="1" customHeight="1" x14ac:dyDescent="0.25">
      <c r="A319" s="54" t="s">
        <v>558</v>
      </c>
      <c r="B319" s="54" t="s">
        <v>559</v>
      </c>
      <c r="C319" s="31">
        <v>4301011306</v>
      </c>
      <c r="D319" s="789">
        <v>4607091389296</v>
      </c>
      <c r="E319" s="790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128</v>
      </c>
      <c r="N319" s="33"/>
      <c r="O319" s="32">
        <v>45</v>
      </c>
      <c r="P319" s="120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7"/>
      <c r="R319" s="797"/>
      <c r="S319" s="797"/>
      <c r="T319" s="798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560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6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7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07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09" t="s">
        <v>64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9"/>
      <c r="AB322" s="779"/>
      <c r="AC322" s="779"/>
    </row>
    <row r="323" spans="1:68" ht="27" hidden="1" customHeight="1" x14ac:dyDescent="0.25">
      <c r="A323" s="54" t="s">
        <v>561</v>
      </c>
      <c r="B323" s="54" t="s">
        <v>562</v>
      </c>
      <c r="C323" s="31">
        <v>4301031163</v>
      </c>
      <c r="D323" s="789">
        <v>4680115880344</v>
      </c>
      <c r="E323" s="790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2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7"/>
      <c r="R323" s="797"/>
      <c r="S323" s="797"/>
      <c r="T323" s="798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563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6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7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07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09" t="s">
        <v>73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9"/>
      <c r="AB326" s="779"/>
      <c r="AC326" s="779"/>
    </row>
    <row r="327" spans="1:68" ht="27" hidden="1" customHeight="1" x14ac:dyDescent="0.25">
      <c r="A327" s="54" t="s">
        <v>564</v>
      </c>
      <c r="B327" s="54" t="s">
        <v>565</v>
      </c>
      <c r="C327" s="31">
        <v>4301051731</v>
      </c>
      <c r="D327" s="789">
        <v>4680115884618</v>
      </c>
      <c r="E327" s="790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7"/>
      <c r="R327" s="797"/>
      <c r="S327" s="797"/>
      <c r="T327" s="798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566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6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807"/>
      <c r="P328" s="793" t="s">
        <v>71</v>
      </c>
      <c r="Q328" s="794"/>
      <c r="R328" s="794"/>
      <c r="S328" s="794"/>
      <c r="T328" s="794"/>
      <c r="U328" s="794"/>
      <c r="V328" s="795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2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07"/>
      <c r="P329" s="793" t="s">
        <v>71</v>
      </c>
      <c r="Q329" s="794"/>
      <c r="R329" s="794"/>
      <c r="S329" s="794"/>
      <c r="T329" s="794"/>
      <c r="U329" s="794"/>
      <c r="V329" s="795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791" t="s">
        <v>567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8"/>
      <c r="AB330" s="778"/>
      <c r="AC330" s="778"/>
    </row>
    <row r="331" spans="1:68" ht="14.25" hidden="1" customHeight="1" x14ac:dyDescent="0.25">
      <c r="A331" s="809" t="s">
        <v>124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9"/>
      <c r="AB331" s="779"/>
      <c r="AC331" s="779"/>
    </row>
    <row r="332" spans="1:68" ht="27" hidden="1" customHeight="1" x14ac:dyDescent="0.25">
      <c r="A332" s="54" t="s">
        <v>568</v>
      </c>
      <c r="B332" s="54" t="s">
        <v>569</v>
      </c>
      <c r="C332" s="31">
        <v>4301011353</v>
      </c>
      <c r="D332" s="789">
        <v>4607091389807</v>
      </c>
      <c r="E332" s="790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131</v>
      </c>
      <c r="N332" s="33"/>
      <c r="O332" s="32">
        <v>55</v>
      </c>
      <c r="P332" s="10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7"/>
      <c r="R332" s="797"/>
      <c r="S332" s="797"/>
      <c r="T332" s="798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570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6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7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07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09" t="s">
        <v>64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9"/>
      <c r="AB335" s="779"/>
      <c r="AC335" s="779"/>
    </row>
    <row r="336" spans="1:68" ht="27" hidden="1" customHeight="1" x14ac:dyDescent="0.25">
      <c r="A336" s="54" t="s">
        <v>571</v>
      </c>
      <c r="B336" s="54" t="s">
        <v>572</v>
      </c>
      <c r="C336" s="31">
        <v>4301031164</v>
      </c>
      <c r="D336" s="789">
        <v>4680115880481</v>
      </c>
      <c r="E336" s="790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7"/>
      <c r="R336" s="797"/>
      <c r="S336" s="797"/>
      <c r="T336" s="798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573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6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807"/>
      <c r="P337" s="793" t="s">
        <v>71</v>
      </c>
      <c r="Q337" s="794"/>
      <c r="R337" s="794"/>
      <c r="S337" s="794"/>
      <c r="T337" s="794"/>
      <c r="U337" s="794"/>
      <c r="V337" s="795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2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07"/>
      <c r="P338" s="793" t="s">
        <v>71</v>
      </c>
      <c r="Q338" s="794"/>
      <c r="R338" s="794"/>
      <c r="S338" s="794"/>
      <c r="T338" s="794"/>
      <c r="U338" s="794"/>
      <c r="V338" s="795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09" t="s">
        <v>73</v>
      </c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2"/>
      <c r="P339" s="792"/>
      <c r="Q339" s="792"/>
      <c r="R339" s="792"/>
      <c r="S339" s="792"/>
      <c r="T339" s="792"/>
      <c r="U339" s="792"/>
      <c r="V339" s="792"/>
      <c r="W339" s="792"/>
      <c r="X339" s="792"/>
      <c r="Y339" s="792"/>
      <c r="Z339" s="792"/>
      <c r="AA339" s="779"/>
      <c r="AB339" s="779"/>
      <c r="AC339" s="779"/>
    </row>
    <row r="340" spans="1:68" ht="27" hidden="1" customHeight="1" x14ac:dyDescent="0.25">
      <c r="A340" s="54" t="s">
        <v>574</v>
      </c>
      <c r="B340" s="54" t="s">
        <v>575</v>
      </c>
      <c r="C340" s="31">
        <v>4301051344</v>
      </c>
      <c r="D340" s="789">
        <v>4680115880412</v>
      </c>
      <c r="E340" s="790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128</v>
      </c>
      <c r="N340" s="33"/>
      <c r="O340" s="32">
        <v>45</v>
      </c>
      <c r="P340" s="95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7"/>
      <c r="R340" s="797"/>
      <c r="S340" s="797"/>
      <c r="T340" s="798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577</v>
      </c>
      <c r="B341" s="54" t="s">
        <v>578</v>
      </c>
      <c r="C341" s="31">
        <v>4301051277</v>
      </c>
      <c r="D341" s="789">
        <v>4680115880511</v>
      </c>
      <c r="E341" s="790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128</v>
      </c>
      <c r="N341" s="33"/>
      <c r="O341" s="32">
        <v>40</v>
      </c>
      <c r="P341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7"/>
      <c r="R341" s="797"/>
      <c r="S341" s="797"/>
      <c r="T341" s="798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579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6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807"/>
      <c r="P342" s="793" t="s">
        <v>71</v>
      </c>
      <c r="Q342" s="794"/>
      <c r="R342" s="794"/>
      <c r="S342" s="794"/>
      <c r="T342" s="794"/>
      <c r="U342" s="794"/>
      <c r="V342" s="79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2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07"/>
      <c r="P343" s="793" t="s">
        <v>71</v>
      </c>
      <c r="Q343" s="794"/>
      <c r="R343" s="794"/>
      <c r="S343" s="794"/>
      <c r="T343" s="794"/>
      <c r="U343" s="794"/>
      <c r="V343" s="79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791" t="s">
        <v>580</v>
      </c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2"/>
      <c r="P344" s="792"/>
      <c r="Q344" s="792"/>
      <c r="R344" s="792"/>
      <c r="S344" s="792"/>
      <c r="T344" s="792"/>
      <c r="U344" s="792"/>
      <c r="V344" s="792"/>
      <c r="W344" s="792"/>
      <c r="X344" s="792"/>
      <c r="Y344" s="792"/>
      <c r="Z344" s="792"/>
      <c r="AA344" s="778"/>
      <c r="AB344" s="778"/>
      <c r="AC344" s="778"/>
    </row>
    <row r="345" spans="1:68" ht="14.25" hidden="1" customHeight="1" x14ac:dyDescent="0.25">
      <c r="A345" s="809" t="s">
        <v>124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9"/>
      <c r="AB345" s="779"/>
      <c r="AC345" s="779"/>
    </row>
    <row r="346" spans="1:68" ht="27" hidden="1" customHeight="1" x14ac:dyDescent="0.25">
      <c r="A346" s="54" t="s">
        <v>581</v>
      </c>
      <c r="B346" s="54" t="s">
        <v>582</v>
      </c>
      <c r="C346" s="31">
        <v>4301011593</v>
      </c>
      <c r="D346" s="789">
        <v>4680115882973</v>
      </c>
      <c r="E346" s="790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131</v>
      </c>
      <c r="N346" s="33"/>
      <c r="O346" s="32">
        <v>55</v>
      </c>
      <c r="P346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7"/>
      <c r="R346" s="797"/>
      <c r="S346" s="797"/>
      <c r="T346" s="798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470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6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807"/>
      <c r="P347" s="793" t="s">
        <v>71</v>
      </c>
      <c r="Q347" s="794"/>
      <c r="R347" s="794"/>
      <c r="S347" s="794"/>
      <c r="T347" s="794"/>
      <c r="U347" s="794"/>
      <c r="V347" s="795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2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07"/>
      <c r="P348" s="793" t="s">
        <v>71</v>
      </c>
      <c r="Q348" s="794"/>
      <c r="R348" s="794"/>
      <c r="S348" s="794"/>
      <c r="T348" s="794"/>
      <c r="U348" s="794"/>
      <c r="V348" s="795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09" t="s">
        <v>64</v>
      </c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2"/>
      <c r="P349" s="792"/>
      <c r="Q349" s="792"/>
      <c r="R349" s="792"/>
      <c r="S349" s="792"/>
      <c r="T349" s="792"/>
      <c r="U349" s="792"/>
      <c r="V349" s="792"/>
      <c r="W349" s="792"/>
      <c r="X349" s="792"/>
      <c r="Y349" s="792"/>
      <c r="Z349" s="792"/>
      <c r="AA349" s="779"/>
      <c r="AB349" s="779"/>
      <c r="AC349" s="779"/>
    </row>
    <row r="350" spans="1:68" ht="27" customHeight="1" x14ac:dyDescent="0.25">
      <c r="A350" s="54" t="s">
        <v>583</v>
      </c>
      <c r="B350" s="54" t="s">
        <v>584</v>
      </c>
      <c r="C350" s="31">
        <v>4301031305</v>
      </c>
      <c r="D350" s="789">
        <v>4607091389845</v>
      </c>
      <c r="E350" s="790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7"/>
      <c r="R350" s="797"/>
      <c r="S350" s="797"/>
      <c r="T350" s="798"/>
      <c r="U350" s="34"/>
      <c r="V350" s="34"/>
      <c r="W350" s="35" t="s">
        <v>69</v>
      </c>
      <c r="X350" s="783">
        <v>175</v>
      </c>
      <c r="Y350" s="784">
        <f>IFERROR(IF(X350="",0,CEILING((X350/$H350),1)*$H350),"")</f>
        <v>176.4</v>
      </c>
      <c r="Z350" s="36">
        <f>IFERROR(IF(Y350=0,"",ROUNDUP(Y350/H350,0)*0.00502),"")</f>
        <v>0.42168</v>
      </c>
      <c r="AA350" s="56"/>
      <c r="AB350" s="57"/>
      <c r="AC350" s="423" t="s">
        <v>585</v>
      </c>
      <c r="AG350" s="64"/>
      <c r="AJ350" s="68"/>
      <c r="AK350" s="68">
        <v>0</v>
      </c>
      <c r="BB350" s="424" t="s">
        <v>1</v>
      </c>
      <c r="BM350" s="64">
        <f>IFERROR(X350*I350/H350,"0")</f>
        <v>183.33333333333334</v>
      </c>
      <c r="BN350" s="64">
        <f>IFERROR(Y350*I350/H350,"0")</f>
        <v>184.8</v>
      </c>
      <c r="BO350" s="64">
        <f>IFERROR(1/J350*(X350/H350),"0")</f>
        <v>0.35612535612535612</v>
      </c>
      <c r="BP350" s="64">
        <f>IFERROR(1/J350*(Y350/H350),"0")</f>
        <v>0.35897435897435903</v>
      </c>
    </row>
    <row r="351" spans="1:68" ht="27" hidden="1" customHeight="1" x14ac:dyDescent="0.25">
      <c r="A351" s="54" t="s">
        <v>586</v>
      </c>
      <c r="B351" s="54" t="s">
        <v>587</v>
      </c>
      <c r="C351" s="31">
        <v>4301031306</v>
      </c>
      <c r="D351" s="789">
        <v>4680115882881</v>
      </c>
      <c r="E351" s="790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7"/>
      <c r="R351" s="797"/>
      <c r="S351" s="797"/>
      <c r="T351" s="798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585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6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7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5">
        <f>IFERROR(X350/H350,"0")+IFERROR(X351/H351,"0")</f>
        <v>83.333333333333329</v>
      </c>
      <c r="Y352" s="785">
        <f>IFERROR(Y350/H350,"0")+IFERROR(Y351/H351,"0")</f>
        <v>84</v>
      </c>
      <c r="Z352" s="785">
        <f>IFERROR(IF(Z350="",0,Z350),"0")+IFERROR(IF(Z351="",0,Z351),"0")</f>
        <v>0.42168</v>
      </c>
      <c r="AA352" s="786"/>
      <c r="AB352" s="786"/>
      <c r="AC352" s="786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07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5">
        <f>IFERROR(SUM(X350:X351),"0")</f>
        <v>175</v>
      </c>
      <c r="Y353" s="785">
        <f>IFERROR(SUM(Y350:Y351),"0")</f>
        <v>176.4</v>
      </c>
      <c r="Z353" s="37"/>
      <c r="AA353" s="786"/>
      <c r="AB353" s="786"/>
      <c r="AC353" s="786"/>
    </row>
    <row r="354" spans="1:68" ht="14.25" hidden="1" customHeight="1" x14ac:dyDescent="0.25">
      <c r="A354" s="809" t="s">
        <v>73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9"/>
      <c r="AB354" s="779"/>
      <c r="AC354" s="779"/>
    </row>
    <row r="355" spans="1:68" ht="27" hidden="1" customHeight="1" x14ac:dyDescent="0.25">
      <c r="A355" s="54" t="s">
        <v>588</v>
      </c>
      <c r="B355" s="54" t="s">
        <v>589</v>
      </c>
      <c r="C355" s="31">
        <v>4301051517</v>
      </c>
      <c r="D355" s="789">
        <v>4680115883390</v>
      </c>
      <c r="E355" s="790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7"/>
      <c r="R355" s="797"/>
      <c r="S355" s="797"/>
      <c r="T355" s="798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590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6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807"/>
      <c r="P356" s="793" t="s">
        <v>71</v>
      </c>
      <c r="Q356" s="794"/>
      <c r="R356" s="794"/>
      <c r="S356" s="794"/>
      <c r="T356" s="794"/>
      <c r="U356" s="794"/>
      <c r="V356" s="79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2"/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807"/>
      <c r="P357" s="793" t="s">
        <v>71</v>
      </c>
      <c r="Q357" s="794"/>
      <c r="R357" s="794"/>
      <c r="S357" s="794"/>
      <c r="T357" s="794"/>
      <c r="U357" s="794"/>
      <c r="V357" s="79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791" t="s">
        <v>591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778"/>
      <c r="AB358" s="778"/>
      <c r="AC358" s="778"/>
    </row>
    <row r="359" spans="1:68" ht="14.25" hidden="1" customHeight="1" x14ac:dyDescent="0.25">
      <c r="A359" s="809" t="s">
        <v>124</v>
      </c>
      <c r="B359" s="792"/>
      <c r="C359" s="792"/>
      <c r="D359" s="792"/>
      <c r="E359" s="792"/>
      <c r="F359" s="792"/>
      <c r="G359" s="792"/>
      <c r="H359" s="792"/>
      <c r="I359" s="792"/>
      <c r="J359" s="792"/>
      <c r="K359" s="792"/>
      <c r="L359" s="792"/>
      <c r="M359" s="792"/>
      <c r="N359" s="792"/>
      <c r="O359" s="792"/>
      <c r="P359" s="792"/>
      <c r="Q359" s="792"/>
      <c r="R359" s="792"/>
      <c r="S359" s="792"/>
      <c r="T359" s="792"/>
      <c r="U359" s="792"/>
      <c r="V359" s="792"/>
      <c r="W359" s="792"/>
      <c r="X359" s="792"/>
      <c r="Y359" s="792"/>
      <c r="Z359" s="792"/>
      <c r="AA359" s="779"/>
      <c r="AB359" s="779"/>
      <c r="AC359" s="779"/>
    </row>
    <row r="360" spans="1:68" ht="27" hidden="1" customHeight="1" x14ac:dyDescent="0.25">
      <c r="A360" s="54" t="s">
        <v>592</v>
      </c>
      <c r="B360" s="54" t="s">
        <v>593</v>
      </c>
      <c r="C360" s="31">
        <v>4301012024</v>
      </c>
      <c r="D360" s="789">
        <v>4680115885615</v>
      </c>
      <c r="E360" s="790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128</v>
      </c>
      <c r="N360" s="33"/>
      <c r="O360" s="32">
        <v>55</v>
      </c>
      <c r="P360" s="12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594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595</v>
      </c>
      <c r="B361" s="54" t="s">
        <v>596</v>
      </c>
      <c r="C361" s="31">
        <v>4301012016</v>
      </c>
      <c r="D361" s="789">
        <v>4680115885554</v>
      </c>
      <c r="E361" s="790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597</v>
      </c>
      <c r="M361" s="33" t="s">
        <v>128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598</v>
      </c>
      <c r="AG361" s="64"/>
      <c r="AJ361" s="68" t="s">
        <v>599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595</v>
      </c>
      <c r="B362" s="54" t="s">
        <v>600</v>
      </c>
      <c r="C362" s="31">
        <v>4301011911</v>
      </c>
      <c r="D362" s="789">
        <v>4680115885554</v>
      </c>
      <c r="E362" s="790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97"/>
      <c r="R362" s="797"/>
      <c r="S362" s="797"/>
      <c r="T362" s="798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89">
        <v>4680115885646</v>
      </c>
      <c r="E363" s="790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131</v>
      </c>
      <c r="N363" s="33"/>
      <c r="O363" s="32">
        <v>55</v>
      </c>
      <c r="P363" s="12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7"/>
      <c r="R363" s="797"/>
      <c r="S363" s="797"/>
      <c r="T363" s="798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89">
        <v>4680115885622</v>
      </c>
      <c r="E364" s="790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131</v>
      </c>
      <c r="N364" s="33"/>
      <c r="O364" s="32">
        <v>55</v>
      </c>
      <c r="P364" s="11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594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89">
        <v>4680115881938</v>
      </c>
      <c r="E365" s="790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131</v>
      </c>
      <c r="N365" s="33"/>
      <c r="O365" s="32">
        <v>90</v>
      </c>
      <c r="P365" s="11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7"/>
      <c r="R365" s="797"/>
      <c r="S365" s="797"/>
      <c r="T365" s="798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89">
        <v>4607091387346</v>
      </c>
      <c r="E366" s="790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131</v>
      </c>
      <c r="N366" s="33"/>
      <c r="O366" s="32">
        <v>55</v>
      </c>
      <c r="P366" s="8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7"/>
      <c r="R366" s="797"/>
      <c r="S366" s="797"/>
      <c r="T366" s="798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89">
        <v>4607091386011</v>
      </c>
      <c r="E367" s="790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7"/>
      <c r="R367" s="797"/>
      <c r="S367" s="797"/>
      <c r="T367" s="798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89">
        <v>4680115885608</v>
      </c>
      <c r="E368" s="790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131</v>
      </c>
      <c r="N368" s="33"/>
      <c r="O368" s="32">
        <v>55</v>
      </c>
      <c r="P368" s="12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7"/>
      <c r="R368" s="797"/>
      <c r="S368" s="797"/>
      <c r="T368" s="798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598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806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807"/>
      <c r="P369" s="793" t="s">
        <v>71</v>
      </c>
      <c r="Q369" s="794"/>
      <c r="R369" s="794"/>
      <c r="S369" s="794"/>
      <c r="T369" s="794"/>
      <c r="U369" s="794"/>
      <c r="V369" s="795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807"/>
      <c r="P370" s="793" t="s">
        <v>71</v>
      </c>
      <c r="Q370" s="794"/>
      <c r="R370" s="794"/>
      <c r="S370" s="794"/>
      <c r="T370" s="794"/>
      <c r="U370" s="794"/>
      <c r="V370" s="795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809" t="s">
        <v>64</v>
      </c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2"/>
      <c r="P371" s="792"/>
      <c r="Q371" s="792"/>
      <c r="R371" s="792"/>
      <c r="S371" s="792"/>
      <c r="T371" s="792"/>
      <c r="U371" s="792"/>
      <c r="V371" s="792"/>
      <c r="W371" s="792"/>
      <c r="X371" s="792"/>
      <c r="Y371" s="792"/>
      <c r="Z371" s="792"/>
      <c r="AA371" s="779"/>
      <c r="AB371" s="779"/>
      <c r="AC371" s="779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89">
        <v>4607091387193</v>
      </c>
      <c r="E372" s="790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7"/>
      <c r="R372" s="797"/>
      <c r="S372" s="797"/>
      <c r="T372" s="798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89">
        <v>4607091387230</v>
      </c>
      <c r="E373" s="790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7"/>
      <c r="R373" s="797"/>
      <c r="S373" s="797"/>
      <c r="T373" s="798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89">
        <v>4607091387292</v>
      </c>
      <c r="E374" s="790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7"/>
      <c r="R374" s="797"/>
      <c r="S374" s="797"/>
      <c r="T374" s="798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89">
        <v>4607091387285</v>
      </c>
      <c r="E375" s="790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7"/>
      <c r="R375" s="797"/>
      <c r="S375" s="797"/>
      <c r="T375" s="798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806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807"/>
      <c r="P376" s="793" t="s">
        <v>71</v>
      </c>
      <c r="Q376" s="794"/>
      <c r="R376" s="794"/>
      <c r="S376" s="794"/>
      <c r="T376" s="794"/>
      <c r="U376" s="794"/>
      <c r="V376" s="795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792"/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807"/>
      <c r="P377" s="793" t="s">
        <v>71</v>
      </c>
      <c r="Q377" s="794"/>
      <c r="R377" s="794"/>
      <c r="S377" s="794"/>
      <c r="T377" s="794"/>
      <c r="U377" s="794"/>
      <c r="V377" s="795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809" t="s">
        <v>73</v>
      </c>
      <c r="B378" s="792"/>
      <c r="C378" s="792"/>
      <c r="D378" s="792"/>
      <c r="E378" s="792"/>
      <c r="F378" s="792"/>
      <c r="G378" s="792"/>
      <c r="H378" s="792"/>
      <c r="I378" s="792"/>
      <c r="J378" s="792"/>
      <c r="K378" s="792"/>
      <c r="L378" s="792"/>
      <c r="M378" s="792"/>
      <c r="N378" s="792"/>
      <c r="O378" s="792"/>
      <c r="P378" s="792"/>
      <c r="Q378" s="792"/>
      <c r="R378" s="792"/>
      <c r="S378" s="792"/>
      <c r="T378" s="792"/>
      <c r="U378" s="792"/>
      <c r="V378" s="792"/>
      <c r="W378" s="792"/>
      <c r="X378" s="792"/>
      <c r="Y378" s="792"/>
      <c r="Z378" s="792"/>
      <c r="AA378" s="779"/>
      <c r="AB378" s="779"/>
      <c r="AC378" s="779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89">
        <v>4607091387766</v>
      </c>
      <c r="E379" s="790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128</v>
      </c>
      <c r="N379" s="33"/>
      <c r="O379" s="32">
        <v>40</v>
      </c>
      <c r="P379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7"/>
      <c r="R379" s="797"/>
      <c r="S379" s="797"/>
      <c r="T379" s="798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89">
        <v>4607091387957</v>
      </c>
      <c r="E380" s="790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7"/>
      <c r="R380" s="797"/>
      <c r="S380" s="797"/>
      <c r="T380" s="798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89">
        <v>4607091387964</v>
      </c>
      <c r="E381" s="790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7"/>
      <c r="R381" s="797"/>
      <c r="S381" s="797"/>
      <c r="T381" s="798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89">
        <v>4680115884588</v>
      </c>
      <c r="E382" s="790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7"/>
      <c r="R382" s="797"/>
      <c r="S382" s="797"/>
      <c r="T382" s="798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89">
        <v>4607091387537</v>
      </c>
      <c r="E383" s="790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7"/>
      <c r="R383" s="797"/>
      <c r="S383" s="797"/>
      <c r="T383" s="798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89">
        <v>4607091387513</v>
      </c>
      <c r="E384" s="790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7"/>
      <c r="R384" s="797"/>
      <c r="S384" s="797"/>
      <c r="T384" s="798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806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807"/>
      <c r="P385" s="793" t="s">
        <v>71</v>
      </c>
      <c r="Q385" s="794"/>
      <c r="R385" s="794"/>
      <c r="S385" s="794"/>
      <c r="T385" s="794"/>
      <c r="U385" s="794"/>
      <c r="V385" s="795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807"/>
      <c r="P386" s="793" t="s">
        <v>71</v>
      </c>
      <c r="Q386" s="794"/>
      <c r="R386" s="794"/>
      <c r="S386" s="794"/>
      <c r="T386" s="794"/>
      <c r="U386" s="794"/>
      <c r="V386" s="795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809" t="s">
        <v>227</v>
      </c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2"/>
      <c r="P387" s="792"/>
      <c r="Q387" s="792"/>
      <c r="R387" s="792"/>
      <c r="S387" s="792"/>
      <c r="T387" s="792"/>
      <c r="U387" s="792"/>
      <c r="V387" s="792"/>
      <c r="W387" s="792"/>
      <c r="X387" s="792"/>
      <c r="Y387" s="792"/>
      <c r="Z387" s="792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89">
        <v>4607091380880</v>
      </c>
      <c r="E388" s="790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7"/>
      <c r="R388" s="797"/>
      <c r="S388" s="797"/>
      <c r="T388" s="798"/>
      <c r="U388" s="34"/>
      <c r="V388" s="34"/>
      <c r="W388" s="35" t="s">
        <v>69</v>
      </c>
      <c r="X388" s="783">
        <v>20</v>
      </c>
      <c r="Y388" s="784">
        <f>IFERROR(IF(X388="",0,CEILING((X388/$H388),1)*$H388),"")</f>
        <v>25.200000000000003</v>
      </c>
      <c r="Z388" s="36">
        <f>IFERROR(IF(Y388=0,"",ROUNDUP(Y388/H388,0)*0.02175),"")</f>
        <v>6.5250000000000002E-2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21.342857142857142</v>
      </c>
      <c r="BN388" s="64">
        <f>IFERROR(Y388*I388/H388,"0")</f>
        <v>26.892000000000003</v>
      </c>
      <c r="BO388" s="64">
        <f>IFERROR(1/J388*(X388/H388),"0")</f>
        <v>4.2517006802721087E-2</v>
      </c>
      <c r="BP388" s="64">
        <f>IFERROR(1/J388*(Y388/H388),"0")</f>
        <v>5.3571428571428568E-2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89">
        <v>4607091384482</v>
      </c>
      <c r="E389" s="790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7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7"/>
      <c r="R389" s="797"/>
      <c r="S389" s="797"/>
      <c r="T389" s="798"/>
      <c r="U389" s="34"/>
      <c r="V389" s="34"/>
      <c r="W389" s="35" t="s">
        <v>69</v>
      </c>
      <c r="X389" s="783">
        <v>300</v>
      </c>
      <c r="Y389" s="784">
        <f>IFERROR(IF(X389="",0,CEILING((X389/$H389),1)*$H389),"")</f>
        <v>304.2</v>
      </c>
      <c r="Z389" s="36">
        <f>IFERROR(IF(Y389=0,"",ROUNDUP(Y389/H389,0)*0.02175),"")</f>
        <v>0.84824999999999995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321.69230769230774</v>
      </c>
      <c r="BN389" s="64">
        <f>IFERROR(Y389*I389/H389,"0")</f>
        <v>326.19600000000003</v>
      </c>
      <c r="BO389" s="64">
        <f>IFERROR(1/J389*(X389/H389),"0")</f>
        <v>0.6868131868131867</v>
      </c>
      <c r="BP389" s="64">
        <f>IFERROR(1/J389*(Y389/H389),"0")</f>
        <v>0.6964285714285714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89">
        <v>4607091380897</v>
      </c>
      <c r="E390" s="790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7"/>
      <c r="R390" s="797"/>
      <c r="S390" s="797"/>
      <c r="T390" s="798"/>
      <c r="U390" s="34"/>
      <c r="V390" s="34"/>
      <c r="W390" s="35" t="s">
        <v>69</v>
      </c>
      <c r="X390" s="783">
        <v>40</v>
      </c>
      <c r="Y390" s="784">
        <f>IFERROR(IF(X390="",0,CEILING((X390/$H390),1)*$H390),"")</f>
        <v>42</v>
      </c>
      <c r="Z390" s="36">
        <f>IFERROR(IF(Y390=0,"",ROUNDUP(Y390/H390,0)*0.02175),"")</f>
        <v>0.10874999999999999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42.685714285714283</v>
      </c>
      <c r="BN390" s="64">
        <f>IFERROR(Y390*I390/H390,"0")</f>
        <v>44.82</v>
      </c>
      <c r="BO390" s="64">
        <f>IFERROR(1/J390*(X390/H390),"0")</f>
        <v>8.5034013605442174E-2</v>
      </c>
      <c r="BP390" s="64">
        <f>IFERROR(1/J390*(Y390/H390),"0")</f>
        <v>8.9285714285714274E-2</v>
      </c>
    </row>
    <row r="391" spans="1:68" x14ac:dyDescent="0.2">
      <c r="A391" s="806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807"/>
      <c r="P391" s="793" t="s">
        <v>71</v>
      </c>
      <c r="Q391" s="794"/>
      <c r="R391" s="794"/>
      <c r="S391" s="794"/>
      <c r="T391" s="794"/>
      <c r="U391" s="794"/>
      <c r="V391" s="795"/>
      <c r="W391" s="37" t="s">
        <v>72</v>
      </c>
      <c r="X391" s="785">
        <f>IFERROR(X388/H388,"0")+IFERROR(X389/H389,"0")+IFERROR(X390/H390,"0")</f>
        <v>45.604395604395599</v>
      </c>
      <c r="Y391" s="785">
        <f>IFERROR(Y388/H388,"0")+IFERROR(Y389/H389,"0")+IFERROR(Y390/H390,"0")</f>
        <v>47</v>
      </c>
      <c r="Z391" s="785">
        <f>IFERROR(IF(Z388="",0,Z388),"0")+IFERROR(IF(Z389="",0,Z389),"0")+IFERROR(IF(Z390="",0,Z390),"0")</f>
        <v>1.0222499999999999</v>
      </c>
      <c r="AA391" s="786"/>
      <c r="AB391" s="786"/>
      <c r="AC391" s="786"/>
    </row>
    <row r="392" spans="1:68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807"/>
      <c r="P392" s="793" t="s">
        <v>71</v>
      </c>
      <c r="Q392" s="794"/>
      <c r="R392" s="794"/>
      <c r="S392" s="794"/>
      <c r="T392" s="794"/>
      <c r="U392" s="794"/>
      <c r="V392" s="795"/>
      <c r="W392" s="37" t="s">
        <v>69</v>
      </c>
      <c r="X392" s="785">
        <f>IFERROR(SUM(X388:X390),"0")</f>
        <v>360</v>
      </c>
      <c r="Y392" s="785">
        <f>IFERROR(SUM(Y388:Y390),"0")</f>
        <v>371.4</v>
      </c>
      <c r="Z392" s="37"/>
      <c r="AA392" s="786"/>
      <c r="AB392" s="786"/>
      <c r="AC392" s="786"/>
    </row>
    <row r="393" spans="1:68" ht="14.25" hidden="1" customHeight="1" x14ac:dyDescent="0.25">
      <c r="A393" s="809" t="s">
        <v>113</v>
      </c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2"/>
      <c r="P393" s="792"/>
      <c r="Q393" s="792"/>
      <c r="R393" s="792"/>
      <c r="S393" s="792"/>
      <c r="T393" s="792"/>
      <c r="U393" s="792"/>
      <c r="V393" s="792"/>
      <c r="W393" s="792"/>
      <c r="X393" s="792"/>
      <c r="Y393" s="792"/>
      <c r="Z393" s="792"/>
      <c r="AA393" s="779"/>
      <c r="AB393" s="779"/>
      <c r="AC393" s="779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89">
        <v>4607091388374</v>
      </c>
      <c r="E394" s="790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4" t="s">
        <v>659</v>
      </c>
      <c r="Q394" s="797"/>
      <c r="R394" s="797"/>
      <c r="S394" s="797"/>
      <c r="T394" s="798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89">
        <v>4607091388381</v>
      </c>
      <c r="E395" s="790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8" t="s">
        <v>663</v>
      </c>
      <c r="Q395" s="797"/>
      <c r="R395" s="797"/>
      <c r="S395" s="797"/>
      <c r="T395" s="798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89">
        <v>4607091383102</v>
      </c>
      <c r="E396" s="790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7"/>
      <c r="R396" s="797"/>
      <c r="S396" s="797"/>
      <c r="T396" s="798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667</v>
      </c>
      <c r="B397" s="54" t="s">
        <v>668</v>
      </c>
      <c r="C397" s="31">
        <v>4301030233</v>
      </c>
      <c r="D397" s="789">
        <v>4607091388404</v>
      </c>
      <c r="E397" s="790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8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7"/>
      <c r="R397" s="797"/>
      <c r="S397" s="797"/>
      <c r="T397" s="798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6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807"/>
      <c r="P398" s="793" t="s">
        <v>71</v>
      </c>
      <c r="Q398" s="794"/>
      <c r="R398" s="794"/>
      <c r="S398" s="794"/>
      <c r="T398" s="794"/>
      <c r="U398" s="794"/>
      <c r="V398" s="795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807"/>
      <c r="P399" s="793" t="s">
        <v>71</v>
      </c>
      <c r="Q399" s="794"/>
      <c r="R399" s="794"/>
      <c r="S399" s="794"/>
      <c r="T399" s="794"/>
      <c r="U399" s="794"/>
      <c r="V399" s="795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809" t="s">
        <v>669</v>
      </c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2"/>
      <c r="P400" s="792"/>
      <c r="Q400" s="792"/>
      <c r="R400" s="792"/>
      <c r="S400" s="792"/>
      <c r="T400" s="792"/>
      <c r="U400" s="792"/>
      <c r="V400" s="792"/>
      <c r="W400" s="792"/>
      <c r="X400" s="792"/>
      <c r="Y400" s="792"/>
      <c r="Z400" s="792"/>
      <c r="AA400" s="779"/>
      <c r="AB400" s="779"/>
      <c r="AC400" s="779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89">
        <v>4680115881808</v>
      </c>
      <c r="E401" s="790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192</v>
      </c>
      <c r="L401" s="32"/>
      <c r="M401" s="33" t="s">
        <v>672</v>
      </c>
      <c r="N401" s="33"/>
      <c r="O401" s="32">
        <v>730</v>
      </c>
      <c r="P401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7"/>
      <c r="R401" s="797"/>
      <c r="S401" s="797"/>
      <c r="T401" s="798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89">
        <v>4680115881822</v>
      </c>
      <c r="E402" s="790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192</v>
      </c>
      <c r="L402" s="32"/>
      <c r="M402" s="33" t="s">
        <v>672</v>
      </c>
      <c r="N402" s="33"/>
      <c r="O402" s="32">
        <v>730</v>
      </c>
      <c r="P402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7"/>
      <c r="R402" s="797"/>
      <c r="S402" s="797"/>
      <c r="T402" s="798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89">
        <v>4680115880016</v>
      </c>
      <c r="E403" s="790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192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7"/>
      <c r="R403" s="797"/>
      <c r="S403" s="797"/>
      <c r="T403" s="798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6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807"/>
      <c r="P404" s="793" t="s">
        <v>71</v>
      </c>
      <c r="Q404" s="794"/>
      <c r="R404" s="794"/>
      <c r="S404" s="794"/>
      <c r="T404" s="794"/>
      <c r="U404" s="794"/>
      <c r="V404" s="795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792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807"/>
      <c r="P405" s="793" t="s">
        <v>71</v>
      </c>
      <c r="Q405" s="794"/>
      <c r="R405" s="794"/>
      <c r="S405" s="794"/>
      <c r="T405" s="794"/>
      <c r="U405" s="794"/>
      <c r="V405" s="795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791" t="s">
        <v>678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8"/>
      <c r="AB406" s="778"/>
      <c r="AC406" s="778"/>
    </row>
    <row r="407" spans="1:68" ht="14.25" hidden="1" customHeight="1" x14ac:dyDescent="0.25">
      <c r="A407" s="809" t="s">
        <v>64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89">
        <v>4607091383836</v>
      </c>
      <c r="E408" s="790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7"/>
      <c r="R408" s="797"/>
      <c r="S408" s="797"/>
      <c r="T408" s="798"/>
      <c r="U408" s="34"/>
      <c r="V408" s="34"/>
      <c r="W408" s="35" t="s">
        <v>69</v>
      </c>
      <c r="X408" s="783">
        <v>24</v>
      </c>
      <c r="Y408" s="784">
        <f>IFERROR(IF(X408="",0,CEILING((X408/$H408),1)*$H408),"")</f>
        <v>25.2</v>
      </c>
      <c r="Z408" s="36">
        <f>IFERROR(IF(Y408=0,"",ROUNDUP(Y408/H408,0)*0.00753),"")</f>
        <v>0.10542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27.306666666666665</v>
      </c>
      <c r="BN408" s="64">
        <f>IFERROR(Y408*I408/H408,"0")</f>
        <v>28.672000000000001</v>
      </c>
      <c r="BO408" s="64">
        <f>IFERROR(1/J408*(X408/H408),"0")</f>
        <v>8.5470085470085458E-2</v>
      </c>
      <c r="BP408" s="64">
        <f>IFERROR(1/J408*(Y408/H408),"0")</f>
        <v>8.9743589743589744E-2</v>
      </c>
    </row>
    <row r="409" spans="1:68" x14ac:dyDescent="0.2">
      <c r="A409" s="806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807"/>
      <c r="P409" s="793" t="s">
        <v>71</v>
      </c>
      <c r="Q409" s="794"/>
      <c r="R409" s="794"/>
      <c r="S409" s="794"/>
      <c r="T409" s="794"/>
      <c r="U409" s="794"/>
      <c r="V409" s="795"/>
      <c r="W409" s="37" t="s">
        <v>72</v>
      </c>
      <c r="X409" s="785">
        <f>IFERROR(X408/H408,"0")</f>
        <v>13.333333333333332</v>
      </c>
      <c r="Y409" s="785">
        <f>IFERROR(Y408/H408,"0")</f>
        <v>14</v>
      </c>
      <c r="Z409" s="785">
        <f>IFERROR(IF(Z408="",0,Z408),"0")</f>
        <v>0.10542</v>
      </c>
      <c r="AA409" s="786"/>
      <c r="AB409" s="786"/>
      <c r="AC409" s="786"/>
    </row>
    <row r="410" spans="1:68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807"/>
      <c r="P410" s="793" t="s">
        <v>71</v>
      </c>
      <c r="Q410" s="794"/>
      <c r="R410" s="794"/>
      <c r="S410" s="794"/>
      <c r="T410" s="794"/>
      <c r="U410" s="794"/>
      <c r="V410" s="795"/>
      <c r="W410" s="37" t="s">
        <v>69</v>
      </c>
      <c r="X410" s="785">
        <f>IFERROR(SUM(X408:X408),"0")</f>
        <v>24</v>
      </c>
      <c r="Y410" s="785">
        <f>IFERROR(SUM(Y408:Y408),"0")</f>
        <v>25.2</v>
      </c>
      <c r="Z410" s="37"/>
      <c r="AA410" s="786"/>
      <c r="AB410" s="786"/>
      <c r="AC410" s="786"/>
    </row>
    <row r="411" spans="1:68" ht="14.25" hidden="1" customHeight="1" x14ac:dyDescent="0.25">
      <c r="A411" s="809" t="s">
        <v>73</v>
      </c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2"/>
      <c r="P411" s="792"/>
      <c r="Q411" s="792"/>
      <c r="R411" s="792"/>
      <c r="S411" s="792"/>
      <c r="T411" s="792"/>
      <c r="U411" s="792"/>
      <c r="V411" s="792"/>
      <c r="W411" s="792"/>
      <c r="X411" s="792"/>
      <c r="Y411" s="792"/>
      <c r="Z411" s="792"/>
      <c r="AA411" s="779"/>
      <c r="AB411" s="779"/>
      <c r="AC411" s="779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89">
        <v>4607091387919</v>
      </c>
      <c r="E412" s="790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7"/>
      <c r="R412" s="797"/>
      <c r="S412" s="797"/>
      <c r="T412" s="798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89">
        <v>4680115883604</v>
      </c>
      <c r="E413" s="790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128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7"/>
      <c r="R413" s="797"/>
      <c r="S413" s="797"/>
      <c r="T413" s="798"/>
      <c r="U413" s="34"/>
      <c r="V413" s="34"/>
      <c r="W413" s="35" t="s">
        <v>69</v>
      </c>
      <c r="X413" s="783">
        <v>420</v>
      </c>
      <c r="Y413" s="784">
        <f>IFERROR(IF(X413="",0,CEILING((X413/$H413),1)*$H413),"")</f>
        <v>420</v>
      </c>
      <c r="Z413" s="36">
        <f>IFERROR(IF(Y413=0,"",ROUNDUP(Y413/H413,0)*0.00753),"")</f>
        <v>1.506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474.4</v>
      </c>
      <c r="BN413" s="64">
        <f>IFERROR(Y413*I413/H413,"0")</f>
        <v>474.4</v>
      </c>
      <c r="BO413" s="64">
        <f>IFERROR(1/J413*(X413/H413),"0")</f>
        <v>1.2820512820512819</v>
      </c>
      <c r="BP413" s="64">
        <f>IFERROR(1/J413*(Y413/H413),"0")</f>
        <v>1.2820512820512819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89">
        <v>4680115883567</v>
      </c>
      <c r="E414" s="790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7"/>
      <c r="R414" s="797"/>
      <c r="S414" s="797"/>
      <c r="T414" s="798"/>
      <c r="U414" s="34"/>
      <c r="V414" s="34"/>
      <c r="W414" s="35" t="s">
        <v>69</v>
      </c>
      <c r="X414" s="783">
        <v>280</v>
      </c>
      <c r="Y414" s="784">
        <f>IFERROR(IF(X414="",0,CEILING((X414/$H414),1)*$H414),"")</f>
        <v>281.40000000000003</v>
      </c>
      <c r="Z414" s="36">
        <f>IFERROR(IF(Y414=0,"",ROUNDUP(Y414/H414,0)*0.00753),"")</f>
        <v>1.00902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314.66666666666663</v>
      </c>
      <c r="BN414" s="64">
        <f>IFERROR(Y414*I414/H414,"0")</f>
        <v>316.24</v>
      </c>
      <c r="BO414" s="64">
        <f>IFERROR(1/J414*(X414/H414),"0")</f>
        <v>0.85470085470085455</v>
      </c>
      <c r="BP414" s="64">
        <f>IFERROR(1/J414*(Y414/H414),"0")</f>
        <v>0.85897435897435892</v>
      </c>
    </row>
    <row r="415" spans="1:68" x14ac:dyDescent="0.2">
      <c r="A415" s="806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807"/>
      <c r="P415" s="793" t="s">
        <v>71</v>
      </c>
      <c r="Q415" s="794"/>
      <c r="R415" s="794"/>
      <c r="S415" s="794"/>
      <c r="T415" s="794"/>
      <c r="U415" s="794"/>
      <c r="V415" s="795"/>
      <c r="W415" s="37" t="s">
        <v>72</v>
      </c>
      <c r="X415" s="785">
        <f>IFERROR(X412/H412,"0")+IFERROR(X413/H413,"0")+IFERROR(X414/H414,"0")</f>
        <v>333.33333333333331</v>
      </c>
      <c r="Y415" s="785">
        <f>IFERROR(Y412/H412,"0")+IFERROR(Y413/H413,"0")+IFERROR(Y414/H414,"0")</f>
        <v>334</v>
      </c>
      <c r="Z415" s="785">
        <f>IFERROR(IF(Z412="",0,Z412),"0")+IFERROR(IF(Z413="",0,Z413),"0")+IFERROR(IF(Z414="",0,Z414),"0")</f>
        <v>2.5150199999999998</v>
      </c>
      <c r="AA415" s="786"/>
      <c r="AB415" s="786"/>
      <c r="AC415" s="786"/>
    </row>
    <row r="416" spans="1:68" x14ac:dyDescent="0.2">
      <c r="A416" s="792"/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807"/>
      <c r="P416" s="793" t="s">
        <v>71</v>
      </c>
      <c r="Q416" s="794"/>
      <c r="R416" s="794"/>
      <c r="S416" s="794"/>
      <c r="T416" s="794"/>
      <c r="U416" s="794"/>
      <c r="V416" s="795"/>
      <c r="W416" s="37" t="s">
        <v>69</v>
      </c>
      <c r="X416" s="785">
        <f>IFERROR(SUM(X412:X414),"0")</f>
        <v>700</v>
      </c>
      <c r="Y416" s="785">
        <f>IFERROR(SUM(Y412:Y414),"0")</f>
        <v>701.40000000000009</v>
      </c>
      <c r="Z416" s="37"/>
      <c r="AA416" s="786"/>
      <c r="AB416" s="786"/>
      <c r="AC416" s="786"/>
    </row>
    <row r="417" spans="1:68" ht="27.75" hidden="1" customHeight="1" x14ac:dyDescent="0.2">
      <c r="A417" s="934" t="s">
        <v>691</v>
      </c>
      <c r="B417" s="935"/>
      <c r="C417" s="935"/>
      <c r="D417" s="935"/>
      <c r="E417" s="935"/>
      <c r="F417" s="935"/>
      <c r="G417" s="935"/>
      <c r="H417" s="935"/>
      <c r="I417" s="935"/>
      <c r="J417" s="935"/>
      <c r="K417" s="935"/>
      <c r="L417" s="935"/>
      <c r="M417" s="935"/>
      <c r="N417" s="935"/>
      <c r="O417" s="935"/>
      <c r="P417" s="935"/>
      <c r="Q417" s="935"/>
      <c r="R417" s="935"/>
      <c r="S417" s="935"/>
      <c r="T417" s="935"/>
      <c r="U417" s="935"/>
      <c r="V417" s="935"/>
      <c r="W417" s="935"/>
      <c r="X417" s="935"/>
      <c r="Y417" s="935"/>
      <c r="Z417" s="935"/>
      <c r="AA417" s="48"/>
      <c r="AB417" s="48"/>
      <c r="AC417" s="48"/>
    </row>
    <row r="418" spans="1:68" ht="16.5" hidden="1" customHeight="1" x14ac:dyDescent="0.25">
      <c r="A418" s="791" t="s">
        <v>692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8"/>
      <c r="AB418" s="778"/>
      <c r="AC418" s="778"/>
    </row>
    <row r="419" spans="1:68" ht="14.25" hidden="1" customHeight="1" x14ac:dyDescent="0.25">
      <c r="A419" s="809" t="s">
        <v>124</v>
      </c>
      <c r="B419" s="792"/>
      <c r="C419" s="792"/>
      <c r="D419" s="792"/>
      <c r="E419" s="792"/>
      <c r="F419" s="792"/>
      <c r="G419" s="792"/>
      <c r="H419" s="792"/>
      <c r="I419" s="792"/>
      <c r="J419" s="792"/>
      <c r="K419" s="792"/>
      <c r="L419" s="792"/>
      <c r="M419" s="792"/>
      <c r="N419" s="792"/>
      <c r="O419" s="792"/>
      <c r="P419" s="792"/>
      <c r="Q419" s="792"/>
      <c r="R419" s="792"/>
      <c r="S419" s="792"/>
      <c r="T419" s="792"/>
      <c r="U419" s="792"/>
      <c r="V419" s="792"/>
      <c r="W419" s="792"/>
      <c r="X419" s="792"/>
      <c r="Y419" s="792"/>
      <c r="Z419" s="792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89">
        <v>4680115884847</v>
      </c>
      <c r="E420" s="790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89">
        <v>4680115884847</v>
      </c>
      <c r="E421" s="790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140</v>
      </c>
      <c r="M421" s="33" t="s">
        <v>68</v>
      </c>
      <c r="N421" s="33"/>
      <c r="O421" s="32">
        <v>60</v>
      </c>
      <c r="P421" s="12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7"/>
      <c r="R421" s="797"/>
      <c r="S421" s="797"/>
      <c r="T421" s="798"/>
      <c r="U421" s="34"/>
      <c r="V421" s="34"/>
      <c r="W421" s="35" t="s">
        <v>69</v>
      </c>
      <c r="X421" s="783">
        <v>1300</v>
      </c>
      <c r="Y421" s="784">
        <f t="shared" si="82"/>
        <v>1305</v>
      </c>
      <c r="Z421" s="36">
        <f>IFERROR(IF(Y421=0,"",ROUNDUP(Y421/H421,0)*0.02175),"")</f>
        <v>1.8922499999999998</v>
      </c>
      <c r="AA421" s="56"/>
      <c r="AB421" s="57"/>
      <c r="AC421" s="497" t="s">
        <v>697</v>
      </c>
      <c r="AG421" s="64"/>
      <c r="AJ421" s="68" t="s">
        <v>141</v>
      </c>
      <c r="AK421" s="68">
        <v>720</v>
      </c>
      <c r="BB421" s="498" t="s">
        <v>1</v>
      </c>
      <c r="BM421" s="64">
        <f t="shared" si="83"/>
        <v>1341.6</v>
      </c>
      <c r="BN421" s="64">
        <f t="shared" si="84"/>
        <v>1346.76</v>
      </c>
      <c r="BO421" s="64">
        <f t="shared" si="85"/>
        <v>1.8055555555555556</v>
      </c>
      <c r="BP421" s="64">
        <f t="shared" si="86"/>
        <v>1.8125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89">
        <v>4680115884854</v>
      </c>
      <c r="E422" s="790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89">
        <v>4680115884854</v>
      </c>
      <c r="E423" s="790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140</v>
      </c>
      <c r="M423" s="33" t="s">
        <v>68</v>
      </c>
      <c r="N423" s="33"/>
      <c r="O423" s="32">
        <v>60</v>
      </c>
      <c r="P423" s="9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3">
        <v>600</v>
      </c>
      <c r="Y423" s="784">
        <f t="shared" si="82"/>
        <v>600</v>
      </c>
      <c r="Z423" s="36">
        <f>IFERROR(IF(Y423=0,"",ROUNDUP(Y423/H423,0)*0.02175),"")</f>
        <v>0.86999999999999988</v>
      </c>
      <c r="AA423" s="56"/>
      <c r="AB423" s="57"/>
      <c r="AC423" s="501" t="s">
        <v>701</v>
      </c>
      <c r="AG423" s="64"/>
      <c r="AJ423" s="68" t="s">
        <v>141</v>
      </c>
      <c r="AK423" s="68">
        <v>720</v>
      </c>
      <c r="BB423" s="502" t="s">
        <v>1</v>
      </c>
      <c r="BM423" s="64">
        <f t="shared" si="83"/>
        <v>619.20000000000005</v>
      </c>
      <c r="BN423" s="64">
        <f t="shared" si="84"/>
        <v>619.20000000000005</v>
      </c>
      <c r="BO423" s="64">
        <f t="shared" si="85"/>
        <v>0.83333333333333326</v>
      </c>
      <c r="BP423" s="64">
        <f t="shared" si="86"/>
        <v>0.83333333333333326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89">
        <v>4607091383997</v>
      </c>
      <c r="E424" s="790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7"/>
      <c r="R424" s="797"/>
      <c r="S424" s="797"/>
      <c r="T424" s="798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89">
        <v>4680115884830</v>
      </c>
      <c r="E425" s="790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7"/>
      <c r="R425" s="797"/>
      <c r="S425" s="797"/>
      <c r="T425" s="798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89">
        <v>4680115884830</v>
      </c>
      <c r="E426" s="790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140</v>
      </c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7"/>
      <c r="R426" s="797"/>
      <c r="S426" s="797"/>
      <c r="T426" s="798"/>
      <c r="U426" s="34"/>
      <c r="V426" s="34"/>
      <c r="W426" s="35" t="s">
        <v>69</v>
      </c>
      <c r="X426" s="783">
        <v>2500</v>
      </c>
      <c r="Y426" s="784">
        <f t="shared" si="82"/>
        <v>2505</v>
      </c>
      <c r="Z426" s="36">
        <f>IFERROR(IF(Y426=0,"",ROUNDUP(Y426/H426,0)*0.02175),"")</f>
        <v>3.6322499999999995</v>
      </c>
      <c r="AA426" s="56"/>
      <c r="AB426" s="57"/>
      <c r="AC426" s="507" t="s">
        <v>708</v>
      </c>
      <c r="AG426" s="64"/>
      <c r="AJ426" s="68" t="s">
        <v>141</v>
      </c>
      <c r="AK426" s="68">
        <v>720</v>
      </c>
      <c r="BB426" s="508" t="s">
        <v>1</v>
      </c>
      <c r="BM426" s="64">
        <f t="shared" si="83"/>
        <v>2580</v>
      </c>
      <c r="BN426" s="64">
        <f t="shared" si="84"/>
        <v>2585.1600000000003</v>
      </c>
      <c r="BO426" s="64">
        <f t="shared" si="85"/>
        <v>3.4722222222222219</v>
      </c>
      <c r="BP426" s="64">
        <f t="shared" si="86"/>
        <v>3.4791666666666665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89">
        <v>4680115882638</v>
      </c>
      <c r="E427" s="790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131</v>
      </c>
      <c r="N427" s="33"/>
      <c r="O427" s="32">
        <v>90</v>
      </c>
      <c r="P427" s="9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89">
        <v>4680115884922</v>
      </c>
      <c r="E428" s="790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7"/>
      <c r="R428" s="797"/>
      <c r="S428" s="797"/>
      <c r="T428" s="798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89">
        <v>4680115884878</v>
      </c>
      <c r="E429" s="790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7"/>
      <c r="R429" s="797"/>
      <c r="S429" s="797"/>
      <c r="T429" s="798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89">
        <v>4680115884861</v>
      </c>
      <c r="E430" s="790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7"/>
      <c r="R430" s="797"/>
      <c r="S430" s="797"/>
      <c r="T430" s="798"/>
      <c r="U430" s="34"/>
      <c r="V430" s="34"/>
      <c r="W430" s="35" t="s">
        <v>69</v>
      </c>
      <c r="X430" s="783">
        <v>35</v>
      </c>
      <c r="Y430" s="784">
        <f t="shared" si="82"/>
        <v>35</v>
      </c>
      <c r="Z430" s="36">
        <f>IFERROR(IF(Y430=0,"",ROUNDUP(Y430/H430,0)*0.00902),"")</f>
        <v>6.3140000000000002E-2</v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36.47</v>
      </c>
      <c r="BN430" s="64">
        <f t="shared" si="84"/>
        <v>36.47</v>
      </c>
      <c r="BO430" s="64">
        <f t="shared" si="85"/>
        <v>5.3030303030303032E-2</v>
      </c>
      <c r="BP430" s="64">
        <f t="shared" si="86"/>
        <v>5.3030303030303032E-2</v>
      </c>
    </row>
    <row r="431" spans="1:68" x14ac:dyDescent="0.2">
      <c r="A431" s="806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807"/>
      <c r="P431" s="793" t="s">
        <v>71</v>
      </c>
      <c r="Q431" s="794"/>
      <c r="R431" s="794"/>
      <c r="S431" s="794"/>
      <c r="T431" s="794"/>
      <c r="U431" s="794"/>
      <c r="V431" s="795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300.33333333333331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301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6.4576399999999987</v>
      </c>
      <c r="AA431" s="786"/>
      <c r="AB431" s="786"/>
      <c r="AC431" s="786"/>
    </row>
    <row r="432" spans="1:68" x14ac:dyDescent="0.2">
      <c r="A432" s="792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807"/>
      <c r="P432" s="793" t="s">
        <v>71</v>
      </c>
      <c r="Q432" s="794"/>
      <c r="R432" s="794"/>
      <c r="S432" s="794"/>
      <c r="T432" s="794"/>
      <c r="U432" s="794"/>
      <c r="V432" s="795"/>
      <c r="W432" s="37" t="s">
        <v>69</v>
      </c>
      <c r="X432" s="785">
        <f>IFERROR(SUM(X420:X430),"0")</f>
        <v>4435</v>
      </c>
      <c r="Y432" s="785">
        <f>IFERROR(SUM(Y420:Y430),"0")</f>
        <v>4445</v>
      </c>
      <c r="Z432" s="37"/>
      <c r="AA432" s="786"/>
      <c r="AB432" s="786"/>
      <c r="AC432" s="786"/>
    </row>
    <row r="433" spans="1:68" ht="14.25" hidden="1" customHeight="1" x14ac:dyDescent="0.25">
      <c r="A433" s="809" t="s">
        <v>180</v>
      </c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2"/>
      <c r="P433" s="792"/>
      <c r="Q433" s="792"/>
      <c r="R433" s="792"/>
      <c r="S433" s="792"/>
      <c r="T433" s="792"/>
      <c r="U433" s="792"/>
      <c r="V433" s="792"/>
      <c r="W433" s="792"/>
      <c r="X433" s="792"/>
      <c r="Y433" s="792"/>
      <c r="Z433" s="792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89">
        <v>4607091383980</v>
      </c>
      <c r="E434" s="790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140</v>
      </c>
      <c r="M434" s="33" t="s">
        <v>131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7"/>
      <c r="R434" s="797"/>
      <c r="S434" s="797"/>
      <c r="T434" s="798"/>
      <c r="U434" s="34"/>
      <c r="V434" s="34"/>
      <c r="W434" s="35" t="s">
        <v>69</v>
      </c>
      <c r="X434" s="783">
        <v>1400</v>
      </c>
      <c r="Y434" s="784">
        <f>IFERROR(IF(X434="",0,CEILING((X434/$H434),1)*$H434),"")</f>
        <v>1410</v>
      </c>
      <c r="Z434" s="36">
        <f>IFERROR(IF(Y434=0,"",ROUNDUP(Y434/H434,0)*0.02175),"")</f>
        <v>2.0444999999999998</v>
      </c>
      <c r="AA434" s="56"/>
      <c r="AB434" s="57"/>
      <c r="AC434" s="517" t="s">
        <v>721</v>
      </c>
      <c r="AG434" s="64"/>
      <c r="AJ434" s="68" t="s">
        <v>141</v>
      </c>
      <c r="AK434" s="68">
        <v>720</v>
      </c>
      <c r="BB434" s="518" t="s">
        <v>1</v>
      </c>
      <c r="BM434" s="64">
        <f>IFERROR(X434*I434/H434,"0")</f>
        <v>1444.8</v>
      </c>
      <c r="BN434" s="64">
        <f>IFERROR(Y434*I434/H434,"0")</f>
        <v>1455.12</v>
      </c>
      <c r="BO434" s="64">
        <f>IFERROR(1/J434*(X434/H434),"0")</f>
        <v>1.9444444444444442</v>
      </c>
      <c r="BP434" s="64">
        <f>IFERROR(1/J434*(Y434/H434),"0")</f>
        <v>1.9583333333333333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89">
        <v>4607091384178</v>
      </c>
      <c r="E435" s="790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131</v>
      </c>
      <c r="N435" s="33"/>
      <c r="O435" s="32">
        <v>50</v>
      </c>
      <c r="P435" s="11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7"/>
      <c r="R435" s="797"/>
      <c r="S435" s="797"/>
      <c r="T435" s="798"/>
      <c r="U435" s="34"/>
      <c r="V435" s="34"/>
      <c r="W435" s="35" t="s">
        <v>69</v>
      </c>
      <c r="X435" s="783">
        <v>8</v>
      </c>
      <c r="Y435" s="784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8.42</v>
      </c>
      <c r="BN435" s="64">
        <f>IFERROR(Y435*I435/H435,"0")</f>
        <v>8.42</v>
      </c>
      <c r="BO435" s="64">
        <f>IFERROR(1/J435*(X435/H435),"0")</f>
        <v>1.5151515151515152E-2</v>
      </c>
      <c r="BP435" s="64">
        <f>IFERROR(1/J435*(Y435/H435),"0")</f>
        <v>1.5151515151515152E-2</v>
      </c>
    </row>
    <row r="436" spans="1:68" x14ac:dyDescent="0.2">
      <c r="A436" s="806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807"/>
      <c r="P436" s="793" t="s">
        <v>71</v>
      </c>
      <c r="Q436" s="794"/>
      <c r="R436" s="794"/>
      <c r="S436" s="794"/>
      <c r="T436" s="794"/>
      <c r="U436" s="794"/>
      <c r="V436" s="795"/>
      <c r="W436" s="37" t="s">
        <v>72</v>
      </c>
      <c r="X436" s="785">
        <f>IFERROR(X434/H434,"0")+IFERROR(X435/H435,"0")</f>
        <v>95.333333333333329</v>
      </c>
      <c r="Y436" s="785">
        <f>IFERROR(Y434/H434,"0")+IFERROR(Y435/H435,"0")</f>
        <v>96</v>
      </c>
      <c r="Z436" s="785">
        <f>IFERROR(IF(Z434="",0,Z434),"0")+IFERROR(IF(Z435="",0,Z435),"0")</f>
        <v>2.0625399999999998</v>
      </c>
      <c r="AA436" s="786"/>
      <c r="AB436" s="786"/>
      <c r="AC436" s="786"/>
    </row>
    <row r="437" spans="1:68" x14ac:dyDescent="0.2">
      <c r="A437" s="792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807"/>
      <c r="P437" s="793" t="s">
        <v>71</v>
      </c>
      <c r="Q437" s="794"/>
      <c r="R437" s="794"/>
      <c r="S437" s="794"/>
      <c r="T437" s="794"/>
      <c r="U437" s="794"/>
      <c r="V437" s="795"/>
      <c r="W437" s="37" t="s">
        <v>69</v>
      </c>
      <c r="X437" s="785">
        <f>IFERROR(SUM(X434:X435),"0")</f>
        <v>1408</v>
      </c>
      <c r="Y437" s="785">
        <f>IFERROR(SUM(Y434:Y435),"0")</f>
        <v>1418</v>
      </c>
      <c r="Z437" s="37"/>
      <c r="AA437" s="786"/>
      <c r="AB437" s="786"/>
      <c r="AC437" s="786"/>
    </row>
    <row r="438" spans="1:68" ht="14.25" hidden="1" customHeight="1" x14ac:dyDescent="0.25">
      <c r="A438" s="809" t="s">
        <v>73</v>
      </c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2"/>
      <c r="P438" s="792"/>
      <c r="Q438" s="792"/>
      <c r="R438" s="792"/>
      <c r="S438" s="792"/>
      <c r="T438" s="792"/>
      <c r="U438" s="792"/>
      <c r="V438" s="792"/>
      <c r="W438" s="792"/>
      <c r="X438" s="792"/>
      <c r="Y438" s="792"/>
      <c r="Z438" s="792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89">
        <v>4607091383928</v>
      </c>
      <c r="E439" s="790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128</v>
      </c>
      <c r="N439" s="33"/>
      <c r="O439" s="32">
        <v>40</v>
      </c>
      <c r="P439" s="12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7"/>
      <c r="R439" s="797"/>
      <c r="S439" s="797"/>
      <c r="T439" s="798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89">
        <v>4607091383928</v>
      </c>
      <c r="E440" s="790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128</v>
      </c>
      <c r="N440" s="33"/>
      <c r="O440" s="32">
        <v>40</v>
      </c>
      <c r="P440" s="1042" t="s">
        <v>728</v>
      </c>
      <c r="Q440" s="797"/>
      <c r="R440" s="797"/>
      <c r="S440" s="797"/>
      <c r="T440" s="798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89">
        <v>4607091383928</v>
      </c>
      <c r="E441" s="790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7"/>
      <c r="R441" s="797"/>
      <c r="S441" s="797"/>
      <c r="T441" s="798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89">
        <v>4607091384260</v>
      </c>
      <c r="E442" s="790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128</v>
      </c>
      <c r="N442" s="33"/>
      <c r="O442" s="32">
        <v>40</v>
      </c>
      <c r="P442" s="955" t="s">
        <v>734</v>
      </c>
      <c r="Q442" s="797"/>
      <c r="R442" s="797"/>
      <c r="S442" s="797"/>
      <c r="T442" s="798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89">
        <v>4607091384260</v>
      </c>
      <c r="E443" s="790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7"/>
      <c r="R443" s="797"/>
      <c r="S443" s="797"/>
      <c r="T443" s="798"/>
      <c r="U443" s="34"/>
      <c r="V443" s="34"/>
      <c r="W443" s="35" t="s">
        <v>69</v>
      </c>
      <c r="X443" s="783">
        <v>50</v>
      </c>
      <c r="Y443" s="784">
        <f>IFERROR(IF(X443="",0,CEILING((X443/$H443),1)*$H443),"")</f>
        <v>54.6</v>
      </c>
      <c r="Z443" s="36">
        <f>IFERROR(IF(Y443=0,"",ROUNDUP(Y443/H443,0)*0.02175),"")</f>
        <v>0.15225</v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53.61538461538462</v>
      </c>
      <c r="BN443" s="64">
        <f>IFERROR(Y443*I443/H443,"0")</f>
        <v>58.548000000000009</v>
      </c>
      <c r="BO443" s="64">
        <f>IFERROR(1/J443*(X443/H443),"0")</f>
        <v>0.11446886446886446</v>
      </c>
      <c r="BP443" s="64">
        <f>IFERROR(1/J443*(Y443/H443),"0")</f>
        <v>0.125</v>
      </c>
    </row>
    <row r="444" spans="1:68" x14ac:dyDescent="0.2">
      <c r="A444" s="806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807"/>
      <c r="P444" s="793" t="s">
        <v>71</v>
      </c>
      <c r="Q444" s="794"/>
      <c r="R444" s="794"/>
      <c r="S444" s="794"/>
      <c r="T444" s="794"/>
      <c r="U444" s="794"/>
      <c r="V444" s="795"/>
      <c r="W444" s="37" t="s">
        <v>72</v>
      </c>
      <c r="X444" s="785">
        <f>IFERROR(X439/H439,"0")+IFERROR(X440/H440,"0")+IFERROR(X441/H441,"0")+IFERROR(X442/H442,"0")+IFERROR(X443/H443,"0")</f>
        <v>6.4102564102564106</v>
      </c>
      <c r="Y444" s="785">
        <f>IFERROR(Y439/H439,"0")+IFERROR(Y440/H440,"0")+IFERROR(Y441/H441,"0")+IFERROR(Y442/H442,"0")+IFERROR(Y443/H443,"0")</f>
        <v>7</v>
      </c>
      <c r="Z444" s="785">
        <f>IFERROR(IF(Z439="",0,Z439),"0")+IFERROR(IF(Z440="",0,Z440),"0")+IFERROR(IF(Z441="",0,Z441),"0")+IFERROR(IF(Z442="",0,Z442),"0")+IFERROR(IF(Z443="",0,Z443),"0")</f>
        <v>0.15225</v>
      </c>
      <c r="AA444" s="786"/>
      <c r="AB444" s="786"/>
      <c r="AC444" s="786"/>
    </row>
    <row r="445" spans="1:68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807"/>
      <c r="P445" s="793" t="s">
        <v>71</v>
      </c>
      <c r="Q445" s="794"/>
      <c r="R445" s="794"/>
      <c r="S445" s="794"/>
      <c r="T445" s="794"/>
      <c r="U445" s="794"/>
      <c r="V445" s="795"/>
      <c r="W445" s="37" t="s">
        <v>69</v>
      </c>
      <c r="X445" s="785">
        <f>IFERROR(SUM(X439:X443),"0")</f>
        <v>50</v>
      </c>
      <c r="Y445" s="785">
        <f>IFERROR(SUM(Y439:Y443),"0")</f>
        <v>54.6</v>
      </c>
      <c r="Z445" s="37"/>
      <c r="AA445" s="786"/>
      <c r="AB445" s="786"/>
      <c r="AC445" s="786"/>
    </row>
    <row r="446" spans="1:68" ht="14.25" hidden="1" customHeight="1" x14ac:dyDescent="0.25">
      <c r="A446" s="809" t="s">
        <v>227</v>
      </c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2"/>
      <c r="P446" s="792"/>
      <c r="Q446" s="792"/>
      <c r="R446" s="792"/>
      <c r="S446" s="792"/>
      <c r="T446" s="792"/>
      <c r="U446" s="792"/>
      <c r="V446" s="792"/>
      <c r="W446" s="792"/>
      <c r="X446" s="792"/>
      <c r="Y446" s="792"/>
      <c r="Z446" s="792"/>
      <c r="AA446" s="779"/>
      <c r="AB446" s="779"/>
      <c r="AC446" s="779"/>
    </row>
    <row r="447" spans="1:68" ht="37.5" hidden="1" customHeight="1" x14ac:dyDescent="0.25">
      <c r="A447" s="54" t="s">
        <v>738</v>
      </c>
      <c r="B447" s="54" t="s">
        <v>739</v>
      </c>
      <c r="C447" s="31">
        <v>4301060345</v>
      </c>
      <c r="D447" s="789">
        <v>4607091384673</v>
      </c>
      <c r="E447" s="790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1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7" s="797"/>
      <c r="R447" s="797"/>
      <c r="S447" s="797"/>
      <c r="T447" s="798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738</v>
      </c>
      <c r="B448" s="54" t="s">
        <v>741</v>
      </c>
      <c r="C448" s="31">
        <v>4301060439</v>
      </c>
      <c r="D448" s="789">
        <v>4607091384673</v>
      </c>
      <c r="E448" s="790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127</v>
      </c>
      <c r="L448" s="32"/>
      <c r="M448" s="33" t="s">
        <v>128</v>
      </c>
      <c r="N448" s="33"/>
      <c r="O448" s="32">
        <v>30</v>
      </c>
      <c r="P448" s="1044" t="s">
        <v>742</v>
      </c>
      <c r="Q448" s="797"/>
      <c r="R448" s="797"/>
      <c r="S448" s="797"/>
      <c r="T448" s="798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743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744</v>
      </c>
      <c r="C449" s="31">
        <v>4301060314</v>
      </c>
      <c r="D449" s="789">
        <v>4607091384673</v>
      </c>
      <c r="E449" s="790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127</v>
      </c>
      <c r="L449" s="32"/>
      <c r="M449" s="33" t="s">
        <v>68</v>
      </c>
      <c r="N449" s="33"/>
      <c r="O449" s="32">
        <v>30</v>
      </c>
      <c r="P449" s="12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9" s="797"/>
      <c r="R449" s="797"/>
      <c r="S449" s="797"/>
      <c r="T449" s="798"/>
      <c r="U449" s="34"/>
      <c r="V449" s="34"/>
      <c r="W449" s="35" t="s">
        <v>69</v>
      </c>
      <c r="X449" s="783">
        <v>40</v>
      </c>
      <c r="Y449" s="784">
        <f>IFERROR(IF(X449="",0,CEILING((X449/$H449),1)*$H449),"")</f>
        <v>46.8</v>
      </c>
      <c r="Z449" s="36">
        <f>IFERROR(IF(Y449=0,"",ROUNDUP(Y449/H449,0)*0.02175),"")</f>
        <v>0.1305</v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42.892307692307703</v>
      </c>
      <c r="BN449" s="64">
        <f>IFERROR(Y449*I449/H449,"0")</f>
        <v>50.184000000000005</v>
      </c>
      <c r="BO449" s="64">
        <f>IFERROR(1/J449*(X449/H449),"0")</f>
        <v>9.1575091575091583E-2</v>
      </c>
      <c r="BP449" s="64">
        <f>IFERROR(1/J449*(Y449/H449),"0")</f>
        <v>0.10714285714285714</v>
      </c>
    </row>
    <row r="450" spans="1:68" x14ac:dyDescent="0.2">
      <c r="A450" s="806"/>
      <c r="B450" s="792"/>
      <c r="C450" s="792"/>
      <c r="D450" s="792"/>
      <c r="E450" s="792"/>
      <c r="F450" s="792"/>
      <c r="G450" s="792"/>
      <c r="H450" s="792"/>
      <c r="I450" s="792"/>
      <c r="J450" s="792"/>
      <c r="K450" s="792"/>
      <c r="L450" s="792"/>
      <c r="M450" s="792"/>
      <c r="N450" s="792"/>
      <c r="O450" s="807"/>
      <c r="P450" s="793" t="s">
        <v>71</v>
      </c>
      <c r="Q450" s="794"/>
      <c r="R450" s="794"/>
      <c r="S450" s="794"/>
      <c r="T450" s="794"/>
      <c r="U450" s="794"/>
      <c r="V450" s="795"/>
      <c r="W450" s="37" t="s">
        <v>72</v>
      </c>
      <c r="X450" s="785">
        <f>IFERROR(X447/H447,"0")+IFERROR(X448/H448,"0")+IFERROR(X449/H449,"0")</f>
        <v>5.1282051282051286</v>
      </c>
      <c r="Y450" s="785">
        <f>IFERROR(Y447/H447,"0")+IFERROR(Y448/H448,"0")+IFERROR(Y449/H449,"0")</f>
        <v>6</v>
      </c>
      <c r="Z450" s="785">
        <f>IFERROR(IF(Z447="",0,Z447),"0")+IFERROR(IF(Z448="",0,Z448),"0")+IFERROR(IF(Z449="",0,Z449),"0")</f>
        <v>0.1305</v>
      </c>
      <c r="AA450" s="786"/>
      <c r="AB450" s="786"/>
      <c r="AC450" s="786"/>
    </row>
    <row r="451" spans="1:68" x14ac:dyDescent="0.2">
      <c r="A451" s="792"/>
      <c r="B451" s="792"/>
      <c r="C451" s="792"/>
      <c r="D451" s="792"/>
      <c r="E451" s="792"/>
      <c r="F451" s="792"/>
      <c r="G451" s="792"/>
      <c r="H451" s="792"/>
      <c r="I451" s="792"/>
      <c r="J451" s="792"/>
      <c r="K451" s="792"/>
      <c r="L451" s="792"/>
      <c r="M451" s="792"/>
      <c r="N451" s="792"/>
      <c r="O451" s="807"/>
      <c r="P451" s="793" t="s">
        <v>71</v>
      </c>
      <c r="Q451" s="794"/>
      <c r="R451" s="794"/>
      <c r="S451" s="794"/>
      <c r="T451" s="794"/>
      <c r="U451" s="794"/>
      <c r="V451" s="795"/>
      <c r="W451" s="37" t="s">
        <v>69</v>
      </c>
      <c r="X451" s="785">
        <f>IFERROR(SUM(X447:X449),"0")</f>
        <v>40</v>
      </c>
      <c r="Y451" s="785">
        <f>IFERROR(SUM(Y447:Y449),"0")</f>
        <v>46.8</v>
      </c>
      <c r="Z451" s="37"/>
      <c r="AA451" s="786"/>
      <c r="AB451" s="786"/>
      <c r="AC451" s="786"/>
    </row>
    <row r="452" spans="1:68" ht="16.5" hidden="1" customHeight="1" x14ac:dyDescent="0.25">
      <c r="A452" s="791" t="s">
        <v>746</v>
      </c>
      <c r="B452" s="792"/>
      <c r="C452" s="792"/>
      <c r="D452" s="792"/>
      <c r="E452" s="792"/>
      <c r="F452" s="792"/>
      <c r="G452" s="792"/>
      <c r="H452" s="792"/>
      <c r="I452" s="792"/>
      <c r="J452" s="792"/>
      <c r="K452" s="792"/>
      <c r="L452" s="792"/>
      <c r="M452" s="792"/>
      <c r="N452" s="792"/>
      <c r="O452" s="792"/>
      <c r="P452" s="792"/>
      <c r="Q452" s="792"/>
      <c r="R452" s="792"/>
      <c r="S452" s="792"/>
      <c r="T452" s="792"/>
      <c r="U452" s="792"/>
      <c r="V452" s="792"/>
      <c r="W452" s="792"/>
      <c r="X452" s="792"/>
      <c r="Y452" s="792"/>
      <c r="Z452" s="792"/>
      <c r="AA452" s="778"/>
      <c r="AB452" s="778"/>
      <c r="AC452" s="778"/>
    </row>
    <row r="453" spans="1:68" ht="14.25" hidden="1" customHeight="1" x14ac:dyDescent="0.25">
      <c r="A453" s="809" t="s">
        <v>124</v>
      </c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2"/>
      <c r="P453" s="792"/>
      <c r="Q453" s="792"/>
      <c r="R453" s="792"/>
      <c r="S453" s="792"/>
      <c r="T453" s="792"/>
      <c r="U453" s="792"/>
      <c r="V453" s="792"/>
      <c r="W453" s="792"/>
      <c r="X453" s="792"/>
      <c r="Y453" s="792"/>
      <c r="Z453" s="792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4301011483</v>
      </c>
      <c r="D454" s="789">
        <v>4680115881907</v>
      </c>
      <c r="E454" s="790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4" s="797"/>
      <c r="R454" s="797"/>
      <c r="S454" s="797"/>
      <c r="T454" s="798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749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750</v>
      </c>
      <c r="C455" s="31">
        <v>4301011873</v>
      </c>
      <c r="D455" s="789">
        <v>4680115881907</v>
      </c>
      <c r="E455" s="790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25" t="s">
        <v>751</v>
      </c>
      <c r="Q455" s="797"/>
      <c r="R455" s="797"/>
      <c r="S455" s="797"/>
      <c r="T455" s="798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4301011655</v>
      </c>
      <c r="D456" s="789">
        <v>4680115883925</v>
      </c>
      <c r="E456" s="790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7"/>
      <c r="R456" s="797"/>
      <c r="S456" s="797"/>
      <c r="T456" s="798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749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4301011872</v>
      </c>
      <c r="D457" s="789">
        <v>4680115883925</v>
      </c>
      <c r="E457" s="790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7"/>
      <c r="R457" s="797"/>
      <c r="S457" s="797"/>
      <c r="T457" s="798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89">
        <v>4607091384192</v>
      </c>
      <c r="E458" s="790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131</v>
      </c>
      <c r="N458" s="33"/>
      <c r="O458" s="32">
        <v>60</v>
      </c>
      <c r="P458" s="8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7"/>
      <c r="R458" s="797"/>
      <c r="S458" s="797"/>
      <c r="T458" s="798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89">
        <v>4680115884892</v>
      </c>
      <c r="E459" s="790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7"/>
      <c r="R459" s="797"/>
      <c r="S459" s="797"/>
      <c r="T459" s="798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89">
        <v>4680115884885</v>
      </c>
      <c r="E460" s="790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7"/>
      <c r="R460" s="797"/>
      <c r="S460" s="797"/>
      <c r="T460" s="798"/>
      <c r="U460" s="34"/>
      <c r="V460" s="34"/>
      <c r="W460" s="35" t="s">
        <v>69</v>
      </c>
      <c r="X460" s="783">
        <v>40</v>
      </c>
      <c r="Y460" s="784">
        <f t="shared" si="87"/>
        <v>48</v>
      </c>
      <c r="Z460" s="36">
        <f t="shared" si="88"/>
        <v>8.6999999999999994E-2</v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41.6</v>
      </c>
      <c r="BN460" s="64">
        <f t="shared" si="90"/>
        <v>49.919999999999995</v>
      </c>
      <c r="BO460" s="64">
        <f t="shared" si="91"/>
        <v>5.9523809523809521E-2</v>
      </c>
      <c r="BP460" s="64">
        <f t="shared" si="92"/>
        <v>7.1428571428571425E-2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89">
        <v>4680115884908</v>
      </c>
      <c r="E461" s="790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7"/>
      <c r="R461" s="797"/>
      <c r="S461" s="797"/>
      <c r="T461" s="798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806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807"/>
      <c r="P462" s="793" t="s">
        <v>71</v>
      </c>
      <c r="Q462" s="794"/>
      <c r="R462" s="794"/>
      <c r="S462" s="794"/>
      <c r="T462" s="794"/>
      <c r="U462" s="794"/>
      <c r="V462" s="795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3.3333333333333335</v>
      </c>
      <c r="Y462" s="785">
        <f>IFERROR(Y454/H454,"0")+IFERROR(Y455/H455,"0")+IFERROR(Y456/H456,"0")+IFERROR(Y457/H457,"0")+IFERROR(Y458/H458,"0")+IFERROR(Y459/H459,"0")+IFERROR(Y460/H460,"0")+IFERROR(Y461/H461,"0")</f>
        <v>4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8.6999999999999994E-2</v>
      </c>
      <c r="AA462" s="786"/>
      <c r="AB462" s="786"/>
      <c r="AC462" s="786"/>
    </row>
    <row r="463" spans="1:68" x14ac:dyDescent="0.2">
      <c r="A463" s="792"/>
      <c r="B463" s="792"/>
      <c r="C463" s="792"/>
      <c r="D463" s="792"/>
      <c r="E463" s="792"/>
      <c r="F463" s="792"/>
      <c r="G463" s="792"/>
      <c r="H463" s="792"/>
      <c r="I463" s="792"/>
      <c r="J463" s="792"/>
      <c r="K463" s="792"/>
      <c r="L463" s="792"/>
      <c r="M463" s="792"/>
      <c r="N463" s="792"/>
      <c r="O463" s="807"/>
      <c r="P463" s="793" t="s">
        <v>71</v>
      </c>
      <c r="Q463" s="794"/>
      <c r="R463" s="794"/>
      <c r="S463" s="794"/>
      <c r="T463" s="794"/>
      <c r="U463" s="794"/>
      <c r="V463" s="795"/>
      <c r="W463" s="37" t="s">
        <v>69</v>
      </c>
      <c r="X463" s="785">
        <f>IFERROR(SUM(X454:X461),"0")</f>
        <v>40</v>
      </c>
      <c r="Y463" s="785">
        <f>IFERROR(SUM(Y454:Y461),"0")</f>
        <v>48</v>
      </c>
      <c r="Z463" s="37"/>
      <c r="AA463" s="786"/>
      <c r="AB463" s="786"/>
      <c r="AC463" s="786"/>
    </row>
    <row r="464" spans="1:68" ht="14.25" hidden="1" customHeight="1" x14ac:dyDescent="0.25">
      <c r="A464" s="809" t="s">
        <v>64</v>
      </c>
      <c r="B464" s="792"/>
      <c r="C464" s="792"/>
      <c r="D464" s="792"/>
      <c r="E464" s="792"/>
      <c r="F464" s="792"/>
      <c r="G464" s="792"/>
      <c r="H464" s="792"/>
      <c r="I464" s="792"/>
      <c r="J464" s="792"/>
      <c r="K464" s="792"/>
      <c r="L464" s="792"/>
      <c r="M464" s="792"/>
      <c r="N464" s="792"/>
      <c r="O464" s="792"/>
      <c r="P464" s="792"/>
      <c r="Q464" s="792"/>
      <c r="R464" s="792"/>
      <c r="S464" s="792"/>
      <c r="T464" s="792"/>
      <c r="U464" s="792"/>
      <c r="V464" s="792"/>
      <c r="W464" s="792"/>
      <c r="X464" s="792"/>
      <c r="Y464" s="792"/>
      <c r="Z464" s="792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89">
        <v>4607091384802</v>
      </c>
      <c r="E465" s="790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7"/>
      <c r="R465" s="797"/>
      <c r="S465" s="797"/>
      <c r="T465" s="798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89">
        <v>4607091384826</v>
      </c>
      <c r="E466" s="790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7"/>
      <c r="R466" s="797"/>
      <c r="S466" s="797"/>
      <c r="T466" s="798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6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07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807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09" t="s">
        <v>73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89">
        <v>4607091384246</v>
      </c>
      <c r="E470" s="790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128</v>
      </c>
      <c r="N470" s="33"/>
      <c r="O470" s="32">
        <v>40</v>
      </c>
      <c r="P470" s="1136" t="s">
        <v>773</v>
      </c>
      <c r="Q470" s="797"/>
      <c r="R470" s="797"/>
      <c r="S470" s="797"/>
      <c r="T470" s="798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hidden="1" customHeight="1" x14ac:dyDescent="0.25">
      <c r="A471" s="54" t="s">
        <v>771</v>
      </c>
      <c r="B471" s="54" t="s">
        <v>775</v>
      </c>
      <c r="C471" s="31">
        <v>4301051635</v>
      </c>
      <c r="D471" s="789">
        <v>4607091384246</v>
      </c>
      <c r="E471" s="790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7"/>
      <c r="R471" s="797"/>
      <c r="S471" s="797"/>
      <c r="T471" s="798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89">
        <v>4680115881976</v>
      </c>
      <c r="E472" s="790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7"/>
      <c r="R472" s="797"/>
      <c r="S472" s="797"/>
      <c r="T472" s="798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89">
        <v>4680115881976</v>
      </c>
      <c r="E473" s="790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128</v>
      </c>
      <c r="N473" s="33"/>
      <c r="O473" s="32">
        <v>40</v>
      </c>
      <c r="P473" s="858" t="s">
        <v>781</v>
      </c>
      <c r="Q473" s="797"/>
      <c r="R473" s="797"/>
      <c r="S473" s="797"/>
      <c r="T473" s="798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37.5" hidden="1" customHeight="1" x14ac:dyDescent="0.25">
      <c r="A474" s="54" t="s">
        <v>783</v>
      </c>
      <c r="B474" s="54" t="s">
        <v>784</v>
      </c>
      <c r="C474" s="31">
        <v>4301051634</v>
      </c>
      <c r="D474" s="789">
        <v>4607091384253</v>
      </c>
      <c r="E474" s="790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4" s="797"/>
      <c r="R474" s="797"/>
      <c r="S474" s="797"/>
      <c r="T474" s="798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776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27" hidden="1" customHeight="1" x14ac:dyDescent="0.25">
      <c r="A475" s="54" t="s">
        <v>783</v>
      </c>
      <c r="B475" s="54" t="s">
        <v>785</v>
      </c>
      <c r="C475" s="31">
        <v>4301051297</v>
      </c>
      <c r="D475" s="789">
        <v>4607091384253</v>
      </c>
      <c r="E475" s="790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0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5" s="797"/>
      <c r="R475" s="797"/>
      <c r="S475" s="797"/>
      <c r="T475" s="798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786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89">
        <v>4680115881969</v>
      </c>
      <c r="E476" s="790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7"/>
      <c r="R476" s="797"/>
      <c r="S476" s="797"/>
      <c r="T476" s="798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hidden="1" x14ac:dyDescent="0.2">
      <c r="A477" s="806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07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hidden="1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807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hidden="1" customHeight="1" x14ac:dyDescent="0.25">
      <c r="A479" s="809" t="s">
        <v>227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89">
        <v>4607091389357</v>
      </c>
      <c r="E480" s="790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128</v>
      </c>
      <c r="N480" s="33"/>
      <c r="O480" s="32">
        <v>40</v>
      </c>
      <c r="P480" s="951" t="s">
        <v>791</v>
      </c>
      <c r="Q480" s="797"/>
      <c r="R480" s="797"/>
      <c r="S480" s="797"/>
      <c r="T480" s="798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793</v>
      </c>
      <c r="C481" s="31">
        <v>4301060377</v>
      </c>
      <c r="D481" s="789">
        <v>4607091389357</v>
      </c>
      <c r="E481" s="790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7"/>
      <c r="R481" s="797"/>
      <c r="S481" s="797"/>
      <c r="T481" s="798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6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807"/>
      <c r="P482" s="793" t="s">
        <v>71</v>
      </c>
      <c r="Q482" s="794"/>
      <c r="R482" s="794"/>
      <c r="S482" s="794"/>
      <c r="T482" s="794"/>
      <c r="U482" s="794"/>
      <c r="V482" s="795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807"/>
      <c r="P483" s="793" t="s">
        <v>71</v>
      </c>
      <c r="Q483" s="794"/>
      <c r="R483" s="794"/>
      <c r="S483" s="794"/>
      <c r="T483" s="794"/>
      <c r="U483" s="794"/>
      <c r="V483" s="795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34" t="s">
        <v>795</v>
      </c>
      <c r="B484" s="935"/>
      <c r="C484" s="935"/>
      <c r="D484" s="935"/>
      <c r="E484" s="935"/>
      <c r="F484" s="935"/>
      <c r="G484" s="935"/>
      <c r="H484" s="935"/>
      <c r="I484" s="935"/>
      <c r="J484" s="935"/>
      <c r="K484" s="935"/>
      <c r="L484" s="935"/>
      <c r="M484" s="935"/>
      <c r="N484" s="935"/>
      <c r="O484" s="935"/>
      <c r="P484" s="935"/>
      <c r="Q484" s="935"/>
      <c r="R484" s="935"/>
      <c r="S484" s="935"/>
      <c r="T484" s="935"/>
      <c r="U484" s="935"/>
      <c r="V484" s="935"/>
      <c r="W484" s="935"/>
      <c r="X484" s="935"/>
      <c r="Y484" s="935"/>
      <c r="Z484" s="935"/>
      <c r="AA484" s="48"/>
      <c r="AB484" s="48"/>
      <c r="AC484" s="48"/>
    </row>
    <row r="485" spans="1:68" ht="16.5" hidden="1" customHeight="1" x14ac:dyDescent="0.25">
      <c r="A485" s="791" t="s">
        <v>796</v>
      </c>
      <c r="B485" s="792"/>
      <c r="C485" s="792"/>
      <c r="D485" s="792"/>
      <c r="E485" s="792"/>
      <c r="F485" s="792"/>
      <c r="G485" s="792"/>
      <c r="H485" s="792"/>
      <c r="I485" s="792"/>
      <c r="J485" s="792"/>
      <c r="K485" s="792"/>
      <c r="L485" s="792"/>
      <c r="M485" s="792"/>
      <c r="N485" s="792"/>
      <c r="O485" s="792"/>
      <c r="P485" s="792"/>
      <c r="Q485" s="792"/>
      <c r="R485" s="792"/>
      <c r="S485" s="792"/>
      <c r="T485" s="792"/>
      <c r="U485" s="792"/>
      <c r="V485" s="792"/>
      <c r="W485" s="792"/>
      <c r="X485" s="792"/>
      <c r="Y485" s="792"/>
      <c r="Z485" s="792"/>
      <c r="AA485" s="778"/>
      <c r="AB485" s="778"/>
      <c r="AC485" s="778"/>
    </row>
    <row r="486" spans="1:68" ht="14.25" hidden="1" customHeight="1" x14ac:dyDescent="0.25">
      <c r="A486" s="809" t="s">
        <v>124</v>
      </c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792"/>
      <c r="P486" s="792"/>
      <c r="Q486" s="792"/>
      <c r="R486" s="792"/>
      <c r="S486" s="792"/>
      <c r="T486" s="792"/>
      <c r="U486" s="792"/>
      <c r="V486" s="792"/>
      <c r="W486" s="792"/>
      <c r="X486" s="792"/>
      <c r="Y486" s="792"/>
      <c r="Z486" s="792"/>
      <c r="AA486" s="779"/>
      <c r="AB486" s="779"/>
      <c r="AC486" s="779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89">
        <v>4607091389708</v>
      </c>
      <c r="E487" s="790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131</v>
      </c>
      <c r="N487" s="33"/>
      <c r="O487" s="32">
        <v>50</v>
      </c>
      <c r="P487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7"/>
      <c r="R487" s="797"/>
      <c r="S487" s="797"/>
      <c r="T487" s="798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6"/>
      <c r="B488" s="792"/>
      <c r="C488" s="792"/>
      <c r="D488" s="792"/>
      <c r="E488" s="792"/>
      <c r="F488" s="792"/>
      <c r="G488" s="792"/>
      <c r="H488" s="792"/>
      <c r="I488" s="792"/>
      <c r="J488" s="792"/>
      <c r="K488" s="792"/>
      <c r="L488" s="792"/>
      <c r="M488" s="792"/>
      <c r="N488" s="792"/>
      <c r="O488" s="807"/>
      <c r="P488" s="793" t="s">
        <v>71</v>
      </c>
      <c r="Q488" s="794"/>
      <c r="R488" s="794"/>
      <c r="S488" s="794"/>
      <c r="T488" s="794"/>
      <c r="U488" s="794"/>
      <c r="V488" s="795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792"/>
      <c r="B489" s="792"/>
      <c r="C489" s="792"/>
      <c r="D489" s="792"/>
      <c r="E489" s="792"/>
      <c r="F489" s="792"/>
      <c r="G489" s="792"/>
      <c r="H489" s="792"/>
      <c r="I489" s="792"/>
      <c r="J489" s="792"/>
      <c r="K489" s="792"/>
      <c r="L489" s="792"/>
      <c r="M489" s="792"/>
      <c r="N489" s="792"/>
      <c r="O489" s="807"/>
      <c r="P489" s="793" t="s">
        <v>71</v>
      </c>
      <c r="Q489" s="794"/>
      <c r="R489" s="794"/>
      <c r="S489" s="794"/>
      <c r="T489" s="794"/>
      <c r="U489" s="794"/>
      <c r="V489" s="795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09" t="s">
        <v>64</v>
      </c>
      <c r="B490" s="792"/>
      <c r="C490" s="792"/>
      <c r="D490" s="792"/>
      <c r="E490" s="792"/>
      <c r="F490" s="792"/>
      <c r="G490" s="792"/>
      <c r="H490" s="792"/>
      <c r="I490" s="792"/>
      <c r="J490" s="792"/>
      <c r="K490" s="792"/>
      <c r="L490" s="792"/>
      <c r="M490" s="792"/>
      <c r="N490" s="792"/>
      <c r="O490" s="792"/>
      <c r="P490" s="792"/>
      <c r="Q490" s="792"/>
      <c r="R490" s="792"/>
      <c r="S490" s="792"/>
      <c r="T490" s="792"/>
      <c r="U490" s="792"/>
      <c r="V490" s="792"/>
      <c r="W490" s="792"/>
      <c r="X490" s="792"/>
      <c r="Y490" s="792"/>
      <c r="Z490" s="792"/>
      <c r="AA490" s="779"/>
      <c r="AB490" s="779"/>
      <c r="AC490" s="779"/>
    </row>
    <row r="491" spans="1:68" ht="27" hidden="1" customHeight="1" x14ac:dyDescent="0.25">
      <c r="A491" s="54" t="s">
        <v>800</v>
      </c>
      <c r="B491" s="54" t="s">
        <v>801</v>
      </c>
      <c r="C491" s="31">
        <v>4301031355</v>
      </c>
      <c r="D491" s="789">
        <v>4607091389753</v>
      </c>
      <c r="E491" s="790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1" s="797"/>
      <c r="R491" s="797"/>
      <c r="S491" s="797"/>
      <c r="T491" s="798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4301031322</v>
      </c>
      <c r="D492" s="789">
        <v>4607091389753</v>
      </c>
      <c r="E492" s="790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2" s="797"/>
      <c r="R492" s="797"/>
      <c r="S492" s="797"/>
      <c r="T492" s="798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89">
        <v>4607091389760</v>
      </c>
      <c r="E493" s="790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7"/>
      <c r="R493" s="797"/>
      <c r="S493" s="797"/>
      <c r="T493" s="798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4301031356</v>
      </c>
      <c r="D494" s="789">
        <v>4607091389746</v>
      </c>
      <c r="E494" s="790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7"/>
      <c r="R494" s="797"/>
      <c r="S494" s="797"/>
      <c r="T494" s="798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4301031325</v>
      </c>
      <c r="D495" s="789">
        <v>4607091389746</v>
      </c>
      <c r="E495" s="790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4301031257</v>
      </c>
      <c r="D496" s="789">
        <v>4680115883147</v>
      </c>
      <c r="E496" s="790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45</v>
      </c>
      <c r="P496" s="9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7"/>
      <c r="R496" s="797"/>
      <c r="S496" s="797"/>
      <c r="T496" s="798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813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814</v>
      </c>
      <c r="C497" s="31">
        <v>4301031335</v>
      </c>
      <c r="D497" s="789">
        <v>4680115883147</v>
      </c>
      <c r="E497" s="790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7"/>
      <c r="R497" s="797"/>
      <c r="S497" s="797"/>
      <c r="T497" s="798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802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4301031362</v>
      </c>
      <c r="D498" s="789">
        <v>4607091384338</v>
      </c>
      <c r="E498" s="790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70" t="s">
        <v>817</v>
      </c>
      <c r="Q498" s="797"/>
      <c r="R498" s="797"/>
      <c r="S498" s="797"/>
      <c r="T498" s="798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818</v>
      </c>
      <c r="C499" s="31">
        <v>4301031330</v>
      </c>
      <c r="D499" s="789">
        <v>4607091384338</v>
      </c>
      <c r="E499" s="790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9" s="797"/>
      <c r="R499" s="797"/>
      <c r="S499" s="797"/>
      <c r="T499" s="798"/>
      <c r="U499" s="34"/>
      <c r="V499" s="34"/>
      <c r="W499" s="35" t="s">
        <v>69</v>
      </c>
      <c r="X499" s="783">
        <v>56</v>
      </c>
      <c r="Y499" s="784">
        <f t="shared" si="98"/>
        <v>56.7</v>
      </c>
      <c r="Z499" s="36">
        <f t="shared" si="103"/>
        <v>0.13553999999999999</v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59.466666666666661</v>
      </c>
      <c r="BN499" s="64">
        <f t="shared" si="100"/>
        <v>60.21</v>
      </c>
      <c r="BO499" s="64">
        <f t="shared" si="101"/>
        <v>0.11396011396011396</v>
      </c>
      <c r="BP499" s="64">
        <f t="shared" si="102"/>
        <v>0.11538461538461539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89">
        <v>4680115883154</v>
      </c>
      <c r="E500" s="790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7"/>
      <c r="R500" s="797"/>
      <c r="S500" s="797"/>
      <c r="T500" s="798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89">
        <v>4680115883154</v>
      </c>
      <c r="E501" s="790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7"/>
      <c r="R501" s="797"/>
      <c r="S501" s="797"/>
      <c r="T501" s="798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4301031361</v>
      </c>
      <c r="D502" s="789">
        <v>4607091389524</v>
      </c>
      <c r="E502" s="790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">
        <v>826</v>
      </c>
      <c r="Q502" s="797"/>
      <c r="R502" s="797"/>
      <c r="S502" s="797"/>
      <c r="T502" s="798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827</v>
      </c>
      <c r="C503" s="31">
        <v>4301031331</v>
      </c>
      <c r="D503" s="789">
        <v>4607091389524</v>
      </c>
      <c r="E503" s="790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3" s="797"/>
      <c r="R503" s="797"/>
      <c r="S503" s="797"/>
      <c r="T503" s="798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89">
        <v>4680115883161</v>
      </c>
      <c r="E504" s="790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7"/>
      <c r="R504" s="797"/>
      <c r="S504" s="797"/>
      <c r="T504" s="798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4301031358</v>
      </c>
      <c r="D505" s="789">
        <v>4607091389531</v>
      </c>
      <c r="E505" s="790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4301031333</v>
      </c>
      <c r="D506" s="789">
        <v>4607091389531</v>
      </c>
      <c r="E506" s="790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7"/>
      <c r="R506" s="797"/>
      <c r="S506" s="797"/>
      <c r="T506" s="798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89">
        <v>4607091384345</v>
      </c>
      <c r="E507" s="790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7"/>
      <c r="R507" s="797"/>
      <c r="S507" s="797"/>
      <c r="T507" s="798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89">
        <v>4680115883185</v>
      </c>
      <c r="E508" s="790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7"/>
      <c r="R508" s="797"/>
      <c r="S508" s="797"/>
      <c r="T508" s="798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89">
        <v>4680115883185</v>
      </c>
      <c r="E509" s="790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7"/>
      <c r="R509" s="797"/>
      <c r="S509" s="797"/>
      <c r="T509" s="798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6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807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26.666666666666664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27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0.13553999999999999</v>
      </c>
      <c r="AA510" s="786"/>
      <c r="AB510" s="786"/>
      <c r="AC510" s="786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807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5">
        <f>IFERROR(SUM(X491:X509),"0")</f>
        <v>56</v>
      </c>
      <c r="Y511" s="785">
        <f>IFERROR(SUM(Y491:Y509),"0")</f>
        <v>56.7</v>
      </c>
      <c r="Z511" s="37"/>
      <c r="AA511" s="786"/>
      <c r="AB511" s="786"/>
      <c r="AC511" s="786"/>
    </row>
    <row r="512" spans="1:68" ht="14.25" hidden="1" customHeight="1" x14ac:dyDescent="0.25">
      <c r="A512" s="809" t="s">
        <v>73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89">
        <v>4607091384352</v>
      </c>
      <c r="E513" s="790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128</v>
      </c>
      <c r="N513" s="33"/>
      <c r="O513" s="32">
        <v>45</v>
      </c>
      <c r="P513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7"/>
      <c r="R513" s="797"/>
      <c r="S513" s="797"/>
      <c r="T513" s="798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89">
        <v>4607091389654</v>
      </c>
      <c r="E514" s="790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128</v>
      </c>
      <c r="N514" s="33"/>
      <c r="O514" s="32">
        <v>45</v>
      </c>
      <c r="P514" s="10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7"/>
      <c r="R514" s="797"/>
      <c r="S514" s="797"/>
      <c r="T514" s="798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6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807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807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09" t="s">
        <v>113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9"/>
      <c r="AB517" s="779"/>
      <c r="AC517" s="779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89">
        <v>4680115884335</v>
      </c>
      <c r="E518" s="790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7"/>
      <c r="R518" s="797"/>
      <c r="S518" s="797"/>
      <c r="T518" s="798"/>
      <c r="U518" s="34"/>
      <c r="V518" s="34"/>
      <c r="W518" s="35" t="s">
        <v>69</v>
      </c>
      <c r="X518" s="783">
        <v>1.8</v>
      </c>
      <c r="Y518" s="784">
        <f>IFERROR(IF(X518="",0,CEILING((X518/$H518),1)*$H518),"")</f>
        <v>2.4</v>
      </c>
      <c r="Z518" s="36">
        <f>IFERROR(IF(Y518=0,"",ROUNDUP(Y518/H518,0)*0.00627),"")</f>
        <v>1.2540000000000001E-2</v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2.7</v>
      </c>
      <c r="BN518" s="64">
        <f>IFERROR(Y518*I518/H518,"0")</f>
        <v>3.6000000000000005</v>
      </c>
      <c r="BO518" s="64">
        <f>IFERROR(1/J518*(X518/H518),"0")</f>
        <v>7.4999999999999997E-3</v>
      </c>
      <c r="BP518" s="64">
        <f>IFERROR(1/J518*(Y518/H518),"0")</f>
        <v>0.01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89">
        <v>4680115884113</v>
      </c>
      <c r="E519" s="790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7"/>
      <c r="R519" s="797"/>
      <c r="S519" s="797"/>
      <c r="T519" s="798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6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807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85">
        <f>IFERROR(X518/H518,"0")+IFERROR(X519/H519,"0")</f>
        <v>1.5</v>
      </c>
      <c r="Y520" s="785">
        <f>IFERROR(Y518/H518,"0")+IFERROR(Y519/H519,"0")</f>
        <v>2</v>
      </c>
      <c r="Z520" s="785">
        <f>IFERROR(IF(Z518="",0,Z518),"0")+IFERROR(IF(Z519="",0,Z519),"0")</f>
        <v>1.2540000000000001E-2</v>
      </c>
      <c r="AA520" s="786"/>
      <c r="AB520" s="786"/>
      <c r="AC520" s="786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807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85">
        <f>IFERROR(SUM(X518:X519),"0")</f>
        <v>1.8</v>
      </c>
      <c r="Y521" s="785">
        <f>IFERROR(SUM(Y518:Y519),"0")</f>
        <v>2.4</v>
      </c>
      <c r="Z521" s="37"/>
      <c r="AA521" s="786"/>
      <c r="AB521" s="786"/>
      <c r="AC521" s="786"/>
    </row>
    <row r="522" spans="1:68" ht="16.5" hidden="1" customHeight="1" x14ac:dyDescent="0.25">
      <c r="A522" s="791" t="s">
        <v>855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8"/>
      <c r="AB522" s="778"/>
      <c r="AC522" s="778"/>
    </row>
    <row r="523" spans="1:68" ht="14.25" hidden="1" customHeight="1" x14ac:dyDescent="0.25">
      <c r="A523" s="809" t="s">
        <v>180</v>
      </c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2"/>
      <c r="P523" s="792"/>
      <c r="Q523" s="792"/>
      <c r="R523" s="792"/>
      <c r="S523" s="792"/>
      <c r="T523" s="792"/>
      <c r="U523" s="792"/>
      <c r="V523" s="792"/>
      <c r="W523" s="792"/>
      <c r="X523" s="792"/>
      <c r="Y523" s="792"/>
      <c r="Z523" s="792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89">
        <v>4607091389364</v>
      </c>
      <c r="E524" s="790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7"/>
      <c r="R524" s="797"/>
      <c r="S524" s="797"/>
      <c r="T524" s="798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6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807"/>
      <c r="P525" s="793" t="s">
        <v>71</v>
      </c>
      <c r="Q525" s="794"/>
      <c r="R525" s="794"/>
      <c r="S525" s="794"/>
      <c r="T525" s="794"/>
      <c r="U525" s="794"/>
      <c r="V525" s="795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2"/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807"/>
      <c r="P526" s="793" t="s">
        <v>71</v>
      </c>
      <c r="Q526" s="794"/>
      <c r="R526" s="794"/>
      <c r="S526" s="794"/>
      <c r="T526" s="794"/>
      <c r="U526" s="794"/>
      <c r="V526" s="795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09" t="s">
        <v>64</v>
      </c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2"/>
      <c r="P527" s="792"/>
      <c r="Q527" s="792"/>
      <c r="R527" s="792"/>
      <c r="S527" s="792"/>
      <c r="T527" s="792"/>
      <c r="U527" s="792"/>
      <c r="V527" s="792"/>
      <c r="W527" s="792"/>
      <c r="X527" s="792"/>
      <c r="Y527" s="792"/>
      <c r="Z527" s="792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89">
        <v>4607091389739</v>
      </c>
      <c r="E528" s="790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7"/>
      <c r="R528" s="797"/>
      <c r="S528" s="797"/>
      <c r="T528" s="798"/>
      <c r="U528" s="34"/>
      <c r="V528" s="34"/>
      <c r="W528" s="35" t="s">
        <v>69</v>
      </c>
      <c r="X528" s="783">
        <v>40</v>
      </c>
      <c r="Y528" s="784">
        <f>IFERROR(IF(X528="",0,CEILING((X528/$H528),1)*$H528),"")</f>
        <v>42</v>
      </c>
      <c r="Z528" s="36">
        <f>IFERROR(IF(Y528=0,"",ROUNDUP(Y528/H528,0)*0.00753),"")</f>
        <v>7.5300000000000006E-2</v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42.190476190476183</v>
      </c>
      <c r="BN528" s="64">
        <f>IFERROR(Y528*I528/H528,"0")</f>
        <v>44.3</v>
      </c>
      <c r="BO528" s="64">
        <f>IFERROR(1/J528*(X528/H528),"0")</f>
        <v>6.1050061050061048E-2</v>
      </c>
      <c r="BP528" s="64">
        <f>IFERROR(1/J528*(Y528/H528),"0")</f>
        <v>6.4102564102564097E-2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89">
        <v>4607091389425</v>
      </c>
      <c r="E529" s="790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7"/>
      <c r="R529" s="797"/>
      <c r="S529" s="797"/>
      <c r="T529" s="798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89">
        <v>4680115880771</v>
      </c>
      <c r="E530" s="790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7"/>
      <c r="R530" s="797"/>
      <c r="S530" s="797"/>
      <c r="T530" s="798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4301031359</v>
      </c>
      <c r="D531" s="789">
        <v>4607091389500</v>
      </c>
      <c r="E531" s="790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38" t="s">
        <v>870</v>
      </c>
      <c r="Q531" s="797"/>
      <c r="R531" s="797"/>
      <c r="S531" s="797"/>
      <c r="T531" s="798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871</v>
      </c>
      <c r="C532" s="31">
        <v>4301031327</v>
      </c>
      <c r="D532" s="789">
        <v>4607091389500</v>
      </c>
      <c r="E532" s="790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2" s="797"/>
      <c r="R532" s="797"/>
      <c r="S532" s="797"/>
      <c r="T532" s="798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6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807"/>
      <c r="P533" s="793" t="s">
        <v>71</v>
      </c>
      <c r="Q533" s="794"/>
      <c r="R533" s="794"/>
      <c r="S533" s="794"/>
      <c r="T533" s="794"/>
      <c r="U533" s="794"/>
      <c r="V533" s="795"/>
      <c r="W533" s="37" t="s">
        <v>72</v>
      </c>
      <c r="X533" s="785">
        <f>IFERROR(X528/H528,"0")+IFERROR(X529/H529,"0")+IFERROR(X530/H530,"0")+IFERROR(X531/H531,"0")+IFERROR(X532/H532,"0")</f>
        <v>9.5238095238095237</v>
      </c>
      <c r="Y533" s="785">
        <f>IFERROR(Y528/H528,"0")+IFERROR(Y529/H529,"0")+IFERROR(Y530/H530,"0")+IFERROR(Y531/H531,"0")+IFERROR(Y532/H532,"0")</f>
        <v>10</v>
      </c>
      <c r="Z533" s="785">
        <f>IFERROR(IF(Z528="",0,Z528),"0")+IFERROR(IF(Z529="",0,Z529),"0")+IFERROR(IF(Z530="",0,Z530),"0")+IFERROR(IF(Z531="",0,Z531),"0")+IFERROR(IF(Z532="",0,Z532),"0")</f>
        <v>7.5300000000000006E-2</v>
      </c>
      <c r="AA533" s="786"/>
      <c r="AB533" s="786"/>
      <c r="AC533" s="786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07"/>
      <c r="P534" s="793" t="s">
        <v>71</v>
      </c>
      <c r="Q534" s="794"/>
      <c r="R534" s="794"/>
      <c r="S534" s="794"/>
      <c r="T534" s="794"/>
      <c r="U534" s="794"/>
      <c r="V534" s="795"/>
      <c r="W534" s="37" t="s">
        <v>69</v>
      </c>
      <c r="X534" s="785">
        <f>IFERROR(SUM(X528:X532),"0")</f>
        <v>40</v>
      </c>
      <c r="Y534" s="785">
        <f>IFERROR(SUM(Y528:Y532),"0")</f>
        <v>42</v>
      </c>
      <c r="Z534" s="37"/>
      <c r="AA534" s="786"/>
      <c r="AB534" s="786"/>
      <c r="AC534" s="786"/>
    </row>
    <row r="535" spans="1:68" ht="14.25" hidden="1" customHeight="1" x14ac:dyDescent="0.25">
      <c r="A535" s="809" t="s">
        <v>113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9"/>
      <c r="AB535" s="779"/>
      <c r="AC535" s="779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89">
        <v>4680115884359</v>
      </c>
      <c r="E536" s="790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4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6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07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7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09" t="s">
        <v>874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9"/>
      <c r="AB539" s="779"/>
      <c r="AC539" s="779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89">
        <v>4680115884564</v>
      </c>
      <c r="E540" s="790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7"/>
      <c r="R540" s="797"/>
      <c r="S540" s="797"/>
      <c r="T540" s="798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6"/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807"/>
      <c r="P541" s="793" t="s">
        <v>71</v>
      </c>
      <c r="Q541" s="794"/>
      <c r="R541" s="794"/>
      <c r="S541" s="794"/>
      <c r="T541" s="794"/>
      <c r="U541" s="794"/>
      <c r="V541" s="795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792"/>
      <c r="B542" s="792"/>
      <c r="C542" s="792"/>
      <c r="D542" s="792"/>
      <c r="E542" s="792"/>
      <c r="F542" s="792"/>
      <c r="G542" s="792"/>
      <c r="H542" s="792"/>
      <c r="I542" s="792"/>
      <c r="J542" s="792"/>
      <c r="K542" s="792"/>
      <c r="L542" s="792"/>
      <c r="M542" s="792"/>
      <c r="N542" s="792"/>
      <c r="O542" s="807"/>
      <c r="P542" s="793" t="s">
        <v>71</v>
      </c>
      <c r="Q542" s="794"/>
      <c r="R542" s="794"/>
      <c r="S542" s="794"/>
      <c r="T542" s="794"/>
      <c r="U542" s="794"/>
      <c r="V542" s="795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791" t="s">
        <v>878</v>
      </c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2"/>
      <c r="P543" s="792"/>
      <c r="Q543" s="792"/>
      <c r="R543" s="792"/>
      <c r="S543" s="792"/>
      <c r="T543" s="792"/>
      <c r="U543" s="792"/>
      <c r="V543" s="792"/>
      <c r="W543" s="792"/>
      <c r="X543" s="792"/>
      <c r="Y543" s="792"/>
      <c r="Z543" s="792"/>
      <c r="AA543" s="778"/>
      <c r="AB543" s="778"/>
      <c r="AC543" s="778"/>
    </row>
    <row r="544" spans="1:68" ht="14.25" hidden="1" customHeight="1" x14ac:dyDescent="0.25">
      <c r="A544" s="809" t="s">
        <v>64</v>
      </c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2"/>
      <c r="P544" s="792"/>
      <c r="Q544" s="792"/>
      <c r="R544" s="792"/>
      <c r="S544" s="792"/>
      <c r="T544" s="792"/>
      <c r="U544" s="792"/>
      <c r="V544" s="792"/>
      <c r="W544" s="792"/>
      <c r="X544" s="792"/>
      <c r="Y544" s="792"/>
      <c r="Z544" s="792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89">
        <v>4680115885189</v>
      </c>
      <c r="E545" s="790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7"/>
      <c r="R545" s="797"/>
      <c r="S545" s="797"/>
      <c r="T545" s="798"/>
      <c r="U545" s="34"/>
      <c r="V545" s="34"/>
      <c r="W545" s="35" t="s">
        <v>69</v>
      </c>
      <c r="X545" s="783">
        <v>6</v>
      </c>
      <c r="Y545" s="784">
        <f>IFERROR(IF(X545="",0,CEILING((X545/$H545),1)*$H545),"")</f>
        <v>6</v>
      </c>
      <c r="Z545" s="36">
        <f>IFERROR(IF(Y545=0,"",ROUNDUP(Y545/H545,0)*0.00502),"")</f>
        <v>2.5100000000000001E-2</v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6.8600000000000012</v>
      </c>
      <c r="BN545" s="64">
        <f>IFERROR(Y545*I545/H545,"0")</f>
        <v>6.8600000000000012</v>
      </c>
      <c r="BO545" s="64">
        <f>IFERROR(1/J545*(X545/H545),"0")</f>
        <v>2.1367521367521368E-2</v>
      </c>
      <c r="BP545" s="64">
        <f>IFERROR(1/J545*(Y545/H545),"0")</f>
        <v>2.1367521367521368E-2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89">
        <v>4680115885172</v>
      </c>
      <c r="E546" s="790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7"/>
      <c r="R546" s="797"/>
      <c r="S546" s="797"/>
      <c r="T546" s="798"/>
      <c r="U546" s="34"/>
      <c r="V546" s="34"/>
      <c r="W546" s="35" t="s">
        <v>69</v>
      </c>
      <c r="X546" s="783">
        <v>6</v>
      </c>
      <c r="Y546" s="784">
        <f>IFERROR(IF(X546="",0,CEILING((X546/$H546),1)*$H546),"")</f>
        <v>6</v>
      </c>
      <c r="Z546" s="36">
        <f>IFERROR(IF(Y546=0,"",ROUNDUP(Y546/H546,0)*0.00502),"")</f>
        <v>2.5100000000000001E-2</v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6.5000000000000009</v>
      </c>
      <c r="BN546" s="64">
        <f>IFERROR(Y546*I546/H546,"0")</f>
        <v>6.5000000000000009</v>
      </c>
      <c r="BO546" s="64">
        <f>IFERROR(1/J546*(X546/H546),"0")</f>
        <v>2.1367521367521368E-2</v>
      </c>
      <c r="BP546" s="64">
        <f>IFERROR(1/J546*(Y546/H546),"0")</f>
        <v>2.1367521367521368E-2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89">
        <v>4680115885110</v>
      </c>
      <c r="E547" s="790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7"/>
      <c r="R547" s="797"/>
      <c r="S547" s="797"/>
      <c r="T547" s="798"/>
      <c r="U547" s="34"/>
      <c r="V547" s="34"/>
      <c r="W547" s="35" t="s">
        <v>69</v>
      </c>
      <c r="X547" s="783">
        <v>14</v>
      </c>
      <c r="Y547" s="784">
        <f>IFERROR(IF(X547="",0,CEILING((X547/$H547),1)*$H547),"")</f>
        <v>14.399999999999999</v>
      </c>
      <c r="Z547" s="36">
        <f>IFERROR(IF(Y547=0,"",ROUNDUP(Y547/H547,0)*0.00502),"")</f>
        <v>6.0240000000000002E-2</v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23.56666666666667</v>
      </c>
      <c r="BN547" s="64">
        <f>IFERROR(Y547*I547/H547,"0")</f>
        <v>24.24</v>
      </c>
      <c r="BO547" s="64">
        <f>IFERROR(1/J547*(X547/H547),"0")</f>
        <v>4.9857549857549865E-2</v>
      </c>
      <c r="BP547" s="64">
        <f>IFERROR(1/J547*(Y547/H547),"0")</f>
        <v>5.1282051282051287E-2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89">
        <v>4680115885219</v>
      </c>
      <c r="E548" s="790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068" t="s">
        <v>889</v>
      </c>
      <c r="Q548" s="797"/>
      <c r="R548" s="797"/>
      <c r="S548" s="797"/>
      <c r="T548" s="798"/>
      <c r="U548" s="34"/>
      <c r="V548" s="34"/>
      <c r="W548" s="35" t="s">
        <v>69</v>
      </c>
      <c r="X548" s="783">
        <v>56.000000000000007</v>
      </c>
      <c r="Y548" s="784">
        <f>IFERROR(IF(X548="",0,CEILING((X548/$H548),1)*$H548),"")</f>
        <v>57.12</v>
      </c>
      <c r="Z548" s="36">
        <f>IFERROR(IF(Y548=0,"",ROUNDUP(Y548/H548,0)*0.00502),"")</f>
        <v>0.17068</v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83.333333333333357</v>
      </c>
      <c r="BN548" s="64">
        <f>IFERROR(Y548*I548/H548,"0")</f>
        <v>85</v>
      </c>
      <c r="BO548" s="64">
        <f>IFERROR(1/J548*(X548/H548),"0")</f>
        <v>0.14245014245014248</v>
      </c>
      <c r="BP548" s="64">
        <f>IFERROR(1/J548*(Y548/H548),"0")</f>
        <v>0.14529914529914531</v>
      </c>
    </row>
    <row r="549" spans="1:68" x14ac:dyDescent="0.2">
      <c r="A549" s="806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807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85">
        <f>IFERROR(X545/H545,"0")+IFERROR(X546/H546,"0")+IFERROR(X547/H547,"0")+IFERROR(X548/H548,"0")</f>
        <v>55</v>
      </c>
      <c r="Y549" s="785">
        <f>IFERROR(Y545/H545,"0")+IFERROR(Y546/H546,"0")+IFERROR(Y547/H547,"0")+IFERROR(Y548/H548,"0")</f>
        <v>56</v>
      </c>
      <c r="Z549" s="785">
        <f>IFERROR(IF(Z545="",0,Z545),"0")+IFERROR(IF(Z546="",0,Z546),"0")+IFERROR(IF(Z547="",0,Z547),"0")+IFERROR(IF(Z548="",0,Z548),"0")</f>
        <v>0.28112000000000004</v>
      </c>
      <c r="AA549" s="786"/>
      <c r="AB549" s="786"/>
      <c r="AC549" s="786"/>
    </row>
    <row r="550" spans="1:68" x14ac:dyDescent="0.2">
      <c r="A550" s="792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807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85">
        <f>IFERROR(SUM(X545:X548),"0")</f>
        <v>82</v>
      </c>
      <c r="Y550" s="785">
        <f>IFERROR(SUM(Y545:Y548),"0")</f>
        <v>83.52</v>
      </c>
      <c r="Z550" s="37"/>
      <c r="AA550" s="786"/>
      <c r="AB550" s="786"/>
      <c r="AC550" s="786"/>
    </row>
    <row r="551" spans="1:68" ht="16.5" hidden="1" customHeight="1" x14ac:dyDescent="0.25">
      <c r="A551" s="791" t="s">
        <v>891</v>
      </c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2"/>
      <c r="P551" s="792"/>
      <c r="Q551" s="792"/>
      <c r="R551" s="792"/>
      <c r="S551" s="792"/>
      <c r="T551" s="792"/>
      <c r="U551" s="792"/>
      <c r="V551" s="792"/>
      <c r="W551" s="792"/>
      <c r="X551" s="792"/>
      <c r="Y551" s="792"/>
      <c r="Z551" s="792"/>
      <c r="AA551" s="778"/>
      <c r="AB551" s="778"/>
      <c r="AC551" s="778"/>
    </row>
    <row r="552" spans="1:68" ht="14.25" hidden="1" customHeight="1" x14ac:dyDescent="0.25">
      <c r="A552" s="809" t="s">
        <v>64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89">
        <v>4680115885103</v>
      </c>
      <c r="E553" s="790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7"/>
      <c r="R553" s="797"/>
      <c r="S553" s="797"/>
      <c r="T553" s="798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6"/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807"/>
      <c r="P554" s="793" t="s">
        <v>71</v>
      </c>
      <c r="Q554" s="794"/>
      <c r="R554" s="794"/>
      <c r="S554" s="794"/>
      <c r="T554" s="794"/>
      <c r="U554" s="794"/>
      <c r="V554" s="795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2"/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807"/>
      <c r="P555" s="793" t="s">
        <v>71</v>
      </c>
      <c r="Q555" s="794"/>
      <c r="R555" s="794"/>
      <c r="S555" s="794"/>
      <c r="T555" s="794"/>
      <c r="U555" s="794"/>
      <c r="V555" s="795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34" t="s">
        <v>895</v>
      </c>
      <c r="B556" s="935"/>
      <c r="C556" s="935"/>
      <c r="D556" s="935"/>
      <c r="E556" s="935"/>
      <c r="F556" s="935"/>
      <c r="G556" s="935"/>
      <c r="H556" s="935"/>
      <c r="I556" s="935"/>
      <c r="J556" s="935"/>
      <c r="K556" s="935"/>
      <c r="L556" s="935"/>
      <c r="M556" s="935"/>
      <c r="N556" s="935"/>
      <c r="O556" s="935"/>
      <c r="P556" s="935"/>
      <c r="Q556" s="935"/>
      <c r="R556" s="935"/>
      <c r="S556" s="935"/>
      <c r="T556" s="935"/>
      <c r="U556" s="935"/>
      <c r="V556" s="935"/>
      <c r="W556" s="935"/>
      <c r="X556" s="935"/>
      <c r="Y556" s="935"/>
      <c r="Z556" s="935"/>
      <c r="AA556" s="48"/>
      <c r="AB556" s="48"/>
      <c r="AC556" s="48"/>
    </row>
    <row r="557" spans="1:68" ht="16.5" hidden="1" customHeight="1" x14ac:dyDescent="0.25">
      <c r="A557" s="791" t="s">
        <v>895</v>
      </c>
      <c r="B557" s="792"/>
      <c r="C557" s="792"/>
      <c r="D557" s="792"/>
      <c r="E557" s="792"/>
      <c r="F557" s="792"/>
      <c r="G557" s="792"/>
      <c r="H557" s="792"/>
      <c r="I557" s="792"/>
      <c r="J557" s="792"/>
      <c r="K557" s="792"/>
      <c r="L557" s="792"/>
      <c r="M557" s="792"/>
      <c r="N557" s="792"/>
      <c r="O557" s="792"/>
      <c r="P557" s="792"/>
      <c r="Q557" s="792"/>
      <c r="R557" s="792"/>
      <c r="S557" s="792"/>
      <c r="T557" s="792"/>
      <c r="U557" s="792"/>
      <c r="V557" s="792"/>
      <c r="W557" s="792"/>
      <c r="X557" s="792"/>
      <c r="Y557" s="792"/>
      <c r="Z557" s="792"/>
      <c r="AA557" s="778"/>
      <c r="AB557" s="778"/>
      <c r="AC557" s="778"/>
    </row>
    <row r="558" spans="1:68" ht="14.25" hidden="1" customHeight="1" x14ac:dyDescent="0.25">
      <c r="A558" s="809" t="s">
        <v>124</v>
      </c>
      <c r="B558" s="792"/>
      <c r="C558" s="792"/>
      <c r="D558" s="792"/>
      <c r="E558" s="792"/>
      <c r="F558" s="792"/>
      <c r="G558" s="792"/>
      <c r="H558" s="792"/>
      <c r="I558" s="792"/>
      <c r="J558" s="792"/>
      <c r="K558" s="792"/>
      <c r="L558" s="792"/>
      <c r="M558" s="792"/>
      <c r="N558" s="792"/>
      <c r="O558" s="792"/>
      <c r="P558" s="792"/>
      <c r="Q558" s="792"/>
      <c r="R558" s="792"/>
      <c r="S558" s="792"/>
      <c r="T558" s="792"/>
      <c r="U558" s="792"/>
      <c r="V558" s="792"/>
      <c r="W558" s="792"/>
      <c r="X558" s="792"/>
      <c r="Y558" s="792"/>
      <c r="Z558" s="792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89">
        <v>4607091389067</v>
      </c>
      <c r="E559" s="790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131</v>
      </c>
      <c r="N559" s="33"/>
      <c r="O559" s="32">
        <v>60</v>
      </c>
      <c r="P559" s="10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7"/>
      <c r="R559" s="797"/>
      <c r="S559" s="797"/>
      <c r="T559" s="798"/>
      <c r="U559" s="34"/>
      <c r="V559" s="34"/>
      <c r="W559" s="35" t="s">
        <v>69</v>
      </c>
      <c r="X559" s="783">
        <v>110</v>
      </c>
      <c r="Y559" s="784">
        <f t="shared" ref="Y559:Y569" si="104">IFERROR(IF(X559="",0,CEILING((X559/$H559),1)*$H559),"")</f>
        <v>110.88000000000001</v>
      </c>
      <c r="Z559" s="36">
        <f t="shared" ref="Z559:Z564" si="105">IFERROR(IF(Y559=0,"",ROUNDUP(Y559/H559,0)*0.01196),"")</f>
        <v>0.25115999999999999</v>
      </c>
      <c r="AA559" s="56"/>
      <c r="AB559" s="57"/>
      <c r="AC559" s="649" t="s">
        <v>129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117.49999999999999</v>
      </c>
      <c r="BN559" s="64">
        <f t="shared" ref="BN559:BN569" si="107">IFERROR(Y559*I559/H559,"0")</f>
        <v>118.44</v>
      </c>
      <c r="BO559" s="64">
        <f t="shared" ref="BO559:BO569" si="108">IFERROR(1/J559*(X559/H559),"0")</f>
        <v>0.20032051282051283</v>
      </c>
      <c r="BP559" s="64">
        <f t="shared" ref="BP559:BP569" si="109">IFERROR(1/J559*(Y559/H559),"0")</f>
        <v>0.20192307692307693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89">
        <v>4680115885271</v>
      </c>
      <c r="E560" s="790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131</v>
      </c>
      <c r="N560" s="33"/>
      <c r="O560" s="32">
        <v>60</v>
      </c>
      <c r="P560" s="11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7"/>
      <c r="R560" s="797"/>
      <c r="S560" s="797"/>
      <c r="T560" s="798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89">
        <v>4680115884502</v>
      </c>
      <c r="E561" s="790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131</v>
      </c>
      <c r="N561" s="33"/>
      <c r="O561" s="32">
        <v>60</v>
      </c>
      <c r="P561" s="10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7"/>
      <c r="R561" s="797"/>
      <c r="S561" s="797"/>
      <c r="T561" s="798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89">
        <v>4607091389104</v>
      </c>
      <c r="E562" s="790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131</v>
      </c>
      <c r="N562" s="33"/>
      <c r="O562" s="32">
        <v>60</v>
      </c>
      <c r="P562" s="8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7"/>
      <c r="R562" s="797"/>
      <c r="S562" s="797"/>
      <c r="T562" s="798"/>
      <c r="U562" s="34"/>
      <c r="V562" s="34"/>
      <c r="W562" s="35" t="s">
        <v>69</v>
      </c>
      <c r="X562" s="783">
        <v>150</v>
      </c>
      <c r="Y562" s="784">
        <f t="shared" si="104"/>
        <v>153.12</v>
      </c>
      <c r="Z562" s="36">
        <f t="shared" si="105"/>
        <v>0.34683999999999998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160.22727272727272</v>
      </c>
      <c r="BN562" s="64">
        <f t="shared" si="107"/>
        <v>163.56</v>
      </c>
      <c r="BO562" s="64">
        <f t="shared" si="108"/>
        <v>0.27316433566433568</v>
      </c>
      <c r="BP562" s="64">
        <f t="shared" si="109"/>
        <v>0.27884615384615385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89">
        <v>4680115884519</v>
      </c>
      <c r="E563" s="790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128</v>
      </c>
      <c r="N563" s="33"/>
      <c r="O563" s="32">
        <v>60</v>
      </c>
      <c r="P56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7"/>
      <c r="R563" s="797"/>
      <c r="S563" s="797"/>
      <c r="T563" s="798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89">
        <v>4680115885226</v>
      </c>
      <c r="E564" s="790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128</v>
      </c>
      <c r="N564" s="33"/>
      <c r="O564" s="32">
        <v>60</v>
      </c>
      <c r="P564" s="8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7"/>
      <c r="R564" s="797"/>
      <c r="S564" s="797"/>
      <c r="T564" s="798"/>
      <c r="U564" s="34"/>
      <c r="V564" s="34"/>
      <c r="W564" s="35" t="s">
        <v>69</v>
      </c>
      <c r="X564" s="783">
        <v>70</v>
      </c>
      <c r="Y564" s="784">
        <f t="shared" si="104"/>
        <v>73.92</v>
      </c>
      <c r="Z564" s="36">
        <f t="shared" si="105"/>
        <v>0.16744000000000001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74.772727272727266</v>
      </c>
      <c r="BN564" s="64">
        <f t="shared" si="107"/>
        <v>78.959999999999994</v>
      </c>
      <c r="BO564" s="64">
        <f t="shared" si="108"/>
        <v>0.12747668997668998</v>
      </c>
      <c r="BP564" s="64">
        <f t="shared" si="109"/>
        <v>0.13461538461538464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89">
        <v>4680115880603</v>
      </c>
      <c r="E565" s="790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131</v>
      </c>
      <c r="N565" s="33"/>
      <c r="O565" s="32">
        <v>60</v>
      </c>
      <c r="P565" s="860" t="s">
        <v>915</v>
      </c>
      <c r="Q565" s="797"/>
      <c r="R565" s="797"/>
      <c r="S565" s="797"/>
      <c r="T565" s="798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129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89">
        <v>4680115880603</v>
      </c>
      <c r="E566" s="790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131</v>
      </c>
      <c r="N566" s="33"/>
      <c r="O566" s="32">
        <v>60</v>
      </c>
      <c r="P566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7"/>
      <c r="R566" s="797"/>
      <c r="S566" s="797"/>
      <c r="T566" s="798"/>
      <c r="U566" s="34"/>
      <c r="V566" s="34"/>
      <c r="W566" s="35" t="s">
        <v>69</v>
      </c>
      <c r="X566" s="783">
        <v>108</v>
      </c>
      <c r="Y566" s="784">
        <f t="shared" si="104"/>
        <v>108</v>
      </c>
      <c r="Z566" s="36">
        <f>IFERROR(IF(Y566=0,"",ROUNDUP(Y566/H566,0)*0.00902),"")</f>
        <v>0.27060000000000001</v>
      </c>
      <c r="AA566" s="56"/>
      <c r="AB566" s="57"/>
      <c r="AC566" s="663" t="s">
        <v>129</v>
      </c>
      <c r="AG566" s="64"/>
      <c r="AJ566" s="68"/>
      <c r="AK566" s="68">
        <v>0</v>
      </c>
      <c r="BB566" s="664" t="s">
        <v>1</v>
      </c>
      <c r="BM566" s="64">
        <f t="shared" si="106"/>
        <v>114.3</v>
      </c>
      <c r="BN566" s="64">
        <f t="shared" si="107"/>
        <v>114.3</v>
      </c>
      <c r="BO566" s="64">
        <f t="shared" si="108"/>
        <v>0.22727272727272729</v>
      </c>
      <c r="BP566" s="64">
        <f t="shared" si="109"/>
        <v>0.22727272727272729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89">
        <v>4680115882782</v>
      </c>
      <c r="E567" s="790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131</v>
      </c>
      <c r="N567" s="33"/>
      <c r="O567" s="32">
        <v>60</v>
      </c>
      <c r="P567" s="1103" t="s">
        <v>919</v>
      </c>
      <c r="Q567" s="797"/>
      <c r="R567" s="797"/>
      <c r="S567" s="797"/>
      <c r="T567" s="798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89">
        <v>4607091389982</v>
      </c>
      <c r="E568" s="790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131</v>
      </c>
      <c r="N568" s="33"/>
      <c r="O568" s="32">
        <v>60</v>
      </c>
      <c r="P568" s="1192" t="s">
        <v>922</v>
      </c>
      <c r="Q568" s="797"/>
      <c r="R568" s="797"/>
      <c r="S568" s="797"/>
      <c r="T568" s="798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89">
        <v>4607091389982</v>
      </c>
      <c r="E569" s="790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131</v>
      </c>
      <c r="N569" s="33"/>
      <c r="O569" s="32">
        <v>60</v>
      </c>
      <c r="P569" s="11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3">
        <v>96</v>
      </c>
      <c r="Y569" s="784">
        <f t="shared" si="104"/>
        <v>97.2</v>
      </c>
      <c r="Z569" s="36">
        <f>IFERROR(IF(Y569=0,"",ROUNDUP(Y569/H569,0)*0.00902),"")</f>
        <v>0.24354000000000001</v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101.6</v>
      </c>
      <c r="BN569" s="64">
        <f t="shared" si="107"/>
        <v>102.86999999999999</v>
      </c>
      <c r="BO569" s="64">
        <f t="shared" si="108"/>
        <v>0.20202020202020202</v>
      </c>
      <c r="BP569" s="64">
        <f t="shared" si="109"/>
        <v>0.20454545454545456</v>
      </c>
    </row>
    <row r="570" spans="1:68" x14ac:dyDescent="0.2">
      <c r="A570" s="806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807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119.16666666666666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121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1.2795800000000002</v>
      </c>
      <c r="AA570" s="786"/>
      <c r="AB570" s="786"/>
      <c r="AC570" s="786"/>
    </row>
    <row r="571" spans="1:68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807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5">
        <f>IFERROR(SUM(X559:X569),"0")</f>
        <v>534</v>
      </c>
      <c r="Y571" s="785">
        <f>IFERROR(SUM(Y559:Y569),"0")</f>
        <v>543.12</v>
      </c>
      <c r="Z571" s="37"/>
      <c r="AA571" s="786"/>
      <c r="AB571" s="786"/>
      <c r="AC571" s="786"/>
    </row>
    <row r="572" spans="1:68" ht="14.25" hidden="1" customHeight="1" x14ac:dyDescent="0.25">
      <c r="A572" s="809" t="s">
        <v>180</v>
      </c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792"/>
      <c r="P572" s="792"/>
      <c r="Q572" s="792"/>
      <c r="R572" s="792"/>
      <c r="S572" s="792"/>
      <c r="T572" s="792"/>
      <c r="U572" s="792"/>
      <c r="V572" s="792"/>
      <c r="W572" s="792"/>
      <c r="X572" s="792"/>
      <c r="Y572" s="792"/>
      <c r="Z572" s="792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89">
        <v>4607091388930</v>
      </c>
      <c r="E573" s="790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131</v>
      </c>
      <c r="N573" s="33"/>
      <c r="O573" s="32">
        <v>55</v>
      </c>
      <c r="P573" s="8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7"/>
      <c r="R573" s="797"/>
      <c r="S573" s="797"/>
      <c r="T573" s="798"/>
      <c r="U573" s="34"/>
      <c r="V573" s="34"/>
      <c r="W573" s="35" t="s">
        <v>69</v>
      </c>
      <c r="X573" s="783">
        <v>120</v>
      </c>
      <c r="Y573" s="784">
        <f>IFERROR(IF(X573="",0,CEILING((X573/$H573),1)*$H573),"")</f>
        <v>121.44000000000001</v>
      </c>
      <c r="Z573" s="36">
        <f>IFERROR(IF(Y573=0,"",ROUNDUP(Y573/H573,0)*0.01196),"")</f>
        <v>0.27507999999999999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128.18181818181816</v>
      </c>
      <c r="BN573" s="64">
        <f>IFERROR(Y573*I573/H573,"0")</f>
        <v>129.72</v>
      </c>
      <c r="BO573" s="64">
        <f>IFERROR(1/J573*(X573/H573),"0")</f>
        <v>0.21853146853146854</v>
      </c>
      <c r="BP573" s="64">
        <f>IFERROR(1/J573*(Y573/H573),"0")</f>
        <v>0.22115384615384617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4301020364</v>
      </c>
      <c r="D574" s="789">
        <v>4680115880054</v>
      </c>
      <c r="E574" s="790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76</v>
      </c>
      <c r="L574" s="32"/>
      <c r="M574" s="33" t="s">
        <v>131</v>
      </c>
      <c r="N574" s="33"/>
      <c r="O574" s="32">
        <v>55</v>
      </c>
      <c r="P574" s="945" t="s">
        <v>929</v>
      </c>
      <c r="Q574" s="797"/>
      <c r="R574" s="797"/>
      <c r="S574" s="797"/>
      <c r="T574" s="798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IFERROR(IF(Y574=0,"",ROUNDUP(Y574/H574,0)*0.00937),"")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930</v>
      </c>
      <c r="C575" s="31">
        <v>4301020206</v>
      </c>
      <c r="D575" s="789">
        <v>4680115880054</v>
      </c>
      <c r="E575" s="790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76</v>
      </c>
      <c r="L575" s="32"/>
      <c r="M575" s="33" t="s">
        <v>131</v>
      </c>
      <c r="N575" s="33"/>
      <c r="O575" s="32">
        <v>55</v>
      </c>
      <c r="P575" s="11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5" s="797"/>
      <c r="R575" s="797"/>
      <c r="S575" s="797"/>
      <c r="T575" s="798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6"/>
      <c r="B576" s="792"/>
      <c r="C576" s="792"/>
      <c r="D576" s="792"/>
      <c r="E576" s="792"/>
      <c r="F576" s="792"/>
      <c r="G576" s="792"/>
      <c r="H576" s="792"/>
      <c r="I576" s="792"/>
      <c r="J576" s="792"/>
      <c r="K576" s="792"/>
      <c r="L576" s="792"/>
      <c r="M576" s="792"/>
      <c r="N576" s="792"/>
      <c r="O576" s="807"/>
      <c r="P576" s="793" t="s">
        <v>71</v>
      </c>
      <c r="Q576" s="794"/>
      <c r="R576" s="794"/>
      <c r="S576" s="794"/>
      <c r="T576" s="794"/>
      <c r="U576" s="794"/>
      <c r="V576" s="795"/>
      <c r="W576" s="37" t="s">
        <v>72</v>
      </c>
      <c r="X576" s="785">
        <f>IFERROR(X573/H573,"0")+IFERROR(X574/H574,"0")+IFERROR(X575/H575,"0")</f>
        <v>22.727272727272727</v>
      </c>
      <c r="Y576" s="785">
        <f>IFERROR(Y573/H573,"0")+IFERROR(Y574/H574,"0")+IFERROR(Y575/H575,"0")</f>
        <v>23</v>
      </c>
      <c r="Z576" s="785">
        <f>IFERROR(IF(Z573="",0,Z573),"0")+IFERROR(IF(Z574="",0,Z574),"0")+IFERROR(IF(Z575="",0,Z575),"0")</f>
        <v>0.27507999999999999</v>
      </c>
      <c r="AA576" s="786"/>
      <c r="AB576" s="786"/>
      <c r="AC576" s="786"/>
    </row>
    <row r="577" spans="1:68" x14ac:dyDescent="0.2">
      <c r="A577" s="792"/>
      <c r="B577" s="792"/>
      <c r="C577" s="792"/>
      <c r="D577" s="792"/>
      <c r="E577" s="792"/>
      <c r="F577" s="792"/>
      <c r="G577" s="792"/>
      <c r="H577" s="792"/>
      <c r="I577" s="792"/>
      <c r="J577" s="792"/>
      <c r="K577" s="792"/>
      <c r="L577" s="792"/>
      <c r="M577" s="792"/>
      <c r="N577" s="792"/>
      <c r="O577" s="807"/>
      <c r="P577" s="793" t="s">
        <v>71</v>
      </c>
      <c r="Q577" s="794"/>
      <c r="R577" s="794"/>
      <c r="S577" s="794"/>
      <c r="T577" s="794"/>
      <c r="U577" s="794"/>
      <c r="V577" s="795"/>
      <c r="W577" s="37" t="s">
        <v>69</v>
      </c>
      <c r="X577" s="785">
        <f>IFERROR(SUM(X573:X575),"0")</f>
        <v>120</v>
      </c>
      <c r="Y577" s="785">
        <f>IFERROR(SUM(Y573:Y575),"0")</f>
        <v>121.44000000000001</v>
      </c>
      <c r="Z577" s="37"/>
      <c r="AA577" s="786"/>
      <c r="AB577" s="786"/>
      <c r="AC577" s="786"/>
    </row>
    <row r="578" spans="1:68" ht="14.25" hidden="1" customHeight="1" x14ac:dyDescent="0.25">
      <c r="A578" s="809" t="s">
        <v>64</v>
      </c>
      <c r="B578" s="792"/>
      <c r="C578" s="792"/>
      <c r="D578" s="792"/>
      <c r="E578" s="792"/>
      <c r="F578" s="792"/>
      <c r="G578" s="792"/>
      <c r="H578" s="792"/>
      <c r="I578" s="792"/>
      <c r="J578" s="792"/>
      <c r="K578" s="792"/>
      <c r="L578" s="792"/>
      <c r="M578" s="792"/>
      <c r="N578" s="792"/>
      <c r="O578" s="792"/>
      <c r="P578" s="792"/>
      <c r="Q578" s="792"/>
      <c r="R578" s="792"/>
      <c r="S578" s="792"/>
      <c r="T578" s="792"/>
      <c r="U578" s="792"/>
      <c r="V578" s="792"/>
      <c r="W578" s="792"/>
      <c r="X578" s="792"/>
      <c r="Y578" s="792"/>
      <c r="Z578" s="792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89">
        <v>4680115883116</v>
      </c>
      <c r="E579" s="790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131</v>
      </c>
      <c r="N579" s="33"/>
      <c r="O579" s="32">
        <v>60</v>
      </c>
      <c r="P579" s="12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3">
        <v>50</v>
      </c>
      <c r="Y579" s="784">
        <f t="shared" ref="Y579:Y587" si="110">IFERROR(IF(X579="",0,CEILING((X579/$H579),1)*$H579),"")</f>
        <v>52.800000000000004</v>
      </c>
      <c r="Z579" s="36">
        <f>IFERROR(IF(Y579=0,"",ROUNDUP(Y579/H579,0)*0.01196),"")</f>
        <v>0.1196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53.409090909090907</v>
      </c>
      <c r="BN579" s="64">
        <f t="shared" ref="BN579:BN587" si="112">IFERROR(Y579*I579/H579,"0")</f>
        <v>56.400000000000006</v>
      </c>
      <c r="BO579" s="64">
        <f t="shared" ref="BO579:BO587" si="113">IFERROR(1/J579*(X579/H579),"0")</f>
        <v>9.1054778554778545E-2</v>
      </c>
      <c r="BP579" s="64">
        <f t="shared" ref="BP579:BP587" si="114">IFERROR(1/J579*(Y579/H579),"0")</f>
        <v>9.6153846153846159E-2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89">
        <v>4680115883093</v>
      </c>
      <c r="E580" s="790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7"/>
      <c r="R580" s="797"/>
      <c r="S580" s="797"/>
      <c r="T580" s="798"/>
      <c r="U580" s="34"/>
      <c r="V580" s="34"/>
      <c r="W580" s="35" t="s">
        <v>69</v>
      </c>
      <c r="X580" s="783">
        <v>60</v>
      </c>
      <c r="Y580" s="784">
        <f t="shared" si="110"/>
        <v>63.36</v>
      </c>
      <c r="Z580" s="36">
        <f>IFERROR(IF(Y580=0,"",ROUNDUP(Y580/H580,0)*0.01196),"")</f>
        <v>0.14352000000000001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64.090909090909079</v>
      </c>
      <c r="BN580" s="64">
        <f t="shared" si="112"/>
        <v>67.679999999999993</v>
      </c>
      <c r="BO580" s="64">
        <f t="shared" si="113"/>
        <v>0.10926573426573427</v>
      </c>
      <c r="BP580" s="64">
        <f t="shared" si="114"/>
        <v>0.11538461538461539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89">
        <v>4680115883109</v>
      </c>
      <c r="E581" s="790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3">
        <v>130</v>
      </c>
      <c r="Y581" s="784">
        <f t="shared" si="110"/>
        <v>132</v>
      </c>
      <c r="Z581" s="36">
        <f>IFERROR(IF(Y581=0,"",ROUNDUP(Y581/H581,0)*0.01196),"")</f>
        <v>0.29899999999999999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138.86363636363635</v>
      </c>
      <c r="BN581" s="64">
        <f t="shared" si="112"/>
        <v>140.99999999999997</v>
      </c>
      <c r="BO581" s="64">
        <f t="shared" si="113"/>
        <v>0.23674242424242425</v>
      </c>
      <c r="BP581" s="64">
        <f t="shared" si="114"/>
        <v>0.24038461538461539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89">
        <v>4680115882072</v>
      </c>
      <c r="E582" s="790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131</v>
      </c>
      <c r="N582" s="33"/>
      <c r="O582" s="32">
        <v>60</v>
      </c>
      <c r="P582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3">
        <v>72</v>
      </c>
      <c r="Y582" s="784">
        <f t="shared" si="110"/>
        <v>72</v>
      </c>
      <c r="Z582" s="36">
        <f>IFERROR(IF(Y582=0,"",ROUNDUP(Y582/H582,0)*0.00902),"")</f>
        <v>0.1804</v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76.2</v>
      </c>
      <c r="BN582" s="64">
        <f t="shared" si="112"/>
        <v>76.2</v>
      </c>
      <c r="BO582" s="64">
        <f t="shared" si="113"/>
        <v>0.15151515151515152</v>
      </c>
      <c r="BP582" s="64">
        <f t="shared" si="114"/>
        <v>0.15151515151515152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89">
        <v>4680115882072</v>
      </c>
      <c r="E583" s="790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131</v>
      </c>
      <c r="N583" s="33"/>
      <c r="O583" s="32">
        <v>60</v>
      </c>
      <c r="P583" s="1160" t="s">
        <v>944</v>
      </c>
      <c r="Q583" s="797"/>
      <c r="R583" s="797"/>
      <c r="S583" s="797"/>
      <c r="T583" s="798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89">
        <v>4680115882102</v>
      </c>
      <c r="E584" s="790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7"/>
      <c r="R584" s="797"/>
      <c r="S584" s="797"/>
      <c r="T584" s="798"/>
      <c r="U584" s="34"/>
      <c r="V584" s="34"/>
      <c r="W584" s="35" t="s">
        <v>69</v>
      </c>
      <c r="X584" s="783">
        <v>30</v>
      </c>
      <c r="Y584" s="784">
        <f t="shared" si="110"/>
        <v>32.4</v>
      </c>
      <c r="Z584" s="36">
        <f>IFERROR(IF(Y584=0,"",ROUNDUP(Y584/H584,0)*0.00902),"")</f>
        <v>8.1180000000000002E-2</v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31.75</v>
      </c>
      <c r="BN584" s="64">
        <f t="shared" si="112"/>
        <v>34.29</v>
      </c>
      <c r="BO584" s="64">
        <f t="shared" si="113"/>
        <v>6.3131313131313135E-2</v>
      </c>
      <c r="BP584" s="64">
        <f t="shared" si="114"/>
        <v>6.8181818181818177E-2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89">
        <v>4680115882102</v>
      </c>
      <c r="E585" s="790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080" t="s">
        <v>948</v>
      </c>
      <c r="Q585" s="797"/>
      <c r="R585" s="797"/>
      <c r="S585" s="797"/>
      <c r="T585" s="798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89">
        <v>4680115882096</v>
      </c>
      <c r="E586" s="790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7"/>
      <c r="R586" s="797"/>
      <c r="S586" s="797"/>
      <c r="T586" s="798"/>
      <c r="U586" s="34"/>
      <c r="V586" s="34"/>
      <c r="W586" s="35" t="s">
        <v>69</v>
      </c>
      <c r="X586" s="783">
        <v>180</v>
      </c>
      <c r="Y586" s="784">
        <f t="shared" si="110"/>
        <v>180</v>
      </c>
      <c r="Z586" s="36">
        <f>IFERROR(IF(Y586=0,"",ROUNDUP(Y586/H586,0)*0.00902),"")</f>
        <v>0.45100000000000001</v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190.49999999999997</v>
      </c>
      <c r="BN586" s="64">
        <f t="shared" si="112"/>
        <v>190.49999999999997</v>
      </c>
      <c r="BO586" s="64">
        <f t="shared" si="113"/>
        <v>0.37878787878787878</v>
      </c>
      <c r="BP586" s="64">
        <f t="shared" si="114"/>
        <v>0.37878787878787878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89">
        <v>4680115882096</v>
      </c>
      <c r="E587" s="790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1" t="s">
        <v>953</v>
      </c>
      <c r="Q587" s="797"/>
      <c r="R587" s="797"/>
      <c r="S587" s="797"/>
      <c r="T587" s="798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6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807"/>
      <c r="P588" s="793" t="s">
        <v>71</v>
      </c>
      <c r="Q588" s="794"/>
      <c r="R588" s="794"/>
      <c r="S588" s="794"/>
      <c r="T588" s="794"/>
      <c r="U588" s="794"/>
      <c r="V588" s="795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123.78787878787878</v>
      </c>
      <c r="Y588" s="785">
        <f>IFERROR(Y579/H579,"0")+IFERROR(Y580/H580,"0")+IFERROR(Y581/H581,"0")+IFERROR(Y582/H582,"0")+IFERROR(Y583/H583,"0")+IFERROR(Y584/H584,"0")+IFERROR(Y585/H585,"0")+IFERROR(Y586/H586,"0")+IFERROR(Y587/H587,"0")</f>
        <v>126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1.2746999999999999</v>
      </c>
      <c r="AA588" s="786"/>
      <c r="AB588" s="786"/>
      <c r="AC588" s="786"/>
    </row>
    <row r="589" spans="1:68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807"/>
      <c r="P589" s="793" t="s">
        <v>71</v>
      </c>
      <c r="Q589" s="794"/>
      <c r="R589" s="794"/>
      <c r="S589" s="794"/>
      <c r="T589" s="794"/>
      <c r="U589" s="794"/>
      <c r="V589" s="795"/>
      <c r="W589" s="37" t="s">
        <v>69</v>
      </c>
      <c r="X589" s="785">
        <f>IFERROR(SUM(X579:X587),"0")</f>
        <v>522</v>
      </c>
      <c r="Y589" s="785">
        <f>IFERROR(SUM(Y579:Y587),"0")</f>
        <v>532.55999999999995</v>
      </c>
      <c r="Z589" s="37"/>
      <c r="AA589" s="786"/>
      <c r="AB589" s="786"/>
      <c r="AC589" s="786"/>
    </row>
    <row r="590" spans="1:68" ht="14.25" hidden="1" customHeight="1" x14ac:dyDescent="0.25">
      <c r="A590" s="809" t="s">
        <v>73</v>
      </c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792"/>
      <c r="P590" s="792"/>
      <c r="Q590" s="792"/>
      <c r="R590" s="792"/>
      <c r="S590" s="792"/>
      <c r="T590" s="792"/>
      <c r="U590" s="792"/>
      <c r="V590" s="792"/>
      <c r="W590" s="792"/>
      <c r="X590" s="792"/>
      <c r="Y590" s="792"/>
      <c r="Z590" s="792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89">
        <v>4607091383409</v>
      </c>
      <c r="E591" s="790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89">
        <v>4607091383416</v>
      </c>
      <c r="E592" s="790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89">
        <v>4680115883536</v>
      </c>
      <c r="E593" s="790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7"/>
      <c r="R593" s="797"/>
      <c r="S593" s="797"/>
      <c r="T593" s="798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6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807"/>
      <c r="P594" s="793" t="s">
        <v>71</v>
      </c>
      <c r="Q594" s="794"/>
      <c r="R594" s="794"/>
      <c r="S594" s="794"/>
      <c r="T594" s="794"/>
      <c r="U594" s="794"/>
      <c r="V594" s="795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2"/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807"/>
      <c r="P595" s="793" t="s">
        <v>71</v>
      </c>
      <c r="Q595" s="794"/>
      <c r="R595" s="794"/>
      <c r="S595" s="794"/>
      <c r="T595" s="794"/>
      <c r="U595" s="794"/>
      <c r="V595" s="795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09" t="s">
        <v>227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89">
        <v>4680115885035</v>
      </c>
      <c r="E597" s="790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7"/>
      <c r="R597" s="797"/>
      <c r="S597" s="797"/>
      <c r="T597" s="798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89">
        <v>4680115885936</v>
      </c>
      <c r="E598" s="790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97"/>
      <c r="R598" s="797"/>
      <c r="S598" s="797"/>
      <c r="T598" s="798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6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807"/>
      <c r="P599" s="793" t="s">
        <v>71</v>
      </c>
      <c r="Q599" s="794"/>
      <c r="R599" s="794"/>
      <c r="S599" s="794"/>
      <c r="T599" s="794"/>
      <c r="U599" s="794"/>
      <c r="V599" s="795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792"/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807"/>
      <c r="P600" s="793" t="s">
        <v>71</v>
      </c>
      <c r="Q600" s="794"/>
      <c r="R600" s="794"/>
      <c r="S600" s="794"/>
      <c r="T600" s="794"/>
      <c r="U600" s="794"/>
      <c r="V600" s="795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934" t="s">
        <v>970</v>
      </c>
      <c r="B601" s="935"/>
      <c r="C601" s="935"/>
      <c r="D601" s="935"/>
      <c r="E601" s="935"/>
      <c r="F601" s="935"/>
      <c r="G601" s="935"/>
      <c r="H601" s="935"/>
      <c r="I601" s="935"/>
      <c r="J601" s="935"/>
      <c r="K601" s="935"/>
      <c r="L601" s="935"/>
      <c r="M601" s="935"/>
      <c r="N601" s="935"/>
      <c r="O601" s="935"/>
      <c r="P601" s="935"/>
      <c r="Q601" s="935"/>
      <c r="R601" s="935"/>
      <c r="S601" s="935"/>
      <c r="T601" s="935"/>
      <c r="U601" s="935"/>
      <c r="V601" s="935"/>
      <c r="W601" s="935"/>
      <c r="X601" s="935"/>
      <c r="Y601" s="935"/>
      <c r="Z601" s="935"/>
      <c r="AA601" s="48"/>
      <c r="AB601" s="48"/>
      <c r="AC601" s="48"/>
    </row>
    <row r="602" spans="1:68" ht="16.5" hidden="1" customHeight="1" x14ac:dyDescent="0.25">
      <c r="A602" s="791" t="s">
        <v>970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8"/>
      <c r="AB602" s="778"/>
      <c r="AC602" s="778"/>
    </row>
    <row r="603" spans="1:68" ht="14.25" hidden="1" customHeight="1" x14ac:dyDescent="0.25">
      <c r="A603" s="809" t="s">
        <v>124</v>
      </c>
      <c r="B603" s="792"/>
      <c r="C603" s="792"/>
      <c r="D603" s="792"/>
      <c r="E603" s="792"/>
      <c r="F603" s="792"/>
      <c r="G603" s="792"/>
      <c r="H603" s="792"/>
      <c r="I603" s="792"/>
      <c r="J603" s="792"/>
      <c r="K603" s="792"/>
      <c r="L603" s="792"/>
      <c r="M603" s="792"/>
      <c r="N603" s="792"/>
      <c r="O603" s="792"/>
      <c r="P603" s="792"/>
      <c r="Q603" s="792"/>
      <c r="R603" s="792"/>
      <c r="S603" s="792"/>
      <c r="T603" s="792"/>
      <c r="U603" s="792"/>
      <c r="V603" s="792"/>
      <c r="W603" s="792"/>
      <c r="X603" s="792"/>
      <c r="Y603" s="792"/>
      <c r="Z603" s="792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89">
        <v>4640242181011</v>
      </c>
      <c r="E604" s="790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3" t="s">
        <v>973</v>
      </c>
      <c r="Q604" s="797"/>
      <c r="R604" s="797"/>
      <c r="S604" s="797"/>
      <c r="T604" s="798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89">
        <v>4640242180441</v>
      </c>
      <c r="E605" s="790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131</v>
      </c>
      <c r="N605" s="33"/>
      <c r="O605" s="32">
        <v>50</v>
      </c>
      <c r="P605" s="1124" t="s">
        <v>977</v>
      </c>
      <c r="Q605" s="797"/>
      <c r="R605" s="797"/>
      <c r="S605" s="797"/>
      <c r="T605" s="798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89">
        <v>4640242180564</v>
      </c>
      <c r="E606" s="790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131</v>
      </c>
      <c r="N606" s="33"/>
      <c r="O606" s="32">
        <v>50</v>
      </c>
      <c r="P606" s="981" t="s">
        <v>981</v>
      </c>
      <c r="Q606" s="797"/>
      <c r="R606" s="797"/>
      <c r="S606" s="797"/>
      <c r="T606" s="798"/>
      <c r="U606" s="34"/>
      <c r="V606" s="34"/>
      <c r="W606" s="35" t="s">
        <v>69</v>
      </c>
      <c r="X606" s="783">
        <v>20</v>
      </c>
      <c r="Y606" s="784">
        <f t="shared" si="115"/>
        <v>24</v>
      </c>
      <c r="Z606" s="36">
        <f>IFERROR(IF(Y606=0,"",ROUNDUP(Y606/H606,0)*0.02175),"")</f>
        <v>4.3499999999999997E-2</v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20.8</v>
      </c>
      <c r="BN606" s="64">
        <f t="shared" si="117"/>
        <v>24.959999999999997</v>
      </c>
      <c r="BO606" s="64">
        <f t="shared" si="118"/>
        <v>2.976190476190476E-2</v>
      </c>
      <c r="BP606" s="64">
        <f t="shared" si="119"/>
        <v>3.5714285714285712E-2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89">
        <v>4640242180922</v>
      </c>
      <c r="E607" s="790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131</v>
      </c>
      <c r="N607" s="33"/>
      <c r="O607" s="32">
        <v>55</v>
      </c>
      <c r="P607" s="1120" t="s">
        <v>985</v>
      </c>
      <c r="Q607" s="797"/>
      <c r="R607" s="797"/>
      <c r="S607" s="797"/>
      <c r="T607" s="798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89">
        <v>4640242181189</v>
      </c>
      <c r="E608" s="790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128</v>
      </c>
      <c r="N608" s="33"/>
      <c r="O608" s="32">
        <v>55</v>
      </c>
      <c r="P608" s="992" t="s">
        <v>989</v>
      </c>
      <c r="Q608" s="797"/>
      <c r="R608" s="797"/>
      <c r="S608" s="797"/>
      <c r="T608" s="798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89">
        <v>4640242180038</v>
      </c>
      <c r="E609" s="790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131</v>
      </c>
      <c r="N609" s="33"/>
      <c r="O609" s="32">
        <v>50</v>
      </c>
      <c r="P609" s="888" t="s">
        <v>992</v>
      </c>
      <c r="Q609" s="797"/>
      <c r="R609" s="797"/>
      <c r="S609" s="797"/>
      <c r="T609" s="798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89">
        <v>4640242181172</v>
      </c>
      <c r="E610" s="790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131</v>
      </c>
      <c r="N610" s="33"/>
      <c r="O610" s="32">
        <v>55</v>
      </c>
      <c r="P610" s="933" t="s">
        <v>995</v>
      </c>
      <c r="Q610" s="797"/>
      <c r="R610" s="797"/>
      <c r="S610" s="797"/>
      <c r="T610" s="798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806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807"/>
      <c r="P611" s="793" t="s">
        <v>71</v>
      </c>
      <c r="Q611" s="794"/>
      <c r="R611" s="794"/>
      <c r="S611" s="794"/>
      <c r="T611" s="794"/>
      <c r="U611" s="794"/>
      <c r="V611" s="795"/>
      <c r="W611" s="37" t="s">
        <v>72</v>
      </c>
      <c r="X611" s="785">
        <f>IFERROR(X604/H604,"0")+IFERROR(X605/H605,"0")+IFERROR(X606/H606,"0")+IFERROR(X607/H607,"0")+IFERROR(X608/H608,"0")+IFERROR(X609/H609,"0")+IFERROR(X610/H610,"0")</f>
        <v>1.6666666666666667</v>
      </c>
      <c r="Y611" s="785">
        <f>IFERROR(Y604/H604,"0")+IFERROR(Y605/H605,"0")+IFERROR(Y606/H606,"0")+IFERROR(Y607/H607,"0")+IFERROR(Y608/H608,"0")+IFERROR(Y609/H609,"0")+IFERROR(Y610/H610,"0")</f>
        <v>2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4.3499999999999997E-2</v>
      </c>
      <c r="AA611" s="786"/>
      <c r="AB611" s="786"/>
      <c r="AC611" s="786"/>
    </row>
    <row r="612" spans="1:68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807"/>
      <c r="P612" s="793" t="s">
        <v>71</v>
      </c>
      <c r="Q612" s="794"/>
      <c r="R612" s="794"/>
      <c r="S612" s="794"/>
      <c r="T612" s="794"/>
      <c r="U612" s="794"/>
      <c r="V612" s="795"/>
      <c r="W612" s="37" t="s">
        <v>69</v>
      </c>
      <c r="X612" s="785">
        <f>IFERROR(SUM(X604:X610),"0")</f>
        <v>20</v>
      </c>
      <c r="Y612" s="785">
        <f>IFERROR(SUM(Y604:Y610),"0")</f>
        <v>24</v>
      </c>
      <c r="Z612" s="37"/>
      <c r="AA612" s="786"/>
      <c r="AB612" s="786"/>
      <c r="AC612" s="786"/>
    </row>
    <row r="613" spans="1:68" ht="14.25" hidden="1" customHeight="1" x14ac:dyDescent="0.25">
      <c r="A613" s="809" t="s">
        <v>180</v>
      </c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2"/>
      <c r="P613" s="792"/>
      <c r="Q613" s="792"/>
      <c r="R613" s="792"/>
      <c r="S613" s="792"/>
      <c r="T613" s="792"/>
      <c r="U613" s="792"/>
      <c r="V613" s="792"/>
      <c r="W613" s="792"/>
      <c r="X613" s="792"/>
      <c r="Y613" s="792"/>
      <c r="Z613" s="792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89">
        <v>4640242180519</v>
      </c>
      <c r="E614" s="790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128</v>
      </c>
      <c r="N614" s="33"/>
      <c r="O614" s="32">
        <v>50</v>
      </c>
      <c r="P614" s="1022" t="s">
        <v>998</v>
      </c>
      <c r="Q614" s="797"/>
      <c r="R614" s="797"/>
      <c r="S614" s="797"/>
      <c r="T614" s="798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89">
        <v>4640242180526</v>
      </c>
      <c r="E615" s="790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131</v>
      </c>
      <c r="N615" s="33"/>
      <c r="O615" s="32">
        <v>50</v>
      </c>
      <c r="P615" s="802" t="s">
        <v>1002</v>
      </c>
      <c r="Q615" s="797"/>
      <c r="R615" s="797"/>
      <c r="S615" s="797"/>
      <c r="T615" s="798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89">
        <v>4640242180090</v>
      </c>
      <c r="E616" s="790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131</v>
      </c>
      <c r="N616" s="33"/>
      <c r="O616" s="32">
        <v>50</v>
      </c>
      <c r="P616" s="907" t="s">
        <v>1005</v>
      </c>
      <c r="Q616" s="797"/>
      <c r="R616" s="797"/>
      <c r="S616" s="797"/>
      <c r="T616" s="798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89">
        <v>4640242181363</v>
      </c>
      <c r="E617" s="790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131</v>
      </c>
      <c r="N617" s="33"/>
      <c r="O617" s="32">
        <v>50</v>
      </c>
      <c r="P617" s="1092" t="s">
        <v>1009</v>
      </c>
      <c r="Q617" s="797"/>
      <c r="R617" s="797"/>
      <c r="S617" s="797"/>
      <c r="T617" s="798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6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807"/>
      <c r="P618" s="793" t="s">
        <v>71</v>
      </c>
      <c r="Q618" s="794"/>
      <c r="R618" s="794"/>
      <c r="S618" s="794"/>
      <c r="T618" s="794"/>
      <c r="U618" s="794"/>
      <c r="V618" s="795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2"/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807"/>
      <c r="P619" s="793" t="s">
        <v>71</v>
      </c>
      <c r="Q619" s="794"/>
      <c r="R619" s="794"/>
      <c r="S619" s="794"/>
      <c r="T619" s="794"/>
      <c r="U619" s="794"/>
      <c r="V619" s="795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09" t="s">
        <v>64</v>
      </c>
      <c r="B620" s="792"/>
      <c r="C620" s="792"/>
      <c r="D620" s="792"/>
      <c r="E620" s="792"/>
      <c r="F620" s="792"/>
      <c r="G620" s="792"/>
      <c r="H620" s="792"/>
      <c r="I620" s="792"/>
      <c r="J620" s="792"/>
      <c r="K620" s="792"/>
      <c r="L620" s="792"/>
      <c r="M620" s="792"/>
      <c r="N620" s="792"/>
      <c r="O620" s="792"/>
      <c r="P620" s="792"/>
      <c r="Q620" s="792"/>
      <c r="R620" s="792"/>
      <c r="S620" s="792"/>
      <c r="T620" s="792"/>
      <c r="U620" s="792"/>
      <c r="V620" s="792"/>
      <c r="W620" s="792"/>
      <c r="X620" s="792"/>
      <c r="Y620" s="792"/>
      <c r="Z620" s="792"/>
      <c r="AA620" s="779"/>
      <c r="AB620" s="779"/>
      <c r="AC620" s="779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89">
        <v>4640242180816</v>
      </c>
      <c r="E621" s="790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11" t="s">
        <v>1012</v>
      </c>
      <c r="Q621" s="797"/>
      <c r="R621" s="797"/>
      <c r="S621" s="797"/>
      <c r="T621" s="798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89">
        <v>4640242180595</v>
      </c>
      <c r="E622" s="790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4" t="s">
        <v>1016</v>
      </c>
      <c r="Q622" s="797"/>
      <c r="R622" s="797"/>
      <c r="S622" s="797"/>
      <c r="T622" s="798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89">
        <v>4640242181615</v>
      </c>
      <c r="E623" s="790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8" t="s">
        <v>1020</v>
      </c>
      <c r="Q623" s="797"/>
      <c r="R623" s="797"/>
      <c r="S623" s="797"/>
      <c r="T623" s="798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89">
        <v>4640242181639</v>
      </c>
      <c r="E624" s="790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97"/>
      <c r="R624" s="797"/>
      <c r="S624" s="797"/>
      <c r="T624" s="798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89">
        <v>4640242181622</v>
      </c>
      <c r="E625" s="790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0" t="s">
        <v>1028</v>
      </c>
      <c r="Q625" s="797"/>
      <c r="R625" s="797"/>
      <c r="S625" s="797"/>
      <c r="T625" s="798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89">
        <v>4640242180908</v>
      </c>
      <c r="E626" s="790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24" t="s">
        <v>1032</v>
      </c>
      <c r="Q626" s="797"/>
      <c r="R626" s="797"/>
      <c r="S626" s="797"/>
      <c r="T626" s="798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89">
        <v>4640242180489</v>
      </c>
      <c r="E627" s="790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0" t="s">
        <v>1035</v>
      </c>
      <c r="Q627" s="797"/>
      <c r="R627" s="797"/>
      <c r="S627" s="797"/>
      <c r="T627" s="798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6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807"/>
      <c r="P628" s="793" t="s">
        <v>71</v>
      </c>
      <c r="Q628" s="794"/>
      <c r="R628" s="794"/>
      <c r="S628" s="794"/>
      <c r="T628" s="794"/>
      <c r="U628" s="794"/>
      <c r="V628" s="795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2"/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807"/>
      <c r="P629" s="793" t="s">
        <v>71</v>
      </c>
      <c r="Q629" s="794"/>
      <c r="R629" s="794"/>
      <c r="S629" s="794"/>
      <c r="T629" s="794"/>
      <c r="U629" s="794"/>
      <c r="V629" s="795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09" t="s">
        <v>73</v>
      </c>
      <c r="B630" s="792"/>
      <c r="C630" s="792"/>
      <c r="D630" s="792"/>
      <c r="E630" s="792"/>
      <c r="F630" s="792"/>
      <c r="G630" s="792"/>
      <c r="H630" s="792"/>
      <c r="I630" s="792"/>
      <c r="J630" s="792"/>
      <c r="K630" s="792"/>
      <c r="L630" s="792"/>
      <c r="M630" s="792"/>
      <c r="N630" s="792"/>
      <c r="O630" s="792"/>
      <c r="P630" s="792"/>
      <c r="Q630" s="792"/>
      <c r="R630" s="792"/>
      <c r="S630" s="792"/>
      <c r="T630" s="792"/>
      <c r="U630" s="792"/>
      <c r="V630" s="792"/>
      <c r="W630" s="792"/>
      <c r="X630" s="792"/>
      <c r="Y630" s="792"/>
      <c r="Z630" s="792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89">
        <v>4640242180533</v>
      </c>
      <c r="E631" s="790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128</v>
      </c>
      <c r="N631" s="33"/>
      <c r="O631" s="32">
        <v>45</v>
      </c>
      <c r="P631" s="1109" t="s">
        <v>1038</v>
      </c>
      <c r="Q631" s="797"/>
      <c r="R631" s="797"/>
      <c r="S631" s="797"/>
      <c r="T631" s="798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89">
        <v>4640242180533</v>
      </c>
      <c r="E632" s="790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128</v>
      </c>
      <c r="N632" s="33"/>
      <c r="O632" s="32">
        <v>40</v>
      </c>
      <c r="P632" s="1100" t="s">
        <v>1041</v>
      </c>
      <c r="Q632" s="797"/>
      <c r="R632" s="797"/>
      <c r="S632" s="797"/>
      <c r="T632" s="798"/>
      <c r="U632" s="34"/>
      <c r="V632" s="34"/>
      <c r="W632" s="35" t="s">
        <v>69</v>
      </c>
      <c r="X632" s="783">
        <v>800</v>
      </c>
      <c r="Y632" s="784">
        <f t="shared" si="125"/>
        <v>803.4</v>
      </c>
      <c r="Z632" s="36">
        <f>IFERROR(IF(Y632=0,"",ROUNDUP(Y632/H632,0)*0.02175),"")</f>
        <v>2.2402499999999996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857.84615384615392</v>
      </c>
      <c r="BN632" s="64">
        <f t="shared" si="127"/>
        <v>861.49200000000008</v>
      </c>
      <c r="BO632" s="64">
        <f t="shared" si="128"/>
        <v>1.8315018315018314</v>
      </c>
      <c r="BP632" s="64">
        <f t="shared" si="129"/>
        <v>1.8392857142857142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89">
        <v>4640242180540</v>
      </c>
      <c r="E633" s="790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7" t="s">
        <v>1044</v>
      </c>
      <c r="Q633" s="797"/>
      <c r="R633" s="797"/>
      <c r="S633" s="797"/>
      <c r="T633" s="798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89">
        <v>4640242180540</v>
      </c>
      <c r="E634" s="790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128</v>
      </c>
      <c r="N634" s="33"/>
      <c r="O634" s="32">
        <v>45</v>
      </c>
      <c r="P634" s="827" t="s">
        <v>1047</v>
      </c>
      <c r="Q634" s="797"/>
      <c r="R634" s="797"/>
      <c r="S634" s="797"/>
      <c r="T634" s="798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89">
        <v>4640242181233</v>
      </c>
      <c r="E635" s="790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28" t="s">
        <v>1050</v>
      </c>
      <c r="Q635" s="797"/>
      <c r="R635" s="797"/>
      <c r="S635" s="797"/>
      <c r="T635" s="798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89">
        <v>4640242181233</v>
      </c>
      <c r="E636" s="790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163</v>
      </c>
      <c r="N636" s="33"/>
      <c r="O636" s="32">
        <v>45</v>
      </c>
      <c r="P636" s="1178" t="s">
        <v>1052</v>
      </c>
      <c r="Q636" s="797"/>
      <c r="R636" s="797"/>
      <c r="S636" s="797"/>
      <c r="T636" s="798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89">
        <v>4640242181226</v>
      </c>
      <c r="E637" s="790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84" t="s">
        <v>1055</v>
      </c>
      <c r="Q637" s="797"/>
      <c r="R637" s="797"/>
      <c r="S637" s="797"/>
      <c r="T637" s="798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89">
        <v>4640242181226</v>
      </c>
      <c r="E638" s="790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163</v>
      </c>
      <c r="N638" s="33"/>
      <c r="O638" s="32">
        <v>45</v>
      </c>
      <c r="P638" s="954" t="s">
        <v>1057</v>
      </c>
      <c r="Q638" s="797"/>
      <c r="R638" s="797"/>
      <c r="S638" s="797"/>
      <c r="T638" s="798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6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807"/>
      <c r="P639" s="793" t="s">
        <v>71</v>
      </c>
      <c r="Q639" s="794"/>
      <c r="R639" s="794"/>
      <c r="S639" s="794"/>
      <c r="T639" s="794"/>
      <c r="U639" s="794"/>
      <c r="V639" s="795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102.56410256410257</v>
      </c>
      <c r="Y639" s="785">
        <f>IFERROR(Y631/H631,"0")+IFERROR(Y632/H632,"0")+IFERROR(Y633/H633,"0")+IFERROR(Y634/H634,"0")+IFERROR(Y635/H635,"0")+IFERROR(Y636/H636,"0")+IFERROR(Y637/H637,"0")+IFERROR(Y638/H638,"0")</f>
        <v>103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2.2402499999999996</v>
      </c>
      <c r="AA639" s="786"/>
      <c r="AB639" s="786"/>
      <c r="AC639" s="786"/>
    </row>
    <row r="640" spans="1:68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807"/>
      <c r="P640" s="793" t="s">
        <v>71</v>
      </c>
      <c r="Q640" s="794"/>
      <c r="R640" s="794"/>
      <c r="S640" s="794"/>
      <c r="T640" s="794"/>
      <c r="U640" s="794"/>
      <c r="V640" s="795"/>
      <c r="W640" s="37" t="s">
        <v>69</v>
      </c>
      <c r="X640" s="785">
        <f>IFERROR(SUM(X631:X638),"0")</f>
        <v>800</v>
      </c>
      <c r="Y640" s="785">
        <f>IFERROR(SUM(Y631:Y638),"0")</f>
        <v>803.4</v>
      </c>
      <c r="Z640" s="37"/>
      <c r="AA640" s="786"/>
      <c r="AB640" s="786"/>
      <c r="AC640" s="786"/>
    </row>
    <row r="641" spans="1:68" ht="14.25" hidden="1" customHeight="1" x14ac:dyDescent="0.25">
      <c r="A641" s="809" t="s">
        <v>227</v>
      </c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2"/>
      <c r="P641" s="792"/>
      <c r="Q641" s="792"/>
      <c r="R641" s="792"/>
      <c r="S641" s="792"/>
      <c r="T641" s="792"/>
      <c r="U641" s="792"/>
      <c r="V641" s="792"/>
      <c r="W641" s="792"/>
      <c r="X641" s="792"/>
      <c r="Y641" s="792"/>
      <c r="Z641" s="792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4301060354</v>
      </c>
      <c r="D642" s="789">
        <v>4640242180120</v>
      </c>
      <c r="E642" s="790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0" t="s">
        <v>1060</v>
      </c>
      <c r="Q642" s="797"/>
      <c r="R642" s="797"/>
      <c r="S642" s="797"/>
      <c r="T642" s="798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4301060408</v>
      </c>
      <c r="D643" s="789">
        <v>4640242180120</v>
      </c>
      <c r="E643" s="790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7" t="s">
        <v>1063</v>
      </c>
      <c r="Q643" s="797"/>
      <c r="R643" s="797"/>
      <c r="S643" s="797"/>
      <c r="T643" s="798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4301060355</v>
      </c>
      <c r="D644" s="789">
        <v>4640242180137</v>
      </c>
      <c r="E644" s="790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20" t="s">
        <v>1066</v>
      </c>
      <c r="Q644" s="797"/>
      <c r="R644" s="797"/>
      <c r="S644" s="797"/>
      <c r="T644" s="798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4301060407</v>
      </c>
      <c r="D645" s="789">
        <v>4640242180137</v>
      </c>
      <c r="E645" s="790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97"/>
      <c r="R645" s="797"/>
      <c r="S645" s="797"/>
      <c r="T645" s="798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6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807"/>
      <c r="P646" s="793" t="s">
        <v>71</v>
      </c>
      <c r="Q646" s="794"/>
      <c r="R646" s="794"/>
      <c r="S646" s="794"/>
      <c r="T646" s="794"/>
      <c r="U646" s="794"/>
      <c r="V646" s="795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807"/>
      <c r="P647" s="793" t="s">
        <v>71</v>
      </c>
      <c r="Q647" s="794"/>
      <c r="R647" s="794"/>
      <c r="S647" s="794"/>
      <c r="T647" s="794"/>
      <c r="U647" s="794"/>
      <c r="V647" s="795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791" t="s">
        <v>1070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8"/>
      <c r="AB648" s="778"/>
      <c r="AC648" s="778"/>
    </row>
    <row r="649" spans="1:68" ht="14.25" hidden="1" customHeight="1" x14ac:dyDescent="0.25">
      <c r="A649" s="809" t="s">
        <v>124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89">
        <v>4640242180045</v>
      </c>
      <c r="E650" s="790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131</v>
      </c>
      <c r="N650" s="33"/>
      <c r="O650" s="32">
        <v>55</v>
      </c>
      <c r="P650" s="1209" t="s">
        <v>1073</v>
      </c>
      <c r="Q650" s="797"/>
      <c r="R650" s="797"/>
      <c r="S650" s="797"/>
      <c r="T650" s="798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89">
        <v>4640242180601</v>
      </c>
      <c r="E651" s="790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131</v>
      </c>
      <c r="N651" s="33"/>
      <c r="O651" s="32">
        <v>55</v>
      </c>
      <c r="P651" s="1186" t="s">
        <v>1077</v>
      </c>
      <c r="Q651" s="797"/>
      <c r="R651" s="797"/>
      <c r="S651" s="797"/>
      <c r="T651" s="798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6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807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07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09" t="s">
        <v>180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89">
        <v>4640242180090</v>
      </c>
      <c r="E655" s="790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131</v>
      </c>
      <c r="N655" s="33"/>
      <c r="O655" s="32">
        <v>50</v>
      </c>
      <c r="P655" s="1195" t="s">
        <v>1081</v>
      </c>
      <c r="Q655" s="797"/>
      <c r="R655" s="797"/>
      <c r="S655" s="797"/>
      <c r="T655" s="798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6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807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7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09" t="s">
        <v>64</v>
      </c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2"/>
      <c r="P658" s="792"/>
      <c r="Q658" s="792"/>
      <c r="R658" s="792"/>
      <c r="S658" s="792"/>
      <c r="T658" s="792"/>
      <c r="U658" s="792"/>
      <c r="V658" s="792"/>
      <c r="W658" s="792"/>
      <c r="X658" s="792"/>
      <c r="Y658" s="792"/>
      <c r="Z658" s="792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89">
        <v>4640242180076</v>
      </c>
      <c r="E659" s="790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97"/>
      <c r="R659" s="797"/>
      <c r="S659" s="797"/>
      <c r="T659" s="798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6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807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7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09" t="s">
        <v>73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89">
        <v>4640242180106</v>
      </c>
      <c r="E663" s="790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12" t="s">
        <v>1089</v>
      </c>
      <c r="Q663" s="797"/>
      <c r="R663" s="797"/>
      <c r="S663" s="797"/>
      <c r="T663" s="798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6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7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7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1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97"/>
      <c r="P666" s="908" t="s">
        <v>1091</v>
      </c>
      <c r="Q666" s="909"/>
      <c r="R666" s="909"/>
      <c r="S666" s="909"/>
      <c r="T666" s="909"/>
      <c r="U666" s="909"/>
      <c r="V666" s="91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17007.8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17200.140000000007</v>
      </c>
      <c r="Z666" s="37"/>
      <c r="AA666" s="786"/>
      <c r="AB666" s="786"/>
      <c r="AC666" s="786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97"/>
      <c r="P667" s="908" t="s">
        <v>1092</v>
      </c>
      <c r="Q667" s="909"/>
      <c r="R667" s="909"/>
      <c r="S667" s="909"/>
      <c r="T667" s="909"/>
      <c r="U667" s="909"/>
      <c r="V667" s="910"/>
      <c r="W667" s="37" t="s">
        <v>69</v>
      </c>
      <c r="X667" s="785">
        <f>IFERROR(SUM(BM22:BM663),"0")</f>
        <v>18053.701203356035</v>
      </c>
      <c r="Y667" s="785">
        <f>IFERROR(SUM(BN22:BN663),"0")</f>
        <v>18257.841999999997</v>
      </c>
      <c r="Z667" s="37"/>
      <c r="AA667" s="786"/>
      <c r="AB667" s="786"/>
      <c r="AC667" s="786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97"/>
      <c r="P668" s="908" t="s">
        <v>1093</v>
      </c>
      <c r="Q668" s="909"/>
      <c r="R668" s="909"/>
      <c r="S668" s="909"/>
      <c r="T668" s="909"/>
      <c r="U668" s="909"/>
      <c r="V668" s="910"/>
      <c r="W668" s="37" t="s">
        <v>1094</v>
      </c>
      <c r="X668" s="38">
        <f>ROUNDUP(SUM(BO22:BO663),0)</f>
        <v>33</v>
      </c>
      <c r="Y668" s="38">
        <f>ROUNDUP(SUM(BP22:BP663),0)</f>
        <v>33</v>
      </c>
      <c r="Z668" s="37"/>
      <c r="AA668" s="786"/>
      <c r="AB668" s="786"/>
      <c r="AC668" s="786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997"/>
      <c r="P669" s="908" t="s">
        <v>1095</v>
      </c>
      <c r="Q669" s="909"/>
      <c r="R669" s="909"/>
      <c r="S669" s="909"/>
      <c r="T669" s="909"/>
      <c r="U669" s="909"/>
      <c r="V669" s="910"/>
      <c r="W669" s="37" t="s">
        <v>69</v>
      </c>
      <c r="X669" s="785">
        <f>GrossWeightTotal+PalletQtyTotal*25</f>
        <v>18878.701203356035</v>
      </c>
      <c r="Y669" s="785">
        <f>GrossWeightTotalR+PalletQtyTotalR*25</f>
        <v>19082.841999999997</v>
      </c>
      <c r="Z669" s="37"/>
      <c r="AA669" s="786"/>
      <c r="AB669" s="786"/>
      <c r="AC669" s="786"/>
    </row>
    <row r="670" spans="1:68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997"/>
      <c r="P670" s="908" t="s">
        <v>1096</v>
      </c>
      <c r="Q670" s="909"/>
      <c r="R670" s="909"/>
      <c r="S670" s="909"/>
      <c r="T670" s="909"/>
      <c r="U670" s="909"/>
      <c r="V670" s="91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3525.0906571078986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3559</v>
      </c>
      <c r="Z670" s="37"/>
      <c r="AA670" s="786"/>
      <c r="AB670" s="786"/>
      <c r="AC670" s="786"/>
    </row>
    <row r="671" spans="1:68" ht="14.25" hidden="1" customHeight="1" x14ac:dyDescent="0.2">
      <c r="A671" s="792"/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997"/>
      <c r="P671" s="908" t="s">
        <v>1097</v>
      </c>
      <c r="Q671" s="909"/>
      <c r="R671" s="909"/>
      <c r="S671" s="909"/>
      <c r="T671" s="909"/>
      <c r="U671" s="909"/>
      <c r="V671" s="91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37.636420000000001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4" t="s">
        <v>122</v>
      </c>
      <c r="D673" s="932"/>
      <c r="E673" s="932"/>
      <c r="F673" s="932"/>
      <c r="G673" s="932"/>
      <c r="H673" s="839"/>
      <c r="I673" s="804" t="s">
        <v>349</v>
      </c>
      <c r="J673" s="932"/>
      <c r="K673" s="932"/>
      <c r="L673" s="932"/>
      <c r="M673" s="932"/>
      <c r="N673" s="932"/>
      <c r="O673" s="932"/>
      <c r="P673" s="932"/>
      <c r="Q673" s="932"/>
      <c r="R673" s="932"/>
      <c r="S673" s="932"/>
      <c r="T673" s="932"/>
      <c r="U673" s="932"/>
      <c r="V673" s="839"/>
      <c r="W673" s="804" t="s">
        <v>691</v>
      </c>
      <c r="X673" s="839"/>
      <c r="Y673" s="804" t="s">
        <v>795</v>
      </c>
      <c r="Z673" s="932"/>
      <c r="AA673" s="932"/>
      <c r="AB673" s="839"/>
      <c r="AC673" s="780" t="s">
        <v>895</v>
      </c>
      <c r="AD673" s="804" t="s">
        <v>970</v>
      </c>
      <c r="AE673" s="839"/>
      <c r="AF673" s="781"/>
    </row>
    <row r="674" spans="1:32" ht="14.25" customHeight="1" thickTop="1" x14ac:dyDescent="0.2">
      <c r="A674" s="1007" t="s">
        <v>1100</v>
      </c>
      <c r="B674" s="804" t="s">
        <v>63</v>
      </c>
      <c r="C674" s="804" t="s">
        <v>123</v>
      </c>
      <c r="D674" s="804" t="s">
        <v>150</v>
      </c>
      <c r="E674" s="804" t="s">
        <v>235</v>
      </c>
      <c r="F674" s="804" t="s">
        <v>261</v>
      </c>
      <c r="G674" s="804" t="s">
        <v>313</v>
      </c>
      <c r="H674" s="804" t="s">
        <v>122</v>
      </c>
      <c r="I674" s="804" t="s">
        <v>350</v>
      </c>
      <c r="J674" s="804" t="s">
        <v>375</v>
      </c>
      <c r="K674" s="804" t="s">
        <v>451</v>
      </c>
      <c r="L674" s="804" t="s">
        <v>471</v>
      </c>
      <c r="M674" s="804" t="s">
        <v>497</v>
      </c>
      <c r="N674" s="781"/>
      <c r="O674" s="804" t="s">
        <v>526</v>
      </c>
      <c r="P674" s="804" t="s">
        <v>529</v>
      </c>
      <c r="Q674" s="804" t="s">
        <v>538</v>
      </c>
      <c r="R674" s="804" t="s">
        <v>557</v>
      </c>
      <c r="S674" s="804" t="s">
        <v>567</v>
      </c>
      <c r="T674" s="804" t="s">
        <v>580</v>
      </c>
      <c r="U674" s="804" t="s">
        <v>591</v>
      </c>
      <c r="V674" s="804" t="s">
        <v>678</v>
      </c>
      <c r="W674" s="804" t="s">
        <v>692</v>
      </c>
      <c r="X674" s="804" t="s">
        <v>746</v>
      </c>
      <c r="Y674" s="804" t="s">
        <v>796</v>
      </c>
      <c r="Z674" s="804" t="s">
        <v>855</v>
      </c>
      <c r="AA674" s="804" t="s">
        <v>878</v>
      </c>
      <c r="AB674" s="804" t="s">
        <v>891</v>
      </c>
      <c r="AC674" s="804" t="s">
        <v>895</v>
      </c>
      <c r="AD674" s="804" t="s">
        <v>970</v>
      </c>
      <c r="AE674" s="804" t="s">
        <v>1070</v>
      </c>
      <c r="AF674" s="781"/>
    </row>
    <row r="675" spans="1:32" ht="13.5" customHeight="1" thickBot="1" x14ac:dyDescent="0.25">
      <c r="A675" s="1008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781"/>
      <c r="O675" s="805"/>
      <c r="P675" s="805"/>
      <c r="Q675" s="805"/>
      <c r="R675" s="805"/>
      <c r="S675" s="805"/>
      <c r="T675" s="805"/>
      <c r="U675" s="805"/>
      <c r="V675" s="805"/>
      <c r="W675" s="805"/>
      <c r="X675" s="805"/>
      <c r="Y675" s="805"/>
      <c r="Z675" s="805"/>
      <c r="AA675" s="805"/>
      <c r="AB675" s="805"/>
      <c r="AC675" s="805"/>
      <c r="AD675" s="805"/>
      <c r="AE675" s="805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308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912.60000000000014</v>
      </c>
      <c r="E676" s="46">
        <f>IFERROR(Y110*1,"0")+IFERROR(Y111*1,"0")+IFERROR(Y112*1,"0")+IFERROR(Y116*1,"0")+IFERROR(Y117*1,"0")+IFERROR(Y118*1,"0")+IFERROR(Y119*1,"0")+IFERROR(Y120*1,"0")+IFERROR(Y121*1,"0")</f>
        <v>1470.6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1575.82</v>
      </c>
      <c r="G676" s="46">
        <f>IFERROR(Y158*1,"0")+IFERROR(Y159*1,"0")+IFERROR(Y163*1,"0")+IFERROR(Y164*1,"0")+IFERROR(Y168*1,"0")+IFERROR(Y169*1,"0")</f>
        <v>138.32000000000002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562.56000000000006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2045.1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168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523.19999999999993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176.4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371.4</v>
      </c>
      <c r="V676" s="46">
        <f>IFERROR(Y408*1,"0")+IFERROR(Y412*1,"0")+IFERROR(Y413*1,"0")+IFERROR(Y414*1,"0")</f>
        <v>726.6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5964.4000000000005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48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59.1</v>
      </c>
      <c r="Z676" s="46">
        <f>IFERROR(Y524*1,"0")+IFERROR(Y528*1,"0")+IFERROR(Y529*1,"0")+IFERROR(Y530*1,"0")+IFERROR(Y531*1,"0")+IFERROR(Y532*1,"0")+IFERROR(Y536*1,"0")+IFERROR(Y540*1,"0")</f>
        <v>42</v>
      </c>
      <c r="AA676" s="46">
        <f>IFERROR(Y545*1,"0")+IFERROR(Y546*1,"0")+IFERROR(Y547*1,"0")+IFERROR(Y548*1,"0")</f>
        <v>83.52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1197.1199999999999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827.4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jLTWOo0iwiktmzIVZSxhyppLTRvheihcmQXu2M1MX5jirCD8oDbc1am4unKNX3nO3kzYDz/tKsy5UhD6SQnVmg==" saltValue="2hJfkIq/4p+8MO5zX+6zkQ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0,00"/>
        <filter val="1 300,00"/>
        <filter val="1 400,00"/>
        <filter val="1 408,00"/>
        <filter val="1,50"/>
        <filter val="1,67"/>
        <filter val="1,80"/>
        <filter val="100,00"/>
        <filter val="102,56"/>
        <filter val="107,78"/>
        <filter val="108,00"/>
        <filter val="110,00"/>
        <filter val="116,00"/>
        <filter val="119,17"/>
        <filter val="12,50"/>
        <filter val="120,00"/>
        <filter val="122,50"/>
        <filter val="123,79"/>
        <filter val="126,25"/>
        <filter val="13,33"/>
        <filter val="130,00"/>
        <filter val="133,15"/>
        <filter val="135,00"/>
        <filter val="14,00"/>
        <filter val="140,00"/>
        <filter val="150,00"/>
        <filter val="152,00"/>
        <filter val="16,25"/>
        <filter val="16,50"/>
        <filter val="17 007,80"/>
        <filter val="17,50"/>
        <filter val="170,00"/>
        <filter val="175,00"/>
        <filter val="18 053,70"/>
        <filter val="18 878,70"/>
        <filter val="180,00"/>
        <filter val="186,85"/>
        <filter val="192,50"/>
        <filter val="2 500,00"/>
        <filter val="20,00"/>
        <filter val="200,00"/>
        <filter val="21,62"/>
        <filter val="216,67"/>
        <filter val="22,73"/>
        <filter val="220,24"/>
        <filter val="226,19"/>
        <filter val="235,00"/>
        <filter val="24,00"/>
        <filter val="240,00"/>
        <filter val="240,48"/>
        <filter val="250,00"/>
        <filter val="26,67"/>
        <filter val="280,00"/>
        <filter val="3 525,09"/>
        <filter val="3,30"/>
        <filter val="3,33"/>
        <filter val="30,00"/>
        <filter val="300,00"/>
        <filter val="300,33"/>
        <filter val="32,00"/>
        <filter val="320,00"/>
        <filter val="33"/>
        <filter val="333,33"/>
        <filter val="35,00"/>
        <filter val="360,00"/>
        <filter val="39,00"/>
        <filter val="4 435,00"/>
        <filter val="40,00"/>
        <filter val="400,00"/>
        <filter val="405,00"/>
        <filter val="42,00"/>
        <filter val="420,00"/>
        <filter val="45,60"/>
        <filter val="46,20"/>
        <filter val="470,69"/>
        <filter val="48,33"/>
        <filter val="495,00"/>
        <filter val="5,13"/>
        <filter val="50,00"/>
        <filter val="500,00"/>
        <filter val="51,00"/>
        <filter val="52,00"/>
        <filter val="520,00"/>
        <filter val="522,00"/>
        <filter val="534,00"/>
        <filter val="540,00"/>
        <filter val="55,00"/>
        <filter val="555,00"/>
        <filter val="56,00"/>
        <filter val="59,26"/>
        <filter val="6,00"/>
        <filter val="6,41"/>
        <filter val="60,00"/>
        <filter val="600,00"/>
        <filter val="610,00"/>
        <filter val="64,00"/>
        <filter val="643,00"/>
        <filter val="660,00"/>
        <filter val="70,00"/>
        <filter val="700,00"/>
        <filter val="710,00"/>
        <filter val="72,00"/>
        <filter val="745,00"/>
        <filter val="8,00"/>
        <filter val="8,33"/>
        <filter val="800,00"/>
        <filter val="82,00"/>
        <filter val="83,33"/>
        <filter val="9,52"/>
        <filter val="90,00"/>
        <filter val="935,00"/>
        <filter val="95,33"/>
        <filter val="96,00"/>
      </filters>
    </filterColumn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A639:O640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D204:E204"/>
    <mergeCell ref="F17:F18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Q5:R5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P71:T71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D459:E459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288:E288"/>
    <mergeCell ref="P123:V123"/>
    <mergeCell ref="P536:T536"/>
    <mergeCell ref="P195:V195"/>
    <mergeCell ref="P447:T447"/>
    <mergeCell ref="D95:E95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261:T261"/>
    <mergeCell ref="P532:T53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J9:M9"/>
    <mergeCell ref="D51:E51"/>
    <mergeCell ref="H17:H18"/>
    <mergeCell ref="P503:T503"/>
    <mergeCell ref="P559:T559"/>
    <mergeCell ref="P388:T388"/>
    <mergeCell ref="P459:T459"/>
    <mergeCell ref="P475:T475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38:O39"/>
    <mergeCell ref="P15:T16"/>
    <mergeCell ref="A556:Z556"/>
    <mergeCell ref="P427:T427"/>
    <mergeCell ref="P283:T283"/>
    <mergeCell ref="A543:Z543"/>
    <mergeCell ref="P581:T581"/>
    <mergeCell ref="P519:T519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A307:Z307"/>
    <mergeCell ref="P397:T397"/>
    <mergeCell ref="P293:V293"/>
    <mergeCell ref="P609:T609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P46:V46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5 X68 X74 X81 X112 X118 X146 X313 X421 X423 X426 X434" xr:uid="{00000000-0002-0000-0000-000011000000}">
      <formula1>IF(AK55&gt;0,OR(X55=0,AND(IF(X55-AK55&gt;=0,TRUE,FALSE),X55&gt;0,IF(X55/(H55*J55)=ROUND(X55/(H55*J55),0),TRUE,FALSE))),FALSE)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v/VPdtPV/7I0zvPA4T6v02pyIW2LUS8FB2pqBqCZmPdwugBc7GTQyh2+Xdzdl3+DrqrpWTqkx9E31gMKuD0ow==" saltValue="/5B9XB0Wzpdj4UJuiFRB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2024-11-27T11:49:20Z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