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052CF9-F55B-4444-A25F-7B1DBDE310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P479" i="1" s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BO468" i="1"/>
  <c r="BM468" i="1"/>
  <c r="Y468" i="1"/>
  <c r="P468" i="1"/>
  <c r="X466" i="1"/>
  <c r="X465" i="1"/>
  <c r="BO464" i="1"/>
  <c r="BM464" i="1"/>
  <c r="Y464" i="1"/>
  <c r="BP464" i="1" s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BO438" i="1"/>
  <c r="BM438" i="1"/>
  <c r="Y438" i="1"/>
  <c r="Y443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Z389" i="1" s="1"/>
  <c r="P389" i="1"/>
  <c r="BO388" i="1"/>
  <c r="BM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Z296" i="1" s="1"/>
  <c r="Z297" i="1" s="1"/>
  <c r="P296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8" i="1" s="1"/>
  <c r="P26" i="1"/>
  <c r="X24" i="1"/>
  <c r="X663" i="1" s="1"/>
  <c r="X23" i="1"/>
  <c r="BO22" i="1"/>
  <c r="X665" i="1" s="1"/>
  <c r="BM22" i="1"/>
  <c r="Y22" i="1"/>
  <c r="B673" i="1" s="1"/>
  <c r="P22" i="1"/>
  <c r="H10" i="1"/>
  <c r="A9" i="1"/>
  <c r="F10" i="1" s="1"/>
  <c r="D7" i="1"/>
  <c r="Q6" i="1"/>
  <c r="P2" i="1"/>
  <c r="BP255" i="1" l="1"/>
  <c r="BN255" i="1"/>
  <c r="BP268" i="1"/>
  <c r="BN268" i="1"/>
  <c r="Z268" i="1"/>
  <c r="BP360" i="1"/>
  <c r="BN360" i="1"/>
  <c r="Z360" i="1"/>
  <c r="BP382" i="1"/>
  <c r="BN382" i="1"/>
  <c r="Z382" i="1"/>
  <c r="BP419" i="1"/>
  <c r="BN419" i="1"/>
  <c r="Z419" i="1"/>
  <c r="BP459" i="1"/>
  <c r="BN459" i="1"/>
  <c r="Z459" i="1"/>
  <c r="BP502" i="1"/>
  <c r="BN502" i="1"/>
  <c r="Z502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4" i="1"/>
  <c r="BN54" i="1"/>
  <c r="Z69" i="1"/>
  <c r="BN69" i="1"/>
  <c r="Z81" i="1"/>
  <c r="BN81" i="1"/>
  <c r="Y91" i="1"/>
  <c r="Z95" i="1"/>
  <c r="BN95" i="1"/>
  <c r="Z105" i="1"/>
  <c r="BN105" i="1"/>
  <c r="Z118" i="1"/>
  <c r="BN118" i="1"/>
  <c r="Z126" i="1"/>
  <c r="BN126" i="1"/>
  <c r="Z136" i="1"/>
  <c r="BN136" i="1"/>
  <c r="Y148" i="1"/>
  <c r="Z152" i="1"/>
  <c r="BN152" i="1"/>
  <c r="Z178" i="1"/>
  <c r="BN178" i="1"/>
  <c r="Z200" i="1"/>
  <c r="BN200" i="1"/>
  <c r="Z215" i="1"/>
  <c r="BN215" i="1"/>
  <c r="Y227" i="1"/>
  <c r="Z225" i="1"/>
  <c r="BN225" i="1"/>
  <c r="Y242" i="1"/>
  <c r="Z244" i="1"/>
  <c r="BN244" i="1"/>
  <c r="Z255" i="1"/>
  <c r="M673" i="1"/>
  <c r="BP285" i="1"/>
  <c r="BN285" i="1"/>
  <c r="Z285" i="1"/>
  <c r="BP310" i="1"/>
  <c r="BN310" i="1"/>
  <c r="Z310" i="1"/>
  <c r="BP372" i="1"/>
  <c r="BN372" i="1"/>
  <c r="Z372" i="1"/>
  <c r="BP400" i="1"/>
  <c r="BN400" i="1"/>
  <c r="Z400" i="1"/>
  <c r="BP427" i="1"/>
  <c r="BN427" i="1"/>
  <c r="Z427" i="1"/>
  <c r="BP494" i="1"/>
  <c r="BN494" i="1"/>
  <c r="Z494" i="1"/>
  <c r="BP516" i="1"/>
  <c r="BN516" i="1"/>
  <c r="Z516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403" i="1"/>
  <c r="BP301" i="1"/>
  <c r="BN301" i="1"/>
  <c r="Z30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X664" i="1"/>
  <c r="X666" i="1" s="1"/>
  <c r="X667" i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1" i="1"/>
  <c r="BN71" i="1"/>
  <c r="Z79" i="1"/>
  <c r="BN79" i="1"/>
  <c r="Z85" i="1"/>
  <c r="BN85" i="1"/>
  <c r="BP85" i="1"/>
  <c r="Z89" i="1"/>
  <c r="BN89" i="1"/>
  <c r="Y101" i="1"/>
  <c r="Z97" i="1"/>
  <c r="BN97" i="1"/>
  <c r="Z103" i="1"/>
  <c r="BN103" i="1"/>
  <c r="BP103" i="1"/>
  <c r="Z110" i="1"/>
  <c r="BN110" i="1"/>
  <c r="Z116" i="1"/>
  <c r="BN116" i="1"/>
  <c r="BP116" i="1"/>
  <c r="Z120" i="1"/>
  <c r="BN120" i="1"/>
  <c r="Z121" i="1"/>
  <c r="BN121" i="1"/>
  <c r="Z128" i="1"/>
  <c r="BN128" i="1"/>
  <c r="Z134" i="1"/>
  <c r="BN134" i="1"/>
  <c r="BP134" i="1"/>
  <c r="Z142" i="1"/>
  <c r="BN142" i="1"/>
  <c r="Z146" i="1"/>
  <c r="BN146" i="1"/>
  <c r="Z157" i="1"/>
  <c r="BN157" i="1"/>
  <c r="Z167" i="1"/>
  <c r="BN167" i="1"/>
  <c r="BP167" i="1"/>
  <c r="H673" i="1"/>
  <c r="Y182" i="1"/>
  <c r="Z180" i="1"/>
  <c r="BN180" i="1"/>
  <c r="Y188" i="1"/>
  <c r="Z198" i="1"/>
  <c r="BN198" i="1"/>
  <c r="Z202" i="1"/>
  <c r="BN202" i="1"/>
  <c r="Z209" i="1"/>
  <c r="BN209" i="1"/>
  <c r="Z219" i="1"/>
  <c r="BN219" i="1"/>
  <c r="BP219" i="1"/>
  <c r="Z223" i="1"/>
  <c r="BN223" i="1"/>
  <c r="Z236" i="1"/>
  <c r="BN236" i="1"/>
  <c r="Z240" i="1"/>
  <c r="BN240" i="1"/>
  <c r="Y250" i="1"/>
  <c r="Z246" i="1"/>
  <c r="BN246" i="1"/>
  <c r="Z253" i="1"/>
  <c r="BN253" i="1"/>
  <c r="Z257" i="1"/>
  <c r="BN257" i="1"/>
  <c r="Z266" i="1"/>
  <c r="BN266" i="1"/>
  <c r="Z270" i="1"/>
  <c r="BN270" i="1"/>
  <c r="Z283" i="1"/>
  <c r="BN283" i="1"/>
  <c r="Z287" i="1"/>
  <c r="BN287" i="1"/>
  <c r="Z291" i="1"/>
  <c r="BN291" i="1"/>
  <c r="O673" i="1"/>
  <c r="Y297" i="1"/>
  <c r="BP296" i="1"/>
  <c r="BN296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Y385" i="1"/>
  <c r="BP380" i="1"/>
  <c r="BN380" i="1"/>
  <c r="Z380" i="1"/>
  <c r="Y398" i="1"/>
  <c r="BP393" i="1"/>
  <c r="BN393" i="1"/>
  <c r="Z393" i="1"/>
  <c r="Y397" i="1"/>
  <c r="BP402" i="1"/>
  <c r="BN402" i="1"/>
  <c r="Z402" i="1"/>
  <c r="BP421" i="1"/>
  <c r="BN421" i="1"/>
  <c r="Z421" i="1"/>
  <c r="BP429" i="1"/>
  <c r="BN429" i="1"/>
  <c r="Z429" i="1"/>
  <c r="X673" i="1"/>
  <c r="BP453" i="1"/>
  <c r="BN453" i="1"/>
  <c r="Z453" i="1"/>
  <c r="Y465" i="1"/>
  <c r="BP463" i="1"/>
  <c r="BN463" i="1"/>
  <c r="Z463" i="1"/>
  <c r="BP471" i="1"/>
  <c r="BN471" i="1"/>
  <c r="Z471" i="1"/>
  <c r="BP496" i="1"/>
  <c r="BN496" i="1"/>
  <c r="Z496" i="1"/>
  <c r="BP504" i="1"/>
  <c r="BN504" i="1"/>
  <c r="Z504" i="1"/>
  <c r="Y523" i="1"/>
  <c r="Y522" i="1"/>
  <c r="BP521" i="1"/>
  <c r="BN521" i="1"/>
  <c r="Z521" i="1"/>
  <c r="Z522" i="1" s="1"/>
  <c r="Y531" i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04" i="1"/>
  <c r="Y315" i="1"/>
  <c r="Y352" i="1"/>
  <c r="U673" i="1"/>
  <c r="Y375" i="1"/>
  <c r="Y384" i="1"/>
  <c r="V673" i="1"/>
  <c r="Y415" i="1"/>
  <c r="Y430" i="1"/>
  <c r="Y435" i="1"/>
  <c r="Y475" i="1"/>
  <c r="BP492" i="1"/>
  <c r="BN492" i="1"/>
  <c r="Z492" i="1"/>
  <c r="BP500" i="1"/>
  <c r="BN500" i="1"/>
  <c r="Z500" i="1"/>
  <c r="Y512" i="1"/>
  <c r="BP510" i="1"/>
  <c r="BN510" i="1"/>
  <c r="Z510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673" i="1"/>
  <c r="Y508" i="1"/>
  <c r="Y568" i="1"/>
  <c r="Y59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Z231" i="1"/>
  <c r="BN231" i="1"/>
  <c r="Z233" i="1"/>
  <c r="BN233" i="1"/>
  <c r="Z235" i="1"/>
  <c r="BN235" i="1"/>
  <c r="BP237" i="1"/>
  <c r="BN237" i="1"/>
  <c r="Z237" i="1"/>
  <c r="Y241" i="1"/>
  <c r="BP245" i="1"/>
  <c r="BN245" i="1"/>
  <c r="Z245" i="1"/>
  <c r="Y249" i="1"/>
  <c r="Y262" i="1"/>
  <c r="BP254" i="1"/>
  <c r="BN254" i="1"/>
  <c r="Z254" i="1"/>
  <c r="BP258" i="1"/>
  <c r="BN258" i="1"/>
  <c r="Z25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BN104" i="1"/>
  <c r="E673" i="1"/>
  <c r="Z111" i="1"/>
  <c r="Z113" i="1" s="1"/>
  <c r="BN111" i="1"/>
  <c r="Y114" i="1"/>
  <c r="Z117" i="1"/>
  <c r="BN117" i="1"/>
  <c r="Z119" i="1"/>
  <c r="BN119" i="1"/>
  <c r="F673" i="1"/>
  <c r="Z127" i="1"/>
  <c r="BN127" i="1"/>
  <c r="Z129" i="1"/>
  <c r="BN129" i="1"/>
  <c r="Y132" i="1"/>
  <c r="Z135" i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BP239" i="1"/>
  <c r="BN239" i="1"/>
  <c r="Z239" i="1"/>
  <c r="BP247" i="1"/>
  <c r="BN247" i="1"/>
  <c r="Z247" i="1"/>
  <c r="BP256" i="1"/>
  <c r="BN256" i="1"/>
  <c r="Z256" i="1"/>
  <c r="K673" i="1"/>
  <c r="Z260" i="1"/>
  <c r="BN260" i="1"/>
  <c r="Y261" i="1"/>
  <c r="Z265" i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BN350" i="1"/>
  <c r="BP350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BN379" i="1"/>
  <c r="BP379" i="1"/>
  <c r="Z381" i="1"/>
  <c r="BN381" i="1"/>
  <c r="Z383" i="1"/>
  <c r="BN383" i="1"/>
  <c r="Z387" i="1"/>
  <c r="BN387" i="1"/>
  <c r="BP387" i="1"/>
  <c r="Y391" i="1"/>
  <c r="BP395" i="1"/>
  <c r="BN395" i="1"/>
  <c r="Z395" i="1"/>
  <c r="Z397" i="1" s="1"/>
  <c r="Y404" i="1"/>
  <c r="Y275" i="1"/>
  <c r="Y292" i="1"/>
  <c r="Y320" i="1"/>
  <c r="Y333" i="1"/>
  <c r="Y369" i="1"/>
  <c r="BP389" i="1"/>
  <c r="BN389" i="1"/>
  <c r="BP401" i="1"/>
  <c r="BN401" i="1"/>
  <c r="Z401" i="1"/>
  <c r="Y414" i="1"/>
  <c r="Y436" i="1"/>
  <c r="Y442" i="1"/>
  <c r="Y449" i="1"/>
  <c r="Y460" i="1"/>
  <c r="Y466" i="1"/>
  <c r="Y476" i="1"/>
  <c r="Y481" i="1"/>
  <c r="Y487" i="1"/>
  <c r="Y507" i="1"/>
  <c r="Y513" i="1"/>
  <c r="Y517" i="1"/>
  <c r="Y530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Y409" i="1"/>
  <c r="Z412" i="1"/>
  <c r="BN412" i="1"/>
  <c r="W673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Z438" i="1"/>
  <c r="BN438" i="1"/>
  <c r="BP438" i="1"/>
  <c r="Z439" i="1"/>
  <c r="BN439" i="1"/>
  <c r="Z446" i="1"/>
  <c r="BN446" i="1"/>
  <c r="Z447" i="1"/>
  <c r="BN447" i="1"/>
  <c r="Z452" i="1"/>
  <c r="BN452" i="1"/>
  <c r="BP452" i="1"/>
  <c r="Z454" i="1"/>
  <c r="BN454" i="1"/>
  <c r="Z456" i="1"/>
  <c r="BN456" i="1"/>
  <c r="Z458" i="1"/>
  <c r="BN458" i="1"/>
  <c r="Y461" i="1"/>
  <c r="Z464" i="1"/>
  <c r="BN464" i="1"/>
  <c r="Z468" i="1"/>
  <c r="BN468" i="1"/>
  <c r="BP468" i="1"/>
  <c r="Z469" i="1"/>
  <c r="BN469" i="1"/>
  <c r="Z472" i="1"/>
  <c r="BN472" i="1"/>
  <c r="Z474" i="1"/>
  <c r="BN474" i="1"/>
  <c r="Z478" i="1"/>
  <c r="BN478" i="1"/>
  <c r="BP478" i="1"/>
  <c r="Z479" i="1"/>
  <c r="BN479" i="1"/>
  <c r="Z485" i="1"/>
  <c r="Z486" i="1" s="1"/>
  <c r="BN485" i="1"/>
  <c r="BP485" i="1"/>
  <c r="Y486" i="1"/>
  <c r="Z489" i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Z511" i="1"/>
  <c r="Z512" i="1" s="1"/>
  <c r="BN511" i="1"/>
  <c r="Z515" i="1"/>
  <c r="Z517" i="1" s="1"/>
  <c r="BN515" i="1"/>
  <c r="BP515" i="1"/>
  <c r="Z526" i="1"/>
  <c r="BN526" i="1"/>
  <c r="Z528" i="1"/>
  <c r="BN528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414" i="1"/>
  <c r="Z390" i="1"/>
  <c r="Z351" i="1"/>
  <c r="Z314" i="1"/>
  <c r="Z188" i="1"/>
  <c r="Z106" i="1"/>
  <c r="Z249" i="1"/>
  <c r="Z625" i="1"/>
  <c r="Z138" i="1"/>
  <c r="Z122" i="1"/>
  <c r="Z643" i="1"/>
  <c r="Z608" i="1"/>
  <c r="Z530" i="1"/>
  <c r="Z507" i="1"/>
  <c r="Z475" i="1"/>
  <c r="Z465" i="1"/>
  <c r="Z460" i="1"/>
  <c r="Z448" i="1"/>
  <c r="Z430" i="1"/>
  <c r="Z546" i="1"/>
  <c r="Z403" i="1"/>
  <c r="Z384" i="1"/>
  <c r="Z375" i="1"/>
  <c r="Z368" i="1"/>
  <c r="Z292" i="1"/>
  <c r="Z274" i="1"/>
  <c r="Z227" i="1"/>
  <c r="Z131" i="1"/>
  <c r="Z100" i="1"/>
  <c r="Z91" i="1"/>
  <c r="Z261" i="1"/>
  <c r="Z636" i="1"/>
  <c r="Z649" i="1"/>
  <c r="Z615" i="1"/>
  <c r="Z480" i="1"/>
  <c r="Z442" i="1"/>
  <c r="Z573" i="1"/>
  <c r="Z241" i="1"/>
  <c r="Z205" i="1"/>
  <c r="Z182" i="1"/>
  <c r="Z38" i="1"/>
  <c r="Y665" i="1"/>
  <c r="Y663" i="1"/>
  <c r="Z585" i="1"/>
  <c r="Z567" i="1"/>
  <c r="Z596" i="1"/>
  <c r="Z148" i="1"/>
  <c r="Z82" i="1"/>
  <c r="Z75" i="1"/>
  <c r="Z57" i="1"/>
  <c r="Y667" i="1"/>
  <c r="Y664" i="1"/>
  <c r="Y666" i="1" s="1"/>
  <c r="Z668" i="1" l="1"/>
</calcChain>
</file>

<file path=xl/sharedStrings.xml><?xml version="1.0" encoding="utf-8"?>
<sst xmlns="http://schemas.openxmlformats.org/spreadsheetml/2006/main" count="3124" uniqueCount="1078">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</sst>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88" sqref="AA8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45627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Воскресенье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0.41666666666666669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162</v>
      </c>
      <c r="B70" s="54" t="s">
        <v>163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169</v>
      </c>
      <c r="B72" s="54" t="s">
        <v>170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172</v>
      </c>
      <c r="B73" s="54" t="s">
        <v>173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175</v>
      </c>
      <c r="B74" s="54" t="s">
        <v>176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178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179</v>
      </c>
      <c r="B78" s="54" t="s">
        <v>180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185</v>
      </c>
      <c r="B80" s="54" t="s">
        <v>186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187</v>
      </c>
      <c r="B81" s="54" t="s">
        <v>188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190</v>
      </c>
      <c r="B85" s="54" t="s">
        <v>191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193</v>
      </c>
      <c r="B86" s="54" t="s">
        <v>194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196</v>
      </c>
      <c r="B87" s="54" t="s">
        <v>197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6</v>
      </c>
      <c r="Y88" s="778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hidden="1" customHeight="1" x14ac:dyDescent="0.25">
      <c r="A89" s="54" t="s">
        <v>201</v>
      </c>
      <c r="B89" s="54" t="s">
        <v>202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6</v>
      </c>
      <c r="Y90" s="778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6.6666666666666661</v>
      </c>
      <c r="Y91" s="779">
        <f>IFERROR(Y85/H85,"0")+IFERROR(Y86/H86,"0")+IFERROR(Y87/H87,"0")+IFERROR(Y88/H88,"0")+IFERROR(Y89/H89,"0")+IFERROR(Y90/H90,"0")</f>
        <v>8</v>
      </c>
      <c r="Z91" s="779">
        <f>IFERROR(IF(Z85="",0,Z85),"0")+IFERROR(IF(Z86="",0,Z86),"0")+IFERROR(IF(Z87="",0,Z87),"0")+IFERROR(IF(Z88="",0,Z88),"0")+IFERROR(IF(Z89="",0,Z89),"0")+IFERROR(IF(Z90="",0,Z90),"0")</f>
        <v>4.0160000000000001E-2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12</v>
      </c>
      <c r="Y92" s="779">
        <f>IFERROR(SUM(Y85:Y90),"0")</f>
        <v>14.4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205</v>
      </c>
      <c r="B94" s="54" t="s">
        <v>206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214</v>
      </c>
      <c r="B97" s="54" t="s">
        <v>215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216</v>
      </c>
      <c r="B98" s="54" t="s">
        <v>217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218</v>
      </c>
      <c r="B99" s="54" t="s">
        <v>219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220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221</v>
      </c>
      <c r="B103" s="54" t="s">
        <v>222</v>
      </c>
      <c r="C103" s="31">
        <v>4301060371</v>
      </c>
      <c r="D103" s="781">
        <v>4680115881532</v>
      </c>
      <c r="E103" s="782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221</v>
      </c>
      <c r="B104" s="54" t="s">
        <v>224</v>
      </c>
      <c r="C104" s="31">
        <v>4301060366</v>
      </c>
      <c r="D104" s="781">
        <v>4680115881532</v>
      </c>
      <c r="E104" s="782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225</v>
      </c>
      <c r="B105" s="54" t="s">
        <v>226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228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229</v>
      </c>
      <c r="B110" s="54" t="s">
        <v>230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232</v>
      </c>
      <c r="B111" s="54" t="s">
        <v>233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450</v>
      </c>
      <c r="Y112" s="778">
        <f>IFERROR(IF(X112="",0,CEILING((X112/$H112),1)*$H112),"")</f>
        <v>450</v>
      </c>
      <c r="Z112" s="36">
        <f>IFERROR(IF(Y112=0,"",ROUNDUP(Y112/H112,0)*0.00902),"")</f>
        <v>0.90200000000000002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471</v>
      </c>
      <c r="BN112" s="64">
        <f>IFERROR(Y112*I112/H112,"0")</f>
        <v>471</v>
      </c>
      <c r="BO112" s="64">
        <f>IFERROR(1/J112*(X112/H112),"0")</f>
        <v>0.75757575757575757</v>
      </c>
      <c r="BP112" s="64">
        <f>IFERROR(1/J112*(Y112/H112),"0")</f>
        <v>0.75757575757575757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100</v>
      </c>
      <c r="Y113" s="779">
        <f>IFERROR(Y110/H110,"0")+IFERROR(Y111/H111,"0")+IFERROR(Y112/H112,"0")</f>
        <v>100</v>
      </c>
      <c r="Z113" s="779">
        <f>IFERROR(IF(Z110="",0,Z110),"0")+IFERROR(IF(Z111="",0,Z111),"0")+IFERROR(IF(Z112="",0,Z112),"0")</f>
        <v>0.90200000000000002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450</v>
      </c>
      <c r="Y114" s="779">
        <f>IFERROR(SUM(Y110:Y112),"0")</f>
        <v>450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237</v>
      </c>
      <c r="B116" s="54" t="s">
        <v>238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237</v>
      </c>
      <c r="B117" s="54" t="s">
        <v>240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244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246</v>
      </c>
      <c r="B120" s="54" t="s">
        <v>247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246</v>
      </c>
      <c r="B121" s="54" t="s">
        <v>249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250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252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27" hidden="1" customHeight="1" x14ac:dyDescent="0.25">
      <c r="A126" s="54" t="s">
        <v>253</v>
      </c>
      <c r="B126" s="54" t="s">
        <v>254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253</v>
      </c>
      <c r="B127" s="54" t="s">
        <v>256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258</v>
      </c>
      <c r="B128" s="54" t="s">
        <v>259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260</v>
      </c>
      <c r="B129" s="54" t="s">
        <v>261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262</v>
      </c>
      <c r="B130" s="54" t="s">
        <v>263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178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264</v>
      </c>
      <c r="B134" s="54" t="s">
        <v>265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267</v>
      </c>
      <c r="B136" s="54" t="s">
        <v>270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271</v>
      </c>
      <c r="B137" s="54" t="s">
        <v>272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37.5" hidden="1" customHeight="1" x14ac:dyDescent="0.25">
      <c r="A141" s="54" t="s">
        <v>273</v>
      </c>
      <c r="B141" s="54" t="s">
        <v>274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hidden="1" customHeight="1" x14ac:dyDescent="0.25">
      <c r="A142" s="54" t="s">
        <v>273</v>
      </c>
      <c r="B142" s="54" t="s">
        <v>276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278</v>
      </c>
      <c r="B143" s="54" t="s">
        <v>279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281</v>
      </c>
      <c r="B144" s="54" t="s">
        <v>282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284</v>
      </c>
      <c r="B145" s="54" t="s">
        <v>285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286</v>
      </c>
      <c r="B146" s="54" t="s">
        <v>287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289</v>
      </c>
      <c r="B147" s="54" t="s">
        <v>290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220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292</v>
      </c>
      <c r="B151" s="54" t="s">
        <v>293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295</v>
      </c>
      <c r="B152" s="54" t="s">
        <v>296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298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299</v>
      </c>
      <c r="B157" s="54" t="s">
        <v>300</v>
      </c>
      <c r="C157" s="31">
        <v>4301011564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299</v>
      </c>
      <c r="B158" s="54" t="s">
        <v>302</v>
      </c>
      <c r="C158" s="31">
        <v>4301011562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17.5</v>
      </c>
      <c r="Y162" s="778">
        <f>IFERROR(IF(X162="",0,CEILING((X162/$H162),1)*$H162),"")</f>
        <v>19.599999999999998</v>
      </c>
      <c r="Z162" s="36">
        <f>IFERROR(IF(Y162=0,"",ROUNDUP(Y162/H162,0)*0.00753),"")</f>
        <v>5.271E-2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19.3</v>
      </c>
      <c r="BN162" s="64">
        <f>IFERROR(Y162*I162/H162,"0")</f>
        <v>21.616</v>
      </c>
      <c r="BO162" s="64">
        <f>IFERROR(1/J162*(X162/H162),"0")</f>
        <v>4.0064102564102561E-2</v>
      </c>
      <c r="BP162" s="64">
        <f>IFERROR(1/J162*(Y162/H162),"0")</f>
        <v>4.4871794871794872E-2</v>
      </c>
    </row>
    <row r="163" spans="1:68" ht="27" hidden="1" customHeight="1" x14ac:dyDescent="0.25">
      <c r="A163" s="54" t="s">
        <v>303</v>
      </c>
      <c r="B163" s="54" t="s">
        <v>306</v>
      </c>
      <c r="C163" s="31">
        <v>4301031235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6.25</v>
      </c>
      <c r="Y164" s="779">
        <f>IFERROR(Y162/H162,"0")+IFERROR(Y163/H163,"0")</f>
        <v>7</v>
      </c>
      <c r="Z164" s="779">
        <f>IFERROR(IF(Z162="",0,Z162),"0")+IFERROR(IF(Z163="",0,Z163),"0")</f>
        <v>5.271E-2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17.5</v>
      </c>
      <c r="Y165" s="779">
        <f>IFERROR(SUM(Y162:Y163),"0")</f>
        <v>19.599999999999998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307</v>
      </c>
      <c r="B167" s="54" t="s">
        <v>308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33</v>
      </c>
      <c r="Y168" s="778">
        <f>IFERROR(IF(X168="",0,CEILING((X168/$H168),1)*$H168),"")</f>
        <v>34.32</v>
      </c>
      <c r="Z168" s="36">
        <f>IFERROR(IF(Y168=0,"",ROUNDUP(Y168/H168,0)*0.00753),"")</f>
        <v>9.7890000000000005E-2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36.599999999999994</v>
      </c>
      <c r="BN168" s="64">
        <f>IFERROR(Y168*I168/H168,"0")</f>
        <v>38.063999999999993</v>
      </c>
      <c r="BO168" s="64">
        <f>IFERROR(1/J168*(X168/H168),"0")</f>
        <v>8.0128205128205121E-2</v>
      </c>
      <c r="BP168" s="64">
        <f>IFERROR(1/J168*(Y168/H168),"0")</f>
        <v>8.3333333333333329E-2</v>
      </c>
    </row>
    <row r="169" spans="1:68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12.5</v>
      </c>
      <c r="Y169" s="779">
        <f>IFERROR(Y167/H167,"0")+IFERROR(Y168/H168,"0")</f>
        <v>13</v>
      </c>
      <c r="Z169" s="779">
        <f>IFERROR(IF(Z167="",0,Z167),"0")+IFERROR(IF(Z168="",0,Z168),"0")</f>
        <v>9.7890000000000005E-2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33</v>
      </c>
      <c r="Y170" s="779">
        <f>IFERROR(SUM(Y167:Y168),"0")</f>
        <v>34.32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310</v>
      </c>
      <c r="B173" s="54" t="s">
        <v>311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313</v>
      </c>
      <c r="B177" s="54" t="s">
        <v>314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319</v>
      </c>
      <c r="B179" s="54" t="s">
        <v>320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322</v>
      </c>
      <c r="B180" s="54" t="s">
        <v>323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324</v>
      </c>
      <c r="B181" s="54" t="s">
        <v>325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326</v>
      </c>
      <c r="B185" s="54" t="s">
        <v>327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329</v>
      </c>
      <c r="B186" s="54" t="s">
        <v>330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332</v>
      </c>
      <c r="B187" s="54" t="s">
        <v>333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334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335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178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336</v>
      </c>
      <c r="B193" s="54" t="s">
        <v>337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339</v>
      </c>
      <c r="B197" s="54" t="s">
        <v>340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348</v>
      </c>
      <c r="B200" s="54" t="s">
        <v>349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350</v>
      </c>
      <c r="B201" s="54" t="s">
        <v>351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352</v>
      </c>
      <c r="B202" s="54" t="s">
        <v>353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354</v>
      </c>
      <c r="B203" s="54" t="s">
        <v>355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356</v>
      </c>
      <c r="B204" s="54" t="s">
        <v>357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359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360</v>
      </c>
      <c r="B209" s="54" t="s">
        <v>361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363</v>
      </c>
      <c r="B210" s="54" t="s">
        <v>364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178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366</v>
      </c>
      <c r="B214" s="54" t="s">
        <v>367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369</v>
      </c>
      <c r="B215" s="54" t="s">
        <v>370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371</v>
      </c>
      <c r="B219" s="54" t="s">
        <v>372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100</v>
      </c>
      <c r="Y221" s="778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385</v>
      </c>
      <c r="B224" s="54" t="s">
        <v>386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387</v>
      </c>
      <c r="B225" s="54" t="s">
        <v>388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389</v>
      </c>
      <c r="B226" s="54" t="s">
        <v>390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18.518518518518519</v>
      </c>
      <c r="Y227" s="779">
        <f>IFERROR(Y219/H219,"0")+IFERROR(Y220/H220,"0")+IFERROR(Y221/H221,"0")+IFERROR(Y222/H222,"0")+IFERROR(Y223/H223,"0")+IFERROR(Y224/H224,"0")+IFERROR(Y225/H225,"0")+IFERROR(Y226/H226,"0")</f>
        <v>19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0.17138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100</v>
      </c>
      <c r="Y228" s="779">
        <f>IFERROR(SUM(Y219:Y226),"0")</f>
        <v>102.60000000000001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391</v>
      </c>
      <c r="B230" s="54" t="s">
        <v>392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403</v>
      </c>
      <c r="B234" s="54" t="s">
        <v>404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405</v>
      </c>
      <c r="B235" s="54" t="s">
        <v>406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411</v>
      </c>
      <c r="B237" s="54" t="s">
        <v>412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413</v>
      </c>
      <c r="B238" s="54" t="s">
        <v>414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415</v>
      </c>
      <c r="B239" s="54" t="s">
        <v>416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417</v>
      </c>
      <c r="B240" s="54" t="s">
        <v>418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220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420</v>
      </c>
      <c r="B244" s="54" t="s">
        <v>421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420</v>
      </c>
      <c r="B245" s="54" t="s">
        <v>423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425</v>
      </c>
      <c r="B246" s="54" t="s">
        <v>426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428</v>
      </c>
      <c r="B247" s="54" t="s">
        <v>429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431</v>
      </c>
      <c r="B248" s="54" t="s">
        <v>432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434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435</v>
      </c>
      <c r="B253" s="54" t="s">
        <v>436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443</v>
      </c>
      <c r="B256" s="54" t="s">
        <v>444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443</v>
      </c>
      <c r="B257" s="54" t="s">
        <v>445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447</v>
      </c>
      <c r="B258" s="54" t="s">
        <v>448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450</v>
      </c>
      <c r="B259" s="54" t="s">
        <v>451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452</v>
      </c>
      <c r="B260" s="54" t="s">
        <v>453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455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456</v>
      </c>
      <c r="B265" s="54" t="s">
        <v>457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456</v>
      </c>
      <c r="B266" s="54" t="s">
        <v>458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460</v>
      </c>
      <c r="B267" s="54" t="s">
        <v>461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20</v>
      </c>
      <c r="Y269" s="778">
        <f t="shared" si="57"/>
        <v>23.2</v>
      </c>
      <c r="Z269" s="36">
        <f>IFERROR(IF(Y269=0,"",ROUNDUP(Y269/H269,0)*0.02175),"")</f>
        <v>4.3499999999999997E-2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20.827586206896552</v>
      </c>
      <c r="BN269" s="64">
        <f t="shared" si="59"/>
        <v>24.159999999999997</v>
      </c>
      <c r="BO269" s="64">
        <f t="shared" si="60"/>
        <v>3.0788177339901478E-2</v>
      </c>
      <c r="BP269" s="64">
        <f t="shared" si="61"/>
        <v>3.5714285714285712E-2</v>
      </c>
    </row>
    <row r="270" spans="1:68" ht="27" hidden="1" customHeight="1" x14ac:dyDescent="0.25">
      <c r="A270" s="54" t="s">
        <v>467</v>
      </c>
      <c r="B270" s="54" t="s">
        <v>468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469</v>
      </c>
      <c r="B271" s="54" t="s">
        <v>470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472</v>
      </c>
      <c r="B272" s="54" t="s">
        <v>473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80</v>
      </c>
      <c r="Y273" s="778">
        <f t="shared" si="57"/>
        <v>80</v>
      </c>
      <c r="Z273" s="36">
        <f>IFERROR(IF(Y273=0,"",ROUNDUP(Y273/H273,0)*0.00902),"")</f>
        <v>0.1804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84.2</v>
      </c>
      <c r="BN273" s="64">
        <f t="shared" si="59"/>
        <v>84.2</v>
      </c>
      <c r="BO273" s="64">
        <f t="shared" si="60"/>
        <v>0.15151515151515152</v>
      </c>
      <c r="BP273" s="64">
        <f t="shared" si="61"/>
        <v>0.15151515151515152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21.724137931034484</v>
      </c>
      <c r="Y274" s="779">
        <f>IFERROR(Y265/H265,"0")+IFERROR(Y266/H266,"0")+IFERROR(Y267/H267,"0")+IFERROR(Y268/H268,"0")+IFERROR(Y269/H269,"0")+IFERROR(Y270/H270,"0")+IFERROR(Y271/H271,"0")+IFERROR(Y272/H272,"0")+IFERROR(Y273/H273,"0")</f>
        <v>22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0.22389999999999999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100</v>
      </c>
      <c r="Y275" s="779">
        <f>IFERROR(SUM(Y265:Y273),"0")</f>
        <v>103.2</v>
      </c>
      <c r="Z275" s="37"/>
      <c r="AA275" s="780"/>
      <c r="AB275" s="780"/>
      <c r="AC275" s="780"/>
    </row>
    <row r="276" spans="1:68" ht="14.25" hidden="1" customHeight="1" x14ac:dyDescent="0.25">
      <c r="A276" s="792" t="s">
        <v>178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476</v>
      </c>
      <c r="B277" s="54" t="s">
        <v>477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479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480</v>
      </c>
      <c r="B282" s="54" t="s">
        <v>481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483</v>
      </c>
      <c r="B283" s="54" t="s">
        <v>484</v>
      </c>
      <c r="C283" s="31">
        <v>4301011322</v>
      </c>
      <c r="D283" s="781">
        <v>4607091387452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486</v>
      </c>
      <c r="B284" s="54" t="s">
        <v>487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486</v>
      </c>
      <c r="B285" s="54" t="s">
        <v>489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491</v>
      </c>
      <c r="B286" s="54" t="s">
        <v>492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494</v>
      </c>
      <c r="B287" s="54" t="s">
        <v>495</v>
      </c>
      <c r="C287" s="31">
        <v>4301011313</v>
      </c>
      <c r="D287" s="781">
        <v>4607091385984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499</v>
      </c>
      <c r="B289" s="54" t="s">
        <v>500</v>
      </c>
      <c r="C289" s="31">
        <v>4301011319</v>
      </c>
      <c r="D289" s="781">
        <v>4607091387469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501</v>
      </c>
      <c r="B290" s="54" t="s">
        <v>502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503</v>
      </c>
      <c r="B291" s="54" t="s">
        <v>504</v>
      </c>
      <c r="C291" s="31">
        <v>4301011316</v>
      </c>
      <c r="D291" s="781">
        <v>4607091387438</v>
      </c>
      <c r="E291" s="782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506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507</v>
      </c>
      <c r="B296" s="54" t="s">
        <v>508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509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510</v>
      </c>
      <c r="B301" s="54" t="s">
        <v>511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512</v>
      </c>
      <c r="B302" s="54" t="s">
        <v>513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515</v>
      </c>
      <c r="B303" s="54" t="s">
        <v>516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518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519</v>
      </c>
      <c r="B308" s="54" t="s">
        <v>520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527</v>
      </c>
      <c r="B311" s="54" t="s">
        <v>528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529</v>
      </c>
      <c r="B312" s="54" t="s">
        <v>530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531</v>
      </c>
      <c r="B313" s="54" t="s">
        <v>532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534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535</v>
      </c>
      <c r="B318" s="54" t="s">
        <v>536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538</v>
      </c>
      <c r="B322" s="54" t="s">
        <v>539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541</v>
      </c>
      <c r="B326" s="54" t="s">
        <v>542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544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545</v>
      </c>
      <c r="B331" s="54" t="s">
        <v>546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548</v>
      </c>
      <c r="B335" s="54" t="s">
        <v>549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551</v>
      </c>
      <c r="B339" s="54" t="s">
        <v>552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554</v>
      </c>
      <c r="B340" s="54" t="s">
        <v>555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557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558</v>
      </c>
      <c r="B345" s="54" t="s">
        <v>559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70</v>
      </c>
      <c r="Y349" s="778">
        <f>IFERROR(IF(X349="",0,CEILING((X349/$H349),1)*$H349),"")</f>
        <v>71.400000000000006</v>
      </c>
      <c r="Z349" s="36">
        <f>IFERROR(IF(Y349=0,"",ROUNDUP(Y349/H349,0)*0.00502),"")</f>
        <v>0.17068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73.333333333333329</v>
      </c>
      <c r="BN349" s="64">
        <f>IFERROR(Y349*I349/H349,"0")</f>
        <v>74.8</v>
      </c>
      <c r="BO349" s="64">
        <f>IFERROR(1/J349*(X349/H349),"0")</f>
        <v>0.14245014245014245</v>
      </c>
      <c r="BP349" s="64">
        <f>IFERROR(1/J349*(Y349/H349),"0")</f>
        <v>0.14529914529914531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33.333333333333329</v>
      </c>
      <c r="Y351" s="779">
        <f>IFERROR(Y349/H349,"0")+IFERROR(Y350/H350,"0")</f>
        <v>34</v>
      </c>
      <c r="Z351" s="779">
        <f>IFERROR(IF(Z349="",0,Z349),"0")+IFERROR(IF(Z350="",0,Z350),"0")</f>
        <v>0.17068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70</v>
      </c>
      <c r="Y352" s="779">
        <f>IFERROR(SUM(Y349:Y350),"0")</f>
        <v>71.400000000000006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565</v>
      </c>
      <c r="B354" s="54" t="s">
        <v>566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568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569</v>
      </c>
      <c r="B359" s="54" t="s">
        <v>570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572</v>
      </c>
      <c r="B361" s="54" t="s">
        <v>575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4301011859</v>
      </c>
      <c r="D366" s="781">
        <v>4680115885608</v>
      </c>
      <c r="E366" s="782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592</v>
      </c>
      <c r="B367" s="54" t="s">
        <v>593</v>
      </c>
      <c r="C367" s="31">
        <v>4301011323</v>
      </c>
      <c r="D367" s="781">
        <v>4607091386011</v>
      </c>
      <c r="E367" s="782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220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100</v>
      </c>
      <c r="Y388" s="778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20</v>
      </c>
      <c r="Y389" s="778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18.772893772893774</v>
      </c>
      <c r="Y390" s="779">
        <f>IFERROR(Y387/H387,"0")+IFERROR(Y388/H388,"0")+IFERROR(Y389/H389,"0")</f>
        <v>20</v>
      </c>
      <c r="Z390" s="779">
        <f>IFERROR(IF(Z387="",0,Z387),"0")+IFERROR(IF(Z388="",0,Z388),"0")+IFERROR(IF(Z389="",0,Z389),"0")</f>
        <v>0.43500000000000005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150</v>
      </c>
      <c r="Y391" s="779">
        <f>IFERROR(SUM(Y387:Y389),"0")</f>
        <v>160.19999999999999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175</v>
      </c>
      <c r="Y412" s="778">
        <f>IFERROR(IF(X412="",0,CEILING((X412/$H412),1)*$H412),"")</f>
        <v>176.4</v>
      </c>
      <c r="Z412" s="36">
        <f>IFERROR(IF(Y412=0,"",ROUNDUP(Y412/H412,0)*0.00753),"")</f>
        <v>0.63251999999999997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197.66666666666663</v>
      </c>
      <c r="BN412" s="64">
        <f>IFERROR(Y412*I412/H412,"0")</f>
        <v>199.24799999999999</v>
      </c>
      <c r="BO412" s="64">
        <f>IFERROR(1/J412*(X412/H412),"0")</f>
        <v>0.53418803418803418</v>
      </c>
      <c r="BP412" s="64">
        <f>IFERROR(1/J412*(Y412/H412),"0")</f>
        <v>0.53846153846153844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70</v>
      </c>
      <c r="Y413" s="778">
        <f>IFERROR(IF(X413="",0,CEILING((X413/$H413),1)*$H413),"")</f>
        <v>71.400000000000006</v>
      </c>
      <c r="Z413" s="36">
        <f>IFERROR(IF(Y413=0,"",ROUNDUP(Y413/H413,0)*0.00753),"")</f>
        <v>0.25602000000000003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78.666666666666657</v>
      </c>
      <c r="BN413" s="64">
        <f>IFERROR(Y413*I413/H413,"0")</f>
        <v>80.239999999999995</v>
      </c>
      <c r="BO413" s="64">
        <f>IFERROR(1/J413*(X413/H413),"0")</f>
        <v>0.21367521367521364</v>
      </c>
      <c r="BP413" s="64">
        <f>IFERROR(1/J413*(Y413/H413),"0")</f>
        <v>0.21794871794871795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116.66666666666666</v>
      </c>
      <c r="Y414" s="779">
        <f>IFERROR(Y411/H411,"0")+IFERROR(Y412/H412,"0")+IFERROR(Y413/H413,"0")</f>
        <v>118</v>
      </c>
      <c r="Z414" s="779">
        <f>IFERROR(IF(Z411="",0,Z411),"0")+IFERROR(IF(Z412="",0,Z412),"0")+IFERROR(IF(Z413="",0,Z413),"0")</f>
        <v>0.88854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245</v>
      </c>
      <c r="Y415" s="779">
        <f>IFERROR(SUM(Y411:Y413),"0")</f>
        <v>247.8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550</v>
      </c>
      <c r="Y419" s="778">
        <f t="shared" ref="Y419:Y429" si="82">IFERROR(IF(X419="",0,CEILING((X419/$H419),1)*$H419),"")</f>
        <v>555</v>
      </c>
      <c r="Z419" s="36">
        <f>IFERROR(IF(Y419=0,"",ROUNDUP(Y419/H419,0)*0.02175),"")</f>
        <v>0.80474999999999997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567.6</v>
      </c>
      <c r="BN419" s="64">
        <f t="shared" ref="BN419:BN429" si="84">IFERROR(Y419*I419/H419,"0")</f>
        <v>572.76</v>
      </c>
      <c r="BO419" s="64">
        <f t="shared" ref="BO419:BO429" si="85">IFERROR(1/J419*(X419/H419),"0")</f>
        <v>0.76388888888888884</v>
      </c>
      <c r="BP419" s="64">
        <f t="shared" ref="BP419:BP429" si="86">IFERROR(1/J419*(Y419/H419),"0")</f>
        <v>0.77083333333333326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4301011946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600</v>
      </c>
      <c r="Y421" s="778">
        <f t="shared" si="82"/>
        <v>600</v>
      </c>
      <c r="Z421" s="36">
        <f>IFERROR(IF(Y421=0,"",ROUNDUP(Y421/H421,0)*0.02175),"")</f>
        <v>0.86999999999999988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619.20000000000005</v>
      </c>
      <c r="BN421" s="64">
        <f t="shared" si="84"/>
        <v>619.20000000000005</v>
      </c>
      <c r="BO421" s="64">
        <f t="shared" si="85"/>
        <v>0.83333333333333326</v>
      </c>
      <c r="BP421" s="64">
        <f t="shared" si="86"/>
        <v>0.83333333333333326</v>
      </c>
    </row>
    <row r="422" spans="1:68" ht="27" hidden="1" customHeight="1" x14ac:dyDescent="0.25">
      <c r="A422" s="54" t="s">
        <v>674</v>
      </c>
      <c r="B422" s="54" t="s">
        <v>677</v>
      </c>
      <c r="C422" s="31">
        <v>4301011947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4301011867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678</v>
      </c>
      <c r="B424" s="54" t="s">
        <v>681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76.666666666666657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1.67475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1150</v>
      </c>
      <c r="Y431" s="779">
        <f>IFERROR(SUM(Y419:Y429),"0")</f>
        <v>1155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178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220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20</v>
      </c>
      <c r="Y445" s="778">
        <f>IFERROR(IF(X445="",0,CEILING((X445/$H445),1)*$H445),"")</f>
        <v>23.4</v>
      </c>
      <c r="Z445" s="36">
        <f>IFERROR(IF(Y445=0,"",ROUNDUP(Y445/H445,0)*0.02175),"")</f>
        <v>6.5250000000000002E-2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21.446153846153852</v>
      </c>
      <c r="BN445" s="64">
        <f>IFERROR(Y445*I445/H445,"0")</f>
        <v>25.092000000000002</v>
      </c>
      <c r="BO445" s="64">
        <f>IFERROR(1/J445*(X445/H445),"0")</f>
        <v>4.5787545787545791E-2</v>
      </c>
      <c r="BP445" s="64">
        <f>IFERROR(1/J445*(Y445/H445),"0")</f>
        <v>5.3571428571428568E-2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2.5641025641025643</v>
      </c>
      <c r="Y448" s="779">
        <f>IFERROR(Y445/H445,"0")+IFERROR(Y446/H446,"0")+IFERROR(Y447/H447,"0")</f>
        <v>3</v>
      </c>
      <c r="Z448" s="779">
        <f>IFERROR(IF(Z445="",0,Z445),"0")+IFERROR(IF(Z446="",0,Z446),"0")+IFERROR(IF(Z447="",0,Z447),"0")</f>
        <v>6.5250000000000002E-2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20</v>
      </c>
      <c r="Y449" s="779">
        <f>IFERROR(SUM(Y445:Y447),"0")</f>
        <v>23.4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50</v>
      </c>
      <c r="Y458" s="778">
        <f t="shared" si="87"/>
        <v>60</v>
      </c>
      <c r="Z458" s="36">
        <f t="shared" si="88"/>
        <v>0.10874999999999999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52</v>
      </c>
      <c r="BN458" s="64">
        <f t="shared" si="90"/>
        <v>62.400000000000006</v>
      </c>
      <c r="BO458" s="64">
        <f t="shared" si="91"/>
        <v>7.4404761904761904E-2</v>
      </c>
      <c r="BP458" s="64">
        <f t="shared" si="92"/>
        <v>8.9285714285714274E-2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4.166666666666667</v>
      </c>
      <c r="Y460" s="779">
        <f>IFERROR(Y452/H452,"0")+IFERROR(Y453/H453,"0")+IFERROR(Y454/H454,"0")+IFERROR(Y455/H455,"0")+IFERROR(Y456/H456,"0")+IFERROR(Y457/H457,"0")+IFERROR(Y458/H458,"0")+IFERROR(Y459/H459,"0")</f>
        <v>5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0.10874999999999999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50</v>
      </c>
      <c r="Y461" s="779">
        <f>IFERROR(SUM(Y452:Y459),"0")</f>
        <v>60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220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178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90</v>
      </c>
      <c r="Y565" s="778">
        <f t="shared" si="104"/>
        <v>90</v>
      </c>
      <c r="Z565" s="36">
        <f>IFERROR(IF(Y565=0,"",ROUNDUP(Y565/H565,0)*0.00902),"")</f>
        <v>0.22550000000000001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95.249999999999986</v>
      </c>
      <c r="BN565" s="64">
        <f t="shared" si="107"/>
        <v>95.249999999999986</v>
      </c>
      <c r="BO565" s="64">
        <f t="shared" si="108"/>
        <v>0.18939393939393939</v>
      </c>
      <c r="BP565" s="64">
        <f t="shared" si="109"/>
        <v>0.18939393939393939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0.22550000000000001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90</v>
      </c>
      <c r="Y568" s="779">
        <f>IFERROR(SUM(Y556:Y566),"0")</f>
        <v>90</v>
      </c>
      <c r="Z568" s="37"/>
      <c r="AA568" s="780"/>
      <c r="AB568" s="780"/>
      <c r="AC568" s="780"/>
    </row>
    <row r="569" spans="1:68" ht="14.25" hidden="1" customHeight="1" x14ac:dyDescent="0.25">
      <c r="A569" s="792" t="s">
        <v>178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220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178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220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178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2490.5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2535.52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2618.7338743631854</v>
      </c>
      <c r="Y664" s="779">
        <f>IFERROR(SUM(BN22:BN660),"0")</f>
        <v>2666.7000000000003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2743.7338743631854</v>
      </c>
      <c r="Y666" s="779">
        <f>GrossWeightTotalR+PalletQtyTotalR*25</f>
        <v>2791.7000000000003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445.32965278654927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454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5.0753199999999996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334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228</v>
      </c>
      <c r="F671" s="829" t="s">
        <v>252</v>
      </c>
      <c r="G671" s="829" t="s">
        <v>298</v>
      </c>
      <c r="H671" s="829" t="s">
        <v>122</v>
      </c>
      <c r="I671" s="829" t="s">
        <v>335</v>
      </c>
      <c r="J671" s="829" t="s">
        <v>359</v>
      </c>
      <c r="K671" s="829" t="s">
        <v>434</v>
      </c>
      <c r="L671" s="829" t="s">
        <v>455</v>
      </c>
      <c r="M671" s="829" t="s">
        <v>479</v>
      </c>
      <c r="N671" s="775"/>
      <c r="O671" s="829" t="s">
        <v>506</v>
      </c>
      <c r="P671" s="829" t="s">
        <v>509</v>
      </c>
      <c r="Q671" s="829" t="s">
        <v>518</v>
      </c>
      <c r="R671" s="829" t="s">
        <v>534</v>
      </c>
      <c r="S671" s="829" t="s">
        <v>544</v>
      </c>
      <c r="T671" s="829" t="s">
        <v>557</v>
      </c>
      <c r="U671" s="829" t="s">
        <v>568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14.4</v>
      </c>
      <c r="E673" s="46">
        <f>IFERROR(Y110*1,"0")+IFERROR(Y111*1,"0")+IFERROR(Y112*1,"0")+IFERROR(Y116*1,"0")+IFERROR(Y117*1,"0")+IFERROR(Y118*1,"0")+IFERROR(Y119*1,"0")+IFERROR(Y120*1,"0")+IFERROR(Y121*1,"0")</f>
        <v>450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53.92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102.60000000000001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103.2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71.400000000000006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160.19999999999999</v>
      </c>
      <c r="V673" s="46">
        <f>IFERROR(Y407*1,"0")+IFERROR(Y411*1,"0")+IFERROR(Y412*1,"0")+IFERROR(Y413*1,"0")</f>
        <v>247.8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1178.4000000000001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3.5999999999999996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00,00"/>
        <filter val="116,67"/>
        <filter val="12,00"/>
        <filter val="12,50"/>
        <filter val="150,00"/>
        <filter val="17,50"/>
        <filter val="175,00"/>
        <filter val="18,52"/>
        <filter val="18,77"/>
        <filter val="2 490,50"/>
        <filter val="2 618,73"/>
        <filter val="2 743,73"/>
        <filter val="2,50"/>
        <filter val="2,56"/>
        <filter val="20,00"/>
        <filter val="21,72"/>
        <filter val="245,00"/>
        <filter val="25,00"/>
        <filter val="3,00"/>
        <filter val="30,00"/>
        <filter val="33,00"/>
        <filter val="33,33"/>
        <filter val="4,17"/>
        <filter val="445,33"/>
        <filter val="450,00"/>
        <filter val="5"/>
        <filter val="50,00"/>
        <filter val="550,00"/>
        <filter val="6,00"/>
        <filter val="6,25"/>
        <filter val="6,67"/>
        <filter val="600,00"/>
        <filter val="70,00"/>
        <filter val="76,67"/>
        <filter val="80,00"/>
        <filter val="90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