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91E6EA6-116C-4BB6-A4E0-B509036092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Y517" i="1" s="1"/>
  <c r="P515" i="1"/>
  <c r="X513" i="1"/>
  <c r="X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X461" i="1"/>
  <c r="X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X347" i="1"/>
  <c r="X346" i="1"/>
  <c r="BO345" i="1"/>
  <c r="BM345" i="1"/>
  <c r="Y345" i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X305" i="1"/>
  <c r="X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2" i="1"/>
  <c r="X241" i="1"/>
  <c r="BO240" i="1"/>
  <c r="BM240" i="1"/>
  <c r="Y240" i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X217" i="1"/>
  <c r="X216" i="1"/>
  <c r="BO215" i="1"/>
  <c r="BM215" i="1"/>
  <c r="Y215" i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X189" i="1"/>
  <c r="X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Y188" i="1" s="1"/>
  <c r="P185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X165" i="1"/>
  <c r="X164" i="1"/>
  <c r="BO163" i="1"/>
  <c r="BM163" i="1"/>
  <c r="Y163" i="1"/>
  <c r="P163" i="1"/>
  <c r="BO162" i="1"/>
  <c r="BM162" i="1"/>
  <c r="Y162" i="1"/>
  <c r="Y165" i="1" s="1"/>
  <c r="P162" i="1"/>
  <c r="X160" i="1"/>
  <c r="X159" i="1"/>
  <c r="BO158" i="1"/>
  <c r="BM158" i="1"/>
  <c r="Y158" i="1"/>
  <c r="BP158" i="1" s="1"/>
  <c r="P158" i="1"/>
  <c r="BO157" i="1"/>
  <c r="BM157" i="1"/>
  <c r="Y157" i="1"/>
  <c r="BP157" i="1" s="1"/>
  <c r="P157" i="1"/>
  <c r="X154" i="1"/>
  <c r="X153" i="1"/>
  <c r="BO152" i="1"/>
  <c r="BM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X132" i="1"/>
  <c r="X131" i="1"/>
  <c r="BO130" i="1"/>
  <c r="BM130" i="1"/>
  <c r="Y130" i="1"/>
  <c r="P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O103" i="1"/>
  <c r="BM103" i="1"/>
  <c r="Y103" i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P94" i="1"/>
  <c r="X92" i="1"/>
  <c r="X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3" i="1"/>
  <c r="X62" i="1"/>
  <c r="BO61" i="1"/>
  <c r="BM61" i="1"/>
  <c r="Y61" i="1"/>
  <c r="BP61" i="1" s="1"/>
  <c r="P61" i="1"/>
  <c r="BO60" i="1"/>
  <c r="BM60" i="1"/>
  <c r="Y60" i="1"/>
  <c r="Y62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67" i="1" s="1"/>
  <c r="BO22" i="1"/>
  <c r="BM22" i="1"/>
  <c r="X664" i="1" s="1"/>
  <c r="Y22" i="1"/>
  <c r="P22" i="1"/>
  <c r="H10" i="1"/>
  <c r="A9" i="1"/>
  <c r="F10" i="1" s="1"/>
  <c r="D7" i="1"/>
  <c r="Q6" i="1"/>
  <c r="P2" i="1"/>
  <c r="BP378" i="1" l="1"/>
  <c r="BN378" i="1"/>
  <c r="Z378" i="1"/>
  <c r="Y408" i="1"/>
  <c r="BP407" i="1"/>
  <c r="BN407" i="1"/>
  <c r="Z407" i="1"/>
  <c r="Z408" i="1" s="1"/>
  <c r="BP411" i="1"/>
  <c r="BN411" i="1"/>
  <c r="Z411" i="1"/>
  <c r="BP445" i="1"/>
  <c r="BN445" i="1"/>
  <c r="Z445" i="1"/>
  <c r="BP463" i="1"/>
  <c r="BN463" i="1"/>
  <c r="Z463" i="1"/>
  <c r="BP471" i="1"/>
  <c r="BN471" i="1"/>
  <c r="Z471" i="1"/>
  <c r="BP500" i="1"/>
  <c r="BN500" i="1"/>
  <c r="Z500" i="1"/>
  <c r="Y535" i="1"/>
  <c r="Y534" i="1"/>
  <c r="BP533" i="1"/>
  <c r="BN533" i="1"/>
  <c r="Z533" i="1"/>
  <c r="Z534" i="1" s="1"/>
  <c r="Y539" i="1"/>
  <c r="Y538" i="1"/>
  <c r="BP537" i="1"/>
  <c r="BN537" i="1"/>
  <c r="Z537" i="1"/>
  <c r="Z538" i="1" s="1"/>
  <c r="BP542" i="1"/>
  <c r="BN542" i="1"/>
  <c r="Z542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52" i="1"/>
  <c r="BN52" i="1"/>
  <c r="Z67" i="1"/>
  <c r="BN67" i="1"/>
  <c r="Z79" i="1"/>
  <c r="BN79" i="1"/>
  <c r="Z89" i="1"/>
  <c r="BN89" i="1"/>
  <c r="Z99" i="1"/>
  <c r="BN99" i="1"/>
  <c r="Z112" i="1"/>
  <c r="BN112" i="1"/>
  <c r="Z128" i="1"/>
  <c r="BN128" i="1"/>
  <c r="Z142" i="1"/>
  <c r="BN142" i="1"/>
  <c r="Z157" i="1"/>
  <c r="BN157" i="1"/>
  <c r="Z180" i="1"/>
  <c r="BN180" i="1"/>
  <c r="Z202" i="1"/>
  <c r="BN202" i="1"/>
  <c r="Z219" i="1"/>
  <c r="BN219" i="1"/>
  <c r="Z231" i="1"/>
  <c r="BN231" i="1"/>
  <c r="Z238" i="1"/>
  <c r="BN238" i="1"/>
  <c r="Z248" i="1"/>
  <c r="BN248" i="1"/>
  <c r="Z259" i="1"/>
  <c r="BN259" i="1"/>
  <c r="Z272" i="1"/>
  <c r="BN272" i="1"/>
  <c r="Z289" i="1"/>
  <c r="BN289" i="1"/>
  <c r="Y304" i="1"/>
  <c r="Z310" i="1"/>
  <c r="BN310" i="1"/>
  <c r="Z360" i="1"/>
  <c r="BN360" i="1"/>
  <c r="BP364" i="1"/>
  <c r="BN364" i="1"/>
  <c r="Z364" i="1"/>
  <c r="BP396" i="1"/>
  <c r="BN396" i="1"/>
  <c r="Z396" i="1"/>
  <c r="BP425" i="1"/>
  <c r="BN425" i="1"/>
  <c r="Z425" i="1"/>
  <c r="BP453" i="1"/>
  <c r="BN453" i="1"/>
  <c r="Z453" i="1"/>
  <c r="BP470" i="1"/>
  <c r="BN470" i="1"/>
  <c r="Z470" i="1"/>
  <c r="BP492" i="1"/>
  <c r="BN492" i="1"/>
  <c r="Z492" i="1"/>
  <c r="BP510" i="1"/>
  <c r="BN510" i="1"/>
  <c r="Z510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X666" i="1"/>
  <c r="Y107" i="1"/>
  <c r="BP103" i="1"/>
  <c r="BN103" i="1"/>
  <c r="Z103" i="1"/>
  <c r="Y123" i="1"/>
  <c r="BP116" i="1"/>
  <c r="BN116" i="1"/>
  <c r="Z116" i="1"/>
  <c r="BP130" i="1"/>
  <c r="BN130" i="1"/>
  <c r="Z130" i="1"/>
  <c r="BP144" i="1"/>
  <c r="BN144" i="1"/>
  <c r="Z144" i="1"/>
  <c r="BP163" i="1"/>
  <c r="BN163" i="1"/>
  <c r="Z163" i="1"/>
  <c r="BP186" i="1"/>
  <c r="BN186" i="1"/>
  <c r="Z186" i="1"/>
  <c r="BP204" i="1"/>
  <c r="BN204" i="1"/>
  <c r="Z204" i="1"/>
  <c r="BP221" i="1"/>
  <c r="BN221" i="1"/>
  <c r="Z221" i="1"/>
  <c r="BP233" i="1"/>
  <c r="BN233" i="1"/>
  <c r="Z233" i="1"/>
  <c r="BP240" i="1"/>
  <c r="BN240" i="1"/>
  <c r="Z240" i="1"/>
  <c r="BP253" i="1"/>
  <c r="BN253" i="1"/>
  <c r="Z253" i="1"/>
  <c r="BP266" i="1"/>
  <c r="BN266" i="1"/>
  <c r="Z266" i="1"/>
  <c r="BP283" i="1"/>
  <c r="BN283" i="1"/>
  <c r="Z283" i="1"/>
  <c r="BP291" i="1"/>
  <c r="BN291" i="1"/>
  <c r="Z291" i="1"/>
  <c r="BP312" i="1"/>
  <c r="BN312" i="1"/>
  <c r="Z312" i="1"/>
  <c r="BP362" i="1"/>
  <c r="BN362" i="1"/>
  <c r="Z362" i="1"/>
  <c r="BP374" i="1"/>
  <c r="BN374" i="1"/>
  <c r="Z374" i="1"/>
  <c r="BP388" i="1"/>
  <c r="BN388" i="1"/>
  <c r="Z388" i="1"/>
  <c r="BP394" i="1"/>
  <c r="BN394" i="1"/>
  <c r="Z394" i="1"/>
  <c r="BP413" i="1"/>
  <c r="BN413" i="1"/>
  <c r="Z413" i="1"/>
  <c r="BP419" i="1"/>
  <c r="BN419" i="1"/>
  <c r="Z419" i="1"/>
  <c r="BP427" i="1"/>
  <c r="BN427" i="1"/>
  <c r="Z427" i="1"/>
  <c r="BP440" i="1"/>
  <c r="BN440" i="1"/>
  <c r="Z440" i="1"/>
  <c r="BP455" i="1"/>
  <c r="BN455" i="1"/>
  <c r="Z455" i="1"/>
  <c r="BP473" i="1"/>
  <c r="BN473" i="1"/>
  <c r="Z473" i="1"/>
  <c r="B673" i="1"/>
  <c r="X665" i="1"/>
  <c r="Y38" i="1"/>
  <c r="Z36" i="1"/>
  <c r="BN36" i="1"/>
  <c r="C673" i="1"/>
  <c r="Z54" i="1"/>
  <c r="BN54" i="1"/>
  <c r="Z60" i="1"/>
  <c r="BN60" i="1"/>
  <c r="BP60" i="1"/>
  <c r="D673" i="1"/>
  <c r="Z69" i="1"/>
  <c r="BN69" i="1"/>
  <c r="Z73" i="1"/>
  <c r="BN73" i="1"/>
  <c r="Y83" i="1"/>
  <c r="Z81" i="1"/>
  <c r="BN81" i="1"/>
  <c r="Y91" i="1"/>
  <c r="Z87" i="1"/>
  <c r="BN87" i="1"/>
  <c r="BP97" i="1"/>
  <c r="BN97" i="1"/>
  <c r="Z97" i="1"/>
  <c r="BP110" i="1"/>
  <c r="BN110" i="1"/>
  <c r="Z110" i="1"/>
  <c r="BP126" i="1"/>
  <c r="BN126" i="1"/>
  <c r="Z126" i="1"/>
  <c r="BP136" i="1"/>
  <c r="BN136" i="1"/>
  <c r="Z136" i="1"/>
  <c r="BP152" i="1"/>
  <c r="BN152" i="1"/>
  <c r="Z152" i="1"/>
  <c r="H673" i="1"/>
  <c r="Y182" i="1"/>
  <c r="BP178" i="1"/>
  <c r="BN178" i="1"/>
  <c r="Z178" i="1"/>
  <c r="BP200" i="1"/>
  <c r="BN200" i="1"/>
  <c r="Z200" i="1"/>
  <c r="BP215" i="1"/>
  <c r="BN215" i="1"/>
  <c r="Z215" i="1"/>
  <c r="BP225" i="1"/>
  <c r="BN225" i="1"/>
  <c r="Z225" i="1"/>
  <c r="BP237" i="1"/>
  <c r="BN237" i="1"/>
  <c r="Z237" i="1"/>
  <c r="BP246" i="1"/>
  <c r="BN246" i="1"/>
  <c r="Z246" i="1"/>
  <c r="BP257" i="1"/>
  <c r="BN257" i="1"/>
  <c r="Z257" i="1"/>
  <c r="BP270" i="1"/>
  <c r="BN270" i="1"/>
  <c r="Z270" i="1"/>
  <c r="BP287" i="1"/>
  <c r="BN287" i="1"/>
  <c r="Z287" i="1"/>
  <c r="BP303" i="1"/>
  <c r="BN303" i="1"/>
  <c r="Z303" i="1"/>
  <c r="BP308" i="1"/>
  <c r="BN308" i="1"/>
  <c r="Z308" i="1"/>
  <c r="Y346" i="1"/>
  <c r="BP345" i="1"/>
  <c r="BN345" i="1"/>
  <c r="Z345" i="1"/>
  <c r="Z346" i="1" s="1"/>
  <c r="Y351" i="1"/>
  <c r="BP349" i="1"/>
  <c r="BN349" i="1"/>
  <c r="Z349" i="1"/>
  <c r="BP366" i="1"/>
  <c r="BN366" i="1"/>
  <c r="Z366" i="1"/>
  <c r="BP380" i="1"/>
  <c r="BN380" i="1"/>
  <c r="Z380" i="1"/>
  <c r="Y398" i="1"/>
  <c r="BP393" i="1"/>
  <c r="BN393" i="1"/>
  <c r="Z393" i="1"/>
  <c r="Y397" i="1"/>
  <c r="BP402" i="1"/>
  <c r="BN402" i="1"/>
  <c r="Z402" i="1"/>
  <c r="BP423" i="1"/>
  <c r="BN423" i="1"/>
  <c r="Z423" i="1"/>
  <c r="Y435" i="1"/>
  <c r="BP433" i="1"/>
  <c r="BN433" i="1"/>
  <c r="Z433" i="1"/>
  <c r="BP441" i="1"/>
  <c r="BN441" i="1"/>
  <c r="Z441" i="1"/>
  <c r="BP459" i="1"/>
  <c r="BN459" i="1"/>
  <c r="Z459" i="1"/>
  <c r="BP490" i="1"/>
  <c r="BN490" i="1"/>
  <c r="Z490" i="1"/>
  <c r="BP498" i="1"/>
  <c r="BN498" i="1"/>
  <c r="Z498" i="1"/>
  <c r="BP506" i="1"/>
  <c r="BN506" i="1"/>
  <c r="Z506" i="1"/>
  <c r="BP529" i="1"/>
  <c r="BN529" i="1"/>
  <c r="Z529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Y101" i="1"/>
  <c r="Y138" i="1"/>
  <c r="Y148" i="1"/>
  <c r="Y169" i="1"/>
  <c r="I673" i="1"/>
  <c r="Y206" i="1"/>
  <c r="Y227" i="1"/>
  <c r="Y242" i="1"/>
  <c r="Y384" i="1"/>
  <c r="V673" i="1"/>
  <c r="Y415" i="1"/>
  <c r="Y414" i="1"/>
  <c r="Y448" i="1"/>
  <c r="BP494" i="1"/>
  <c r="BN494" i="1"/>
  <c r="Z494" i="1"/>
  <c r="BP502" i="1"/>
  <c r="BN502" i="1"/>
  <c r="Z502" i="1"/>
  <c r="BP516" i="1"/>
  <c r="BN516" i="1"/>
  <c r="Z516" i="1"/>
  <c r="Y523" i="1"/>
  <c r="Y522" i="1"/>
  <c r="BP521" i="1"/>
  <c r="BN521" i="1"/>
  <c r="Z521" i="1"/>
  <c r="Z522" i="1" s="1"/>
  <c r="BP525" i="1"/>
  <c r="BN525" i="1"/>
  <c r="Z525" i="1"/>
  <c r="BP544" i="1"/>
  <c r="BN544" i="1"/>
  <c r="Z544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Z643" i="1" s="1"/>
  <c r="BP641" i="1"/>
  <c r="BN641" i="1"/>
  <c r="Z641" i="1"/>
  <c r="Y512" i="1"/>
  <c r="H9" i="1"/>
  <c r="A10" i="1"/>
  <c r="Y24" i="1"/>
  <c r="Y39" i="1"/>
  <c r="Y43" i="1"/>
  <c r="Y47" i="1"/>
  <c r="Y57" i="1"/>
  <c r="Y63" i="1"/>
  <c r="Y76" i="1"/>
  <c r="Y82" i="1"/>
  <c r="Y92" i="1"/>
  <c r="Y100" i="1"/>
  <c r="Y106" i="1"/>
  <c r="Y113" i="1"/>
  <c r="Y122" i="1"/>
  <c r="Y131" i="1"/>
  <c r="Y139" i="1"/>
  <c r="Y149" i="1"/>
  <c r="Y153" i="1"/>
  <c r="Y160" i="1"/>
  <c r="Y164" i="1"/>
  <c r="Y170" i="1"/>
  <c r="Y175" i="1"/>
  <c r="Y183" i="1"/>
  <c r="Y189" i="1"/>
  <c r="Y195" i="1"/>
  <c r="Y205" i="1"/>
  <c r="Y212" i="1"/>
  <c r="Y216" i="1"/>
  <c r="Y228" i="1"/>
  <c r="F9" i="1"/>
  <c r="J9" i="1"/>
  <c r="Z22" i="1"/>
  <c r="Z23" i="1" s="1"/>
  <c r="BN22" i="1"/>
  <c r="BP22" i="1"/>
  <c r="Y23" i="1"/>
  <c r="X66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Z41" i="1"/>
  <c r="Z42" i="1" s="1"/>
  <c r="BN41" i="1"/>
  <c r="BP41" i="1"/>
  <c r="Z45" i="1"/>
  <c r="Z46" i="1" s="1"/>
  <c r="BN45" i="1"/>
  <c r="BP45" i="1"/>
  <c r="Z51" i="1"/>
  <c r="Z57" i="1" s="1"/>
  <c r="BN51" i="1"/>
  <c r="BP51" i="1"/>
  <c r="Z53" i="1"/>
  <c r="BN53" i="1"/>
  <c r="Z55" i="1"/>
  <c r="BN55" i="1"/>
  <c r="Y58" i="1"/>
  <c r="Z61" i="1"/>
  <c r="Z62" i="1" s="1"/>
  <c r="BN61" i="1"/>
  <c r="Z66" i="1"/>
  <c r="Z75" i="1" s="1"/>
  <c r="BN66" i="1"/>
  <c r="BP66" i="1"/>
  <c r="Z68" i="1"/>
  <c r="BN68" i="1"/>
  <c r="Z70" i="1"/>
  <c r="BN70" i="1"/>
  <c r="Z72" i="1"/>
  <c r="BN72" i="1"/>
  <c r="Z74" i="1"/>
  <c r="BN74" i="1"/>
  <c r="Y75" i="1"/>
  <c r="Z78" i="1"/>
  <c r="Z82" i="1" s="1"/>
  <c r="BN78" i="1"/>
  <c r="BP78" i="1"/>
  <c r="Z80" i="1"/>
  <c r="BN80" i="1"/>
  <c r="Z86" i="1"/>
  <c r="BN86" i="1"/>
  <c r="Z88" i="1"/>
  <c r="BN88" i="1"/>
  <c r="Z90" i="1"/>
  <c r="BN90" i="1"/>
  <c r="Z94" i="1"/>
  <c r="BN94" i="1"/>
  <c r="BP94" i="1"/>
  <c r="Z96" i="1"/>
  <c r="BN96" i="1"/>
  <c r="Z98" i="1"/>
  <c r="BN98" i="1"/>
  <c r="Z104" i="1"/>
  <c r="Z106" i="1" s="1"/>
  <c r="BN104" i="1"/>
  <c r="E673" i="1"/>
  <c r="Z111" i="1"/>
  <c r="Z113" i="1" s="1"/>
  <c r="BN111" i="1"/>
  <c r="Y114" i="1"/>
  <c r="Z117" i="1"/>
  <c r="BN117" i="1"/>
  <c r="Z119" i="1"/>
  <c r="BN119" i="1"/>
  <c r="Z120" i="1"/>
  <c r="BN120" i="1"/>
  <c r="F673" i="1"/>
  <c r="Z127" i="1"/>
  <c r="BN127" i="1"/>
  <c r="Z129" i="1"/>
  <c r="BN129" i="1"/>
  <c r="Y132" i="1"/>
  <c r="Z135" i="1"/>
  <c r="BN135" i="1"/>
  <c r="Z137" i="1"/>
  <c r="BN137" i="1"/>
  <c r="Z141" i="1"/>
  <c r="Z148" i="1" s="1"/>
  <c r="BN141" i="1"/>
  <c r="BP141" i="1"/>
  <c r="Z143" i="1"/>
  <c r="BN143" i="1"/>
  <c r="Z145" i="1"/>
  <c r="BN145" i="1"/>
  <c r="Z147" i="1"/>
  <c r="BN147" i="1"/>
  <c r="Z151" i="1"/>
  <c r="BN151" i="1"/>
  <c r="BP151" i="1"/>
  <c r="G673" i="1"/>
  <c r="Z158" i="1"/>
  <c r="Z159" i="1" s="1"/>
  <c r="BN158" i="1"/>
  <c r="Y159" i="1"/>
  <c r="Z162" i="1"/>
  <c r="Z164" i="1" s="1"/>
  <c r="BN162" i="1"/>
  <c r="BP162" i="1"/>
  <c r="Z168" i="1"/>
  <c r="Z169" i="1" s="1"/>
  <c r="BN168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Z185" i="1"/>
  <c r="Z188" i="1" s="1"/>
  <c r="BN185" i="1"/>
  <c r="BP185" i="1"/>
  <c r="Z187" i="1"/>
  <c r="BN187" i="1"/>
  <c r="Z193" i="1"/>
  <c r="Z194" i="1" s="1"/>
  <c r="BN193" i="1"/>
  <c r="BP193" i="1"/>
  <c r="Y194" i="1"/>
  <c r="Z197" i="1"/>
  <c r="BN197" i="1"/>
  <c r="BP197" i="1"/>
  <c r="Z199" i="1"/>
  <c r="BN199" i="1"/>
  <c r="Z201" i="1"/>
  <c r="BN201" i="1"/>
  <c r="Z203" i="1"/>
  <c r="BN203" i="1"/>
  <c r="J673" i="1"/>
  <c r="Z210" i="1"/>
  <c r="Z211" i="1" s="1"/>
  <c r="BN210" i="1"/>
  <c r="Y211" i="1"/>
  <c r="Z214" i="1"/>
  <c r="Z216" i="1" s="1"/>
  <c r="BN214" i="1"/>
  <c r="BP214" i="1"/>
  <c r="Z220" i="1"/>
  <c r="BN220" i="1"/>
  <c r="Z222" i="1"/>
  <c r="BN222" i="1"/>
  <c r="Z224" i="1"/>
  <c r="BN224" i="1"/>
  <c r="Z226" i="1"/>
  <c r="BN226" i="1"/>
  <c r="Z230" i="1"/>
  <c r="BN230" i="1"/>
  <c r="BP230" i="1"/>
  <c r="Z232" i="1"/>
  <c r="BN232" i="1"/>
  <c r="Z234" i="1"/>
  <c r="BN234" i="1"/>
  <c r="Z236" i="1"/>
  <c r="BN236" i="1"/>
  <c r="Y241" i="1"/>
  <c r="Y249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BP389" i="1"/>
  <c r="BN389" i="1"/>
  <c r="Z389" i="1"/>
  <c r="BP420" i="1"/>
  <c r="BN420" i="1"/>
  <c r="Z420" i="1"/>
  <c r="Y430" i="1"/>
  <c r="BP424" i="1"/>
  <c r="BN424" i="1"/>
  <c r="Z424" i="1"/>
  <c r="BP428" i="1"/>
  <c r="BN428" i="1"/>
  <c r="Z428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Y466" i="1"/>
  <c r="Y475" i="1"/>
  <c r="BP468" i="1"/>
  <c r="BN468" i="1"/>
  <c r="Z468" i="1"/>
  <c r="Y476" i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Y507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Z239" i="1"/>
  <c r="BN239" i="1"/>
  <c r="Y250" i="1"/>
  <c r="Z245" i="1"/>
  <c r="BN245" i="1"/>
  <c r="Z247" i="1"/>
  <c r="BN247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BP302" i="1"/>
  <c r="BN302" i="1"/>
  <c r="Z302" i="1"/>
  <c r="BP311" i="1"/>
  <c r="BN311" i="1"/>
  <c r="Z311" i="1"/>
  <c r="Y341" i="1"/>
  <c r="BP350" i="1"/>
  <c r="BN350" i="1"/>
  <c r="Z350" i="1"/>
  <c r="Z351" i="1" s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Z375" i="1" s="1"/>
  <c r="Y375" i="1"/>
  <c r="BP379" i="1"/>
  <c r="BN379" i="1"/>
  <c r="Z379" i="1"/>
  <c r="BP383" i="1"/>
  <c r="BN383" i="1"/>
  <c r="Z383" i="1"/>
  <c r="Y385" i="1"/>
  <c r="Y390" i="1"/>
  <c r="Y391" i="1"/>
  <c r="BP387" i="1"/>
  <c r="BN387" i="1"/>
  <c r="Z387" i="1"/>
  <c r="BP401" i="1"/>
  <c r="BN401" i="1"/>
  <c r="Z401" i="1"/>
  <c r="Z403" i="1" s="1"/>
  <c r="Y403" i="1"/>
  <c r="BP439" i="1"/>
  <c r="BN439" i="1"/>
  <c r="Z439" i="1"/>
  <c r="BP526" i="1"/>
  <c r="BN526" i="1"/>
  <c r="Z526" i="1"/>
  <c r="Y530" i="1"/>
  <c r="BP543" i="1"/>
  <c r="BN543" i="1"/>
  <c r="Z543" i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K673" i="1"/>
  <c r="Y261" i="1"/>
  <c r="Y298" i="1"/>
  <c r="P673" i="1"/>
  <c r="Y305" i="1"/>
  <c r="Q673" i="1"/>
  <c r="Y314" i="1"/>
  <c r="T673" i="1"/>
  <c r="Y347" i="1"/>
  <c r="BP395" i="1"/>
  <c r="BN395" i="1"/>
  <c r="Z395" i="1"/>
  <c r="Z397" i="1" s="1"/>
  <c r="Y404" i="1"/>
  <c r="BP412" i="1"/>
  <c r="BN412" i="1"/>
  <c r="Z412" i="1"/>
  <c r="Z414" i="1" s="1"/>
  <c r="BP422" i="1"/>
  <c r="BN422" i="1"/>
  <c r="Z422" i="1"/>
  <c r="BP426" i="1"/>
  <c r="BN426" i="1"/>
  <c r="Z426" i="1"/>
  <c r="BP434" i="1"/>
  <c r="BN434" i="1"/>
  <c r="Z434" i="1"/>
  <c r="Y436" i="1"/>
  <c r="Y443" i="1"/>
  <c r="BP438" i="1"/>
  <c r="BN438" i="1"/>
  <c r="Z438" i="1"/>
  <c r="Y442" i="1"/>
  <c r="BP446" i="1"/>
  <c r="BN446" i="1"/>
  <c r="Z446" i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Z480" i="1" s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Z512" i="1" s="1"/>
  <c r="Y513" i="1"/>
  <c r="Y518" i="1"/>
  <c r="BP515" i="1"/>
  <c r="BN515" i="1"/>
  <c r="Z515" i="1"/>
  <c r="Y531" i="1"/>
  <c r="BP528" i="1"/>
  <c r="BN528" i="1"/>
  <c r="Z528" i="1"/>
  <c r="Y409" i="1"/>
  <c r="W673" i="1"/>
  <c r="Y431" i="1"/>
  <c r="BP545" i="1"/>
  <c r="BN545" i="1"/>
  <c r="Z545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46" i="1" l="1"/>
  <c r="Z384" i="1"/>
  <c r="Z261" i="1"/>
  <c r="Z465" i="1"/>
  <c r="Z625" i="1"/>
  <c r="Z249" i="1"/>
  <c r="Z314" i="1"/>
  <c r="Z138" i="1"/>
  <c r="Z122" i="1"/>
  <c r="Z608" i="1"/>
  <c r="Z517" i="1"/>
  <c r="Z435" i="1"/>
  <c r="Z430" i="1"/>
  <c r="Z530" i="1"/>
  <c r="Z390" i="1"/>
  <c r="Z304" i="1"/>
  <c r="Z227" i="1"/>
  <c r="Z153" i="1"/>
  <c r="Z131" i="1"/>
  <c r="Z91" i="1"/>
  <c r="Z636" i="1"/>
  <c r="Z649" i="1"/>
  <c r="Z615" i="1"/>
  <c r="Z585" i="1"/>
  <c r="Z573" i="1"/>
  <c r="Z368" i="1"/>
  <c r="Z507" i="1"/>
  <c r="Z475" i="1"/>
  <c r="Z460" i="1"/>
  <c r="Z292" i="1"/>
  <c r="Y665" i="1"/>
  <c r="Y663" i="1"/>
  <c r="Z591" i="1"/>
  <c r="Z567" i="1"/>
  <c r="Z448" i="1"/>
  <c r="Z442" i="1"/>
  <c r="Z596" i="1"/>
  <c r="Z274" i="1"/>
  <c r="Z241" i="1"/>
  <c r="Z205" i="1"/>
  <c r="Z182" i="1"/>
  <c r="Z100" i="1"/>
  <c r="Z38" i="1"/>
  <c r="Y667" i="1"/>
  <c r="Y664" i="1"/>
  <c r="Y666" i="1" s="1"/>
  <c r="Z668" i="1" l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<sst xmlns="http://schemas.openxmlformats.org/spreadsheetml/2006/main" count="3126" uniqueCount="1078">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</sst>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96" t="s">
        <v>0</v>
      </c>
      <c r="E1" s="823"/>
      <c r="F1" s="823"/>
      <c r="G1" s="12" t="s">
        <v>1</v>
      </c>
      <c r="H1" s="896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40" t="s">
        <v>8</v>
      </c>
      <c r="B5" s="892"/>
      <c r="C5" s="893"/>
      <c r="D5" s="855"/>
      <c r="E5" s="856"/>
      <c r="F5" s="1162" t="s">
        <v>9</v>
      </c>
      <c r="G5" s="893"/>
      <c r="H5" s="855" t="s">
        <v>1077</v>
      </c>
      <c r="I5" s="1089"/>
      <c r="J5" s="1089"/>
      <c r="K5" s="1089"/>
      <c r="L5" s="1089"/>
      <c r="M5" s="856"/>
      <c r="N5" s="58"/>
      <c r="P5" s="24" t="s">
        <v>10</v>
      </c>
      <c r="Q5" s="1180">
        <v>45626</v>
      </c>
      <c r="R5" s="939"/>
      <c r="T5" s="997" t="s">
        <v>11</v>
      </c>
      <c r="U5" s="983"/>
      <c r="V5" s="998" t="s">
        <v>12</v>
      </c>
      <c r="W5" s="939"/>
      <c r="AB5" s="51"/>
      <c r="AC5" s="51"/>
      <c r="AD5" s="51"/>
      <c r="AE5" s="51"/>
    </row>
    <row r="6" spans="1:32" s="771" customFormat="1" ht="24" customHeight="1" x14ac:dyDescent="0.2">
      <c r="A6" s="940" t="s">
        <v>13</v>
      </c>
      <c r="B6" s="892"/>
      <c r="C6" s="893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Суббота</v>
      </c>
      <c r="R6" s="782"/>
      <c r="T6" s="1010" t="s">
        <v>16</v>
      </c>
      <c r="U6" s="983"/>
      <c r="V6" s="972" t="s">
        <v>17</v>
      </c>
      <c r="W6" s="80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69" t="str">
        <f>IFERROR(VLOOKUP(DeliveryAddress,Table,3,0),1)</f>
        <v>1</v>
      </c>
      <c r="E7" s="870"/>
      <c r="F7" s="870"/>
      <c r="G7" s="870"/>
      <c r="H7" s="870"/>
      <c r="I7" s="870"/>
      <c r="J7" s="870"/>
      <c r="K7" s="870"/>
      <c r="L7" s="870"/>
      <c r="M7" s="871"/>
      <c r="N7" s="60"/>
      <c r="P7" s="24"/>
      <c r="Q7" s="42"/>
      <c r="R7" s="42"/>
      <c r="T7" s="793"/>
      <c r="U7" s="983"/>
      <c r="V7" s="973"/>
      <c r="W7" s="974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7"/>
      <c r="C8" s="798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48">
        <v>0.54166666666666663</v>
      </c>
      <c r="R8" s="871"/>
      <c r="T8" s="793"/>
      <c r="U8" s="983"/>
      <c r="V8" s="973"/>
      <c r="W8" s="974"/>
      <c r="AB8" s="51"/>
      <c r="AC8" s="51"/>
      <c r="AD8" s="51"/>
      <c r="AE8" s="51"/>
    </row>
    <row r="9" spans="1:32" s="771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27"/>
      <c r="E9" s="795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9"/>
      <c r="P9" s="26" t="s">
        <v>21</v>
      </c>
      <c r="Q9" s="920"/>
      <c r="R9" s="921"/>
      <c r="T9" s="793"/>
      <c r="U9" s="983"/>
      <c r="V9" s="975"/>
      <c r="W9" s="976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27"/>
      <c r="E10" s="795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7" t="str">
        <f>IFERROR(VLOOKUP($D$10,Proxy,2,FALSE),"")</f>
        <v/>
      </c>
      <c r="I10" s="793"/>
      <c r="J10" s="793"/>
      <c r="K10" s="793"/>
      <c r="L10" s="793"/>
      <c r="M10" s="793"/>
      <c r="N10" s="770"/>
      <c r="P10" s="26" t="s">
        <v>22</v>
      </c>
      <c r="Q10" s="1008"/>
      <c r="R10" s="1009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67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6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48"/>
      <c r="R12" s="871"/>
      <c r="S12" s="23"/>
      <c r="U12" s="24"/>
      <c r="V12" s="823"/>
      <c r="W12" s="793"/>
      <c r="AB12" s="51"/>
      <c r="AC12" s="51"/>
      <c r="AD12" s="51"/>
      <c r="AE12" s="51"/>
    </row>
    <row r="13" spans="1:32" s="771" customFormat="1" ht="23.25" customHeight="1" x14ac:dyDescent="0.2">
      <c r="A13" s="966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167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6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4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78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36</v>
      </c>
      <c r="B17" s="804" t="s">
        <v>37</v>
      </c>
      <c r="C17" s="953" t="s">
        <v>38</v>
      </c>
      <c r="D17" s="804" t="s">
        <v>39</v>
      </c>
      <c r="E17" s="905"/>
      <c r="F17" s="804" t="s">
        <v>40</v>
      </c>
      <c r="G17" s="804" t="s">
        <v>41</v>
      </c>
      <c r="H17" s="804" t="s">
        <v>42</v>
      </c>
      <c r="I17" s="804" t="s">
        <v>43</v>
      </c>
      <c r="J17" s="804" t="s">
        <v>44</v>
      </c>
      <c r="K17" s="804" t="s">
        <v>45</v>
      </c>
      <c r="L17" s="804" t="s">
        <v>46</v>
      </c>
      <c r="M17" s="804" t="s">
        <v>47</v>
      </c>
      <c r="N17" s="804" t="s">
        <v>48</v>
      </c>
      <c r="O17" s="804" t="s">
        <v>49</v>
      </c>
      <c r="P17" s="804" t="s">
        <v>50</v>
      </c>
      <c r="Q17" s="904"/>
      <c r="R17" s="904"/>
      <c r="S17" s="904"/>
      <c r="T17" s="905"/>
      <c r="U17" s="1213" t="s">
        <v>51</v>
      </c>
      <c r="V17" s="893"/>
      <c r="W17" s="804" t="s">
        <v>52</v>
      </c>
      <c r="X17" s="804" t="s">
        <v>53</v>
      </c>
      <c r="Y17" s="1211" t="s">
        <v>54</v>
      </c>
      <c r="Z17" s="1102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42"/>
      <c r="AF17" s="1143"/>
      <c r="AG17" s="66"/>
      <c r="BD17" s="65" t="s">
        <v>60</v>
      </c>
    </row>
    <row r="18" spans="1:68" ht="14.25" customHeight="1" x14ac:dyDescent="0.2">
      <c r="A18" s="805"/>
      <c r="B18" s="805"/>
      <c r="C18" s="805"/>
      <c r="D18" s="906"/>
      <c r="E18" s="908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906"/>
      <c r="Q18" s="907"/>
      <c r="R18" s="907"/>
      <c r="S18" s="907"/>
      <c r="T18" s="908"/>
      <c r="U18" s="67" t="s">
        <v>61</v>
      </c>
      <c r="V18" s="67" t="s">
        <v>62</v>
      </c>
      <c r="W18" s="805"/>
      <c r="X18" s="805"/>
      <c r="Y18" s="1212"/>
      <c r="Z18" s="1103"/>
      <c r="AA18" s="1076"/>
      <c r="AB18" s="1076"/>
      <c r="AC18" s="1076"/>
      <c r="AD18" s="1144"/>
      <c r="AE18" s="1145"/>
      <c r="AF18" s="1146"/>
      <c r="AG18" s="66"/>
      <c r="BD18" s="65"/>
    </row>
    <row r="19" spans="1:68" ht="27.75" hidden="1" customHeight="1" x14ac:dyDescent="0.2">
      <c r="A19" s="968" t="s">
        <v>63</v>
      </c>
      <c r="B19" s="969"/>
      <c r="C19" s="969"/>
      <c r="D19" s="969"/>
      <c r="E19" s="969"/>
      <c r="F19" s="969"/>
      <c r="G19" s="969"/>
      <c r="H19" s="969"/>
      <c r="I19" s="969"/>
      <c r="J19" s="969"/>
      <c r="K19" s="969"/>
      <c r="L19" s="969"/>
      <c r="M19" s="969"/>
      <c r="N19" s="969"/>
      <c r="O19" s="969"/>
      <c r="P19" s="969"/>
      <c r="Q19" s="969"/>
      <c r="R19" s="969"/>
      <c r="S19" s="969"/>
      <c r="T19" s="969"/>
      <c r="U19" s="969"/>
      <c r="V19" s="969"/>
      <c r="W19" s="969"/>
      <c r="X19" s="969"/>
      <c r="Y19" s="969"/>
      <c r="Z19" s="969"/>
      <c r="AA19" s="48"/>
      <c r="AB19" s="48"/>
      <c r="AC19" s="48"/>
    </row>
    <row r="20" spans="1:68" ht="16.5" hidden="1" customHeight="1" x14ac:dyDescent="0.25">
      <c r="A20" s="799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hidden="1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12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12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4301051778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93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2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5" t="s">
        <v>100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20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4"/>
      <c r="R35" s="784"/>
      <c r="S35" s="784"/>
      <c r="T35" s="785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4"/>
      <c r="R36" s="784"/>
      <c r="S36" s="784"/>
      <c r="T36" s="785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12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12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12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12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4"/>
      <c r="R45" s="784"/>
      <c r="S45" s="784"/>
      <c r="T45" s="785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12"/>
      <c r="P46" s="796" t="s">
        <v>71</v>
      </c>
      <c r="Q46" s="797"/>
      <c r="R46" s="797"/>
      <c r="S46" s="797"/>
      <c r="T46" s="797"/>
      <c r="U46" s="797"/>
      <c r="V46" s="798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12"/>
      <c r="P47" s="796" t="s">
        <v>71</v>
      </c>
      <c r="Q47" s="797"/>
      <c r="R47" s="797"/>
      <c r="S47" s="797"/>
      <c r="T47" s="797"/>
      <c r="U47" s="797"/>
      <c r="V47" s="798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68" t="s">
        <v>122</v>
      </c>
      <c r="B48" s="969"/>
      <c r="C48" s="969"/>
      <c r="D48" s="969"/>
      <c r="E48" s="969"/>
      <c r="F48" s="969"/>
      <c r="G48" s="969"/>
      <c r="H48" s="969"/>
      <c r="I48" s="969"/>
      <c r="J48" s="969"/>
      <c r="K48" s="969"/>
      <c r="L48" s="969"/>
      <c r="M48" s="969"/>
      <c r="N48" s="969"/>
      <c r="O48" s="969"/>
      <c r="P48" s="969"/>
      <c r="Q48" s="969"/>
      <c r="R48" s="969"/>
      <c r="S48" s="969"/>
      <c r="T48" s="969"/>
      <c r="U48" s="969"/>
      <c r="V48" s="969"/>
      <c r="W48" s="969"/>
      <c r="X48" s="969"/>
      <c r="Y48" s="969"/>
      <c r="Z48" s="969"/>
      <c r="AA48" s="48"/>
      <c r="AB48" s="48"/>
      <c r="AC48" s="48"/>
    </row>
    <row r="49" spans="1:68" ht="16.5" hidden="1" customHeight="1" x14ac:dyDescent="0.25">
      <c r="A49" s="799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hidden="1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4"/>
      <c r="R51" s="784"/>
      <c r="S51" s="784"/>
      <c r="T51" s="785"/>
      <c r="U51" s="34"/>
      <c r="V51" s="34"/>
      <c r="W51" s="35" t="s">
        <v>69</v>
      </c>
      <c r="X51" s="777">
        <v>1100</v>
      </c>
      <c r="Y51" s="778">
        <f t="shared" ref="Y51:Y56" si="6">IFERROR(IF(X51="",0,CEILING((X51/$H51),1)*$H51),"")</f>
        <v>1101.6000000000001</v>
      </c>
      <c r="Z51" s="36">
        <f>IFERROR(IF(Y51=0,"",ROUNDUP(Y51/H51,0)*0.02175),"")</f>
        <v>2.2184999999999997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1148.8888888888889</v>
      </c>
      <c r="BN51" s="64">
        <f t="shared" ref="BN51:BN56" si="8">IFERROR(Y51*I51/H51,"0")</f>
        <v>1150.56</v>
      </c>
      <c r="BO51" s="64">
        <f t="shared" ref="BO51:BO56" si="9">IFERROR(1/J51*(X51/H51),"0")</f>
        <v>1.8187830687830686</v>
      </c>
      <c r="BP51" s="64">
        <f t="shared" ref="BP51:BP56" si="10">IFERROR(1/J51*(Y51/H51),"0")</f>
        <v>1.8214285714285714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2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4"/>
      <c r="R54" s="784"/>
      <c r="S54" s="784"/>
      <c r="T54" s="785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7">
        <v>69</v>
      </c>
      <c r="Y55" s="778">
        <f t="shared" si="6"/>
        <v>70.3</v>
      </c>
      <c r="Z55" s="36">
        <f>IFERROR(IF(Y55=0,"",ROUNDUP(Y55/H55,0)*0.00902),"")</f>
        <v>0.17138</v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72.916216216216213</v>
      </c>
      <c r="BN55" s="64">
        <f t="shared" si="8"/>
        <v>74.289999999999992</v>
      </c>
      <c r="BO55" s="64">
        <f t="shared" si="9"/>
        <v>0.14127764127764128</v>
      </c>
      <c r="BP55" s="64">
        <f t="shared" si="10"/>
        <v>0.14393939393939395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1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12"/>
      <c r="P57" s="796" t="s">
        <v>71</v>
      </c>
      <c r="Q57" s="797"/>
      <c r="R57" s="797"/>
      <c r="S57" s="797"/>
      <c r="T57" s="797"/>
      <c r="U57" s="797"/>
      <c r="V57" s="798"/>
      <c r="W57" s="37" t="s">
        <v>72</v>
      </c>
      <c r="X57" s="779">
        <f>IFERROR(X51/H51,"0")+IFERROR(X52/H52,"0")+IFERROR(X53/H53,"0")+IFERROR(X54/H54,"0")+IFERROR(X55/H55,"0")+IFERROR(X56/H56,"0")</f>
        <v>120.50050050050049</v>
      </c>
      <c r="Y57" s="779">
        <f>IFERROR(Y51/H51,"0")+IFERROR(Y52/H52,"0")+IFERROR(Y53/H53,"0")+IFERROR(Y54/H54,"0")+IFERROR(Y55/H55,"0")+IFERROR(Y56/H56,"0")</f>
        <v>121</v>
      </c>
      <c r="Z57" s="779">
        <f>IFERROR(IF(Z51="",0,Z51),"0")+IFERROR(IF(Z52="",0,Z52),"0")+IFERROR(IF(Z53="",0,Z53),"0")+IFERROR(IF(Z54="",0,Z54),"0")+IFERROR(IF(Z55="",0,Z55),"0")+IFERROR(IF(Z56="",0,Z56),"0")</f>
        <v>2.3898799999999998</v>
      </c>
      <c r="AA57" s="780"/>
      <c r="AB57" s="780"/>
      <c r="AC57" s="780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12"/>
      <c r="P58" s="796" t="s">
        <v>71</v>
      </c>
      <c r="Q58" s="797"/>
      <c r="R58" s="797"/>
      <c r="S58" s="797"/>
      <c r="T58" s="797"/>
      <c r="U58" s="797"/>
      <c r="V58" s="798"/>
      <c r="W58" s="37" t="s">
        <v>69</v>
      </c>
      <c r="X58" s="779">
        <f>IFERROR(SUM(X51:X56),"0")</f>
        <v>1169</v>
      </c>
      <c r="Y58" s="779">
        <f>IFERROR(SUM(Y51:Y56),"0")</f>
        <v>1171.9000000000001</v>
      </c>
      <c r="Z58" s="37"/>
      <c r="AA58" s="780"/>
      <c r="AB58" s="780"/>
      <c r="AC58" s="780"/>
    </row>
    <row r="59" spans="1:68" ht="14.25" hidden="1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4"/>
      <c r="R60" s="784"/>
      <c r="S60" s="784"/>
      <c r="T60" s="785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12"/>
      <c r="P62" s="796" t="s">
        <v>71</v>
      </c>
      <c r="Q62" s="797"/>
      <c r="R62" s="797"/>
      <c r="S62" s="797"/>
      <c r="T62" s="797"/>
      <c r="U62" s="797"/>
      <c r="V62" s="798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12"/>
      <c r="P63" s="796" t="s">
        <v>71</v>
      </c>
      <c r="Q63" s="797"/>
      <c r="R63" s="797"/>
      <c r="S63" s="797"/>
      <c r="T63" s="797"/>
      <c r="U63" s="797"/>
      <c r="V63" s="798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99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hidden="1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3"/>
      <c r="AB65" s="773"/>
      <c r="AC65" s="773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6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7">
        <v>9</v>
      </c>
      <c r="Y73" s="778">
        <f t="shared" si="11"/>
        <v>12</v>
      </c>
      <c r="Z73" s="36">
        <f>IFERROR(IF(Y73=0,"",ROUNDUP(Y73/H73,0)*0.00902),"")</f>
        <v>2.7060000000000001E-2</v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9.4725000000000001</v>
      </c>
      <c r="BN73" s="64">
        <f t="shared" si="13"/>
        <v>12.629999999999999</v>
      </c>
      <c r="BO73" s="64">
        <f t="shared" si="14"/>
        <v>1.7045454545454544E-2</v>
      </c>
      <c r="BP73" s="64">
        <f t="shared" si="15"/>
        <v>2.2727272727272728E-2</v>
      </c>
    </row>
    <row r="74" spans="1:68" ht="27" hidden="1" customHeight="1" x14ac:dyDescent="0.25">
      <c r="A74" s="54" t="s">
        <v>177</v>
      </c>
      <c r="B74" s="54" t="s">
        <v>178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1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12"/>
      <c r="P75" s="796" t="s">
        <v>71</v>
      </c>
      <c r="Q75" s="797"/>
      <c r="R75" s="797"/>
      <c r="S75" s="797"/>
      <c r="T75" s="797"/>
      <c r="U75" s="797"/>
      <c r="V75" s="798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2.25</v>
      </c>
      <c r="Y75" s="779">
        <f>IFERROR(Y66/H66,"0")+IFERROR(Y67/H67,"0")+IFERROR(Y68/H68,"0")+IFERROR(Y69/H69,"0")+IFERROR(Y70/H70,"0")+IFERROR(Y71/H71,"0")+IFERROR(Y72/H72,"0")+IFERROR(Y73/H73,"0")+IFERROR(Y74/H74,"0")</f>
        <v>3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2.7060000000000001E-2</v>
      </c>
      <c r="AA75" s="780"/>
      <c r="AB75" s="780"/>
      <c r="AC75" s="780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12"/>
      <c r="P76" s="796" t="s">
        <v>71</v>
      </c>
      <c r="Q76" s="797"/>
      <c r="R76" s="797"/>
      <c r="S76" s="797"/>
      <c r="T76" s="797"/>
      <c r="U76" s="797"/>
      <c r="V76" s="798"/>
      <c r="W76" s="37" t="s">
        <v>69</v>
      </c>
      <c r="X76" s="779">
        <f>IFERROR(SUM(X66:X74),"0")</f>
        <v>9</v>
      </c>
      <c r="Y76" s="779">
        <f>IFERROR(SUM(Y66:Y74),"0")</f>
        <v>12</v>
      </c>
      <c r="Z76" s="37"/>
      <c r="AA76" s="780"/>
      <c r="AB76" s="780"/>
      <c r="AC76" s="780"/>
    </row>
    <row r="77" spans="1:68" ht="14.25" hidden="1" customHeight="1" x14ac:dyDescent="0.25">
      <c r="A77" s="792" t="s">
        <v>180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3"/>
      <c r="AB77" s="773"/>
      <c r="AC77" s="773"/>
    </row>
    <row r="78" spans="1:68" ht="27" hidden="1" customHeight="1" x14ac:dyDescent="0.25">
      <c r="A78" s="54" t="s">
        <v>181</v>
      </c>
      <c r="B78" s="54" t="s">
        <v>182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189</v>
      </c>
      <c r="B81" s="54" t="s">
        <v>190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81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12"/>
      <c r="P82" s="796" t="s">
        <v>71</v>
      </c>
      <c r="Q82" s="797"/>
      <c r="R82" s="797"/>
      <c r="S82" s="797"/>
      <c r="T82" s="797"/>
      <c r="U82" s="797"/>
      <c r="V82" s="798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hidden="1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12"/>
      <c r="P83" s="796" t="s">
        <v>71</v>
      </c>
      <c r="Q83" s="797"/>
      <c r="R83" s="797"/>
      <c r="S83" s="797"/>
      <c r="T83" s="797"/>
      <c r="U83" s="797"/>
      <c r="V83" s="798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hidden="1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3"/>
      <c r="AB84" s="773"/>
      <c r="AC84" s="773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203</v>
      </c>
      <c r="B89" s="54" t="s">
        <v>204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205</v>
      </c>
      <c r="B90" s="54" t="s">
        <v>206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1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12"/>
      <c r="P91" s="796" t="s">
        <v>71</v>
      </c>
      <c r="Q91" s="797"/>
      <c r="R91" s="797"/>
      <c r="S91" s="797"/>
      <c r="T91" s="797"/>
      <c r="U91" s="797"/>
      <c r="V91" s="798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hidden="1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12"/>
      <c r="P92" s="796" t="s">
        <v>71</v>
      </c>
      <c r="Q92" s="797"/>
      <c r="R92" s="797"/>
      <c r="S92" s="797"/>
      <c r="T92" s="797"/>
      <c r="U92" s="797"/>
      <c r="V92" s="798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hidden="1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3"/>
      <c r="AB93" s="773"/>
      <c r="AC93" s="773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0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1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12"/>
      <c r="P100" s="796" t="s">
        <v>71</v>
      </c>
      <c r="Q100" s="797"/>
      <c r="R100" s="797"/>
      <c r="S100" s="797"/>
      <c r="T100" s="797"/>
      <c r="U100" s="797"/>
      <c r="V100" s="798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12"/>
      <c r="P101" s="796" t="s">
        <v>71</v>
      </c>
      <c r="Q101" s="797"/>
      <c r="R101" s="797"/>
      <c r="S101" s="797"/>
      <c r="T101" s="797"/>
      <c r="U101" s="797"/>
      <c r="V101" s="798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792" t="s">
        <v>222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3"/>
      <c r="AB102" s="773"/>
      <c r="AC102" s="773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1">
        <v>4680115881532</v>
      </c>
      <c r="E103" s="782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4"/>
      <c r="R103" s="784"/>
      <c r="S103" s="784"/>
      <c r="T103" s="785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1">
        <v>4680115881532</v>
      </c>
      <c r="E104" s="782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4"/>
      <c r="R104" s="784"/>
      <c r="S104" s="784"/>
      <c r="T104" s="785"/>
      <c r="U104" s="34"/>
      <c r="V104" s="34"/>
      <c r="W104" s="35" t="s">
        <v>69</v>
      </c>
      <c r="X104" s="777">
        <v>29</v>
      </c>
      <c r="Y104" s="778">
        <f>IFERROR(IF(X104="",0,CEILING((X104/$H104),1)*$H104),"")</f>
        <v>33.6</v>
      </c>
      <c r="Z104" s="36">
        <f>IFERROR(IF(Y104=0,"",ROUNDUP(Y104/H104,0)*0.02175),"")</f>
        <v>8.6999999999999994E-2</v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30.947142857142858</v>
      </c>
      <c r="BN104" s="64">
        <f>IFERROR(Y104*I104/H104,"0")</f>
        <v>35.856000000000002</v>
      </c>
      <c r="BO104" s="64">
        <f>IFERROR(1/J104*(X104/H104),"0")</f>
        <v>6.164965986394557E-2</v>
      </c>
      <c r="BP104" s="64">
        <f>IFERROR(1/J104*(Y104/H104),"0")</f>
        <v>7.1428571428571425E-2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2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4"/>
      <c r="R105" s="784"/>
      <c r="S105" s="784"/>
      <c r="T105" s="785"/>
      <c r="U105" s="34"/>
      <c r="V105" s="34"/>
      <c r="W105" s="35" t="s">
        <v>69</v>
      </c>
      <c r="X105" s="777">
        <v>36</v>
      </c>
      <c r="Y105" s="778">
        <f>IFERROR(IF(X105="",0,CEILING((X105/$H105),1)*$H105),"")</f>
        <v>36</v>
      </c>
      <c r="Z105" s="36">
        <f>IFERROR(IF(Y105=0,"",ROUNDUP(Y105/H105,0)*0.00902),"")</f>
        <v>0.1353</v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39.15</v>
      </c>
      <c r="BN105" s="64">
        <f>IFERROR(Y105*I105/H105,"0")</f>
        <v>39.15</v>
      </c>
      <c r="BO105" s="64">
        <f>IFERROR(1/J105*(X105/H105),"0")</f>
        <v>0.11363636363636365</v>
      </c>
      <c r="BP105" s="64">
        <f>IFERROR(1/J105*(Y105/H105),"0")</f>
        <v>0.11363636363636365</v>
      </c>
    </row>
    <row r="106" spans="1:68" x14ac:dyDescent="0.2">
      <c r="A106" s="81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12"/>
      <c r="P106" s="796" t="s">
        <v>71</v>
      </c>
      <c r="Q106" s="797"/>
      <c r="R106" s="797"/>
      <c r="S106" s="797"/>
      <c r="T106" s="797"/>
      <c r="U106" s="797"/>
      <c r="V106" s="798"/>
      <c r="W106" s="37" t="s">
        <v>72</v>
      </c>
      <c r="X106" s="779">
        <f>IFERROR(X103/H103,"0")+IFERROR(X104/H104,"0")+IFERROR(X105/H105,"0")</f>
        <v>18.452380952380953</v>
      </c>
      <c r="Y106" s="779">
        <f>IFERROR(Y103/H103,"0")+IFERROR(Y104/H104,"0")+IFERROR(Y105/H105,"0")</f>
        <v>19</v>
      </c>
      <c r="Z106" s="779">
        <f>IFERROR(IF(Z103="",0,Z103),"0")+IFERROR(IF(Z104="",0,Z104),"0")+IFERROR(IF(Z105="",0,Z105),"0")</f>
        <v>0.2223</v>
      </c>
      <c r="AA106" s="780"/>
      <c r="AB106" s="780"/>
      <c r="AC106" s="780"/>
    </row>
    <row r="107" spans="1:68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12"/>
      <c r="P107" s="796" t="s">
        <v>71</v>
      </c>
      <c r="Q107" s="797"/>
      <c r="R107" s="797"/>
      <c r="S107" s="797"/>
      <c r="T107" s="797"/>
      <c r="U107" s="797"/>
      <c r="V107" s="798"/>
      <c r="W107" s="37" t="s">
        <v>69</v>
      </c>
      <c r="X107" s="779">
        <f>IFERROR(SUM(X103:X105),"0")</f>
        <v>65</v>
      </c>
      <c r="Y107" s="779">
        <f>IFERROR(SUM(Y103:Y105),"0")</f>
        <v>69.599999999999994</v>
      </c>
      <c r="Z107" s="37"/>
      <c r="AA107" s="780"/>
      <c r="AB107" s="780"/>
      <c r="AC107" s="780"/>
    </row>
    <row r="108" spans="1:68" ht="16.5" hidden="1" customHeight="1" x14ac:dyDescent="0.25">
      <c r="A108" s="799" t="s">
        <v>230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hidden="1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3"/>
      <c r="AB109" s="773"/>
      <c r="AC109" s="773"/>
    </row>
    <row r="110" spans="1:68" ht="27" hidden="1" customHeight="1" x14ac:dyDescent="0.25">
      <c r="A110" s="54" t="s">
        <v>231</v>
      </c>
      <c r="B110" s="54" t="s">
        <v>232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2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4"/>
      <c r="R110" s="784"/>
      <c r="S110" s="784"/>
      <c r="T110" s="785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4"/>
      <c r="R111" s="784"/>
      <c r="S111" s="784"/>
      <c r="T111" s="785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0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64</v>
      </c>
      <c r="Y112" s="778">
        <f>IFERROR(IF(X112="",0,CEILING((X112/$H112),1)*$H112),"")</f>
        <v>67.5</v>
      </c>
      <c r="Z112" s="36">
        <f>IFERROR(IF(Y112=0,"",ROUNDUP(Y112/H112,0)*0.00902),"")</f>
        <v>0.1353</v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66.986666666666665</v>
      </c>
      <c r="BN112" s="64">
        <f>IFERROR(Y112*I112/H112,"0")</f>
        <v>70.650000000000006</v>
      </c>
      <c r="BO112" s="64">
        <f>IFERROR(1/J112*(X112/H112),"0")</f>
        <v>0.10774410774410774</v>
      </c>
      <c r="BP112" s="64">
        <f>IFERROR(1/J112*(Y112/H112),"0")</f>
        <v>0.11363636363636365</v>
      </c>
    </row>
    <row r="113" spans="1:68" x14ac:dyDescent="0.2">
      <c r="A113" s="81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12"/>
      <c r="P113" s="796" t="s">
        <v>71</v>
      </c>
      <c r="Q113" s="797"/>
      <c r="R113" s="797"/>
      <c r="S113" s="797"/>
      <c r="T113" s="797"/>
      <c r="U113" s="797"/>
      <c r="V113" s="798"/>
      <c r="W113" s="37" t="s">
        <v>72</v>
      </c>
      <c r="X113" s="779">
        <f>IFERROR(X110/H110,"0")+IFERROR(X111/H111,"0")+IFERROR(X112/H112,"0")</f>
        <v>14.222222222222221</v>
      </c>
      <c r="Y113" s="779">
        <f>IFERROR(Y110/H110,"0")+IFERROR(Y111/H111,"0")+IFERROR(Y112/H112,"0")</f>
        <v>15</v>
      </c>
      <c r="Z113" s="779">
        <f>IFERROR(IF(Z110="",0,Z110),"0")+IFERROR(IF(Z111="",0,Z111),"0")+IFERROR(IF(Z112="",0,Z112),"0")</f>
        <v>0.1353</v>
      </c>
      <c r="AA113" s="780"/>
      <c r="AB113" s="780"/>
      <c r="AC113" s="780"/>
    </row>
    <row r="114" spans="1:68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12"/>
      <c r="P114" s="796" t="s">
        <v>71</v>
      </c>
      <c r="Q114" s="797"/>
      <c r="R114" s="797"/>
      <c r="S114" s="797"/>
      <c r="T114" s="797"/>
      <c r="U114" s="797"/>
      <c r="V114" s="798"/>
      <c r="W114" s="37" t="s">
        <v>69</v>
      </c>
      <c r="X114" s="779">
        <f>IFERROR(SUM(X110:X112),"0")</f>
        <v>64</v>
      </c>
      <c r="Y114" s="779">
        <f>IFERROR(SUM(Y110:Y112),"0")</f>
        <v>67.5</v>
      </c>
      <c r="Z114" s="37"/>
      <c r="AA114" s="780"/>
      <c r="AB114" s="780"/>
      <c r="AC114" s="780"/>
    </row>
    <row r="115" spans="1:68" ht="14.25" hidden="1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1">
        <v>4607091386967</v>
      </c>
      <c r="E116" s="782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9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115</v>
      </c>
      <c r="Y116" s="778">
        <f t="shared" ref="Y116:Y121" si="26">IFERROR(IF(X116="",0,CEILING((X116/$H116),1)*$H116),"")</f>
        <v>117.60000000000001</v>
      </c>
      <c r="Z116" s="36">
        <f>IFERROR(IF(Y116=0,"",ROUNDUP(Y116/H116,0)*0.02175),"")</f>
        <v>0.30449999999999999</v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122.72142857142858</v>
      </c>
      <c r="BN116" s="64">
        <f t="shared" ref="BN116:BN121" si="28">IFERROR(Y116*I116/H116,"0")</f>
        <v>125.49600000000001</v>
      </c>
      <c r="BO116" s="64">
        <f t="shared" ref="BO116:BO121" si="29">IFERROR(1/J116*(X116/H116),"0")</f>
        <v>0.24447278911564624</v>
      </c>
      <c r="BP116" s="64">
        <f t="shared" ref="BP116:BP121" si="30">IFERROR(1/J116*(Y116/H116),"0")</f>
        <v>0.25</v>
      </c>
    </row>
    <row r="117" spans="1:68" ht="27" hidden="1" customHeight="1" x14ac:dyDescent="0.25">
      <c r="A117" s="54" t="s">
        <v>239</v>
      </c>
      <c r="B117" s="54" t="s">
        <v>242</v>
      </c>
      <c r="C117" s="31">
        <v>4301051437</v>
      </c>
      <c r="D117" s="781">
        <v>4607091386967</v>
      </c>
      <c r="E117" s="782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4"/>
      <c r="R118" s="784"/>
      <c r="S118" s="784"/>
      <c r="T118" s="785"/>
      <c r="U118" s="34"/>
      <c r="V118" s="34"/>
      <c r="W118" s="35" t="s">
        <v>69</v>
      </c>
      <c r="X118" s="777">
        <v>37</v>
      </c>
      <c r="Y118" s="778">
        <f t="shared" si="26"/>
        <v>37.800000000000004</v>
      </c>
      <c r="Z118" s="36">
        <f>IFERROR(IF(Y118=0,"",ROUNDUP(Y118/H118,0)*0.00753),"")</f>
        <v>0.10542</v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40.727407407407405</v>
      </c>
      <c r="BN118" s="64">
        <f t="shared" si="28"/>
        <v>41.608000000000004</v>
      </c>
      <c r="BO118" s="64">
        <f t="shared" si="29"/>
        <v>8.7844254510921163E-2</v>
      </c>
      <c r="BP118" s="64">
        <f t="shared" si="30"/>
        <v>8.9743589743589744E-2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4"/>
      <c r="R119" s="784"/>
      <c r="S119" s="784"/>
      <c r="T119" s="785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4301051687</v>
      </c>
      <c r="D120" s="781">
        <v>4680115880214</v>
      </c>
      <c r="E120" s="782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81" t="s">
        <v>250</v>
      </c>
      <c r="Q120" s="784"/>
      <c r="R120" s="784"/>
      <c r="S120" s="784"/>
      <c r="T120" s="785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252</v>
      </c>
      <c r="C121" s="31">
        <v>4301051439</v>
      </c>
      <c r="D121" s="781">
        <v>4680115880214</v>
      </c>
      <c r="E121" s="782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7">
        <v>16</v>
      </c>
      <c r="Y121" s="778">
        <f t="shared" si="26"/>
        <v>16.200000000000003</v>
      </c>
      <c r="Z121" s="36">
        <f>IFERROR(IF(Y121=0,"",ROUNDUP(Y121/H121,0)*0.00902),"")</f>
        <v>5.4120000000000001E-2</v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17.706666666666667</v>
      </c>
      <c r="BN121" s="64">
        <f t="shared" si="28"/>
        <v>17.928000000000001</v>
      </c>
      <c r="BO121" s="64">
        <f t="shared" si="29"/>
        <v>4.4893378226711557E-2</v>
      </c>
      <c r="BP121" s="64">
        <f t="shared" si="30"/>
        <v>4.5454545454545463E-2</v>
      </c>
    </row>
    <row r="122" spans="1:68" x14ac:dyDescent="0.2">
      <c r="A122" s="81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12"/>
      <c r="P122" s="796" t="s">
        <v>71</v>
      </c>
      <c r="Q122" s="797"/>
      <c r="R122" s="797"/>
      <c r="S122" s="797"/>
      <c r="T122" s="797"/>
      <c r="U122" s="797"/>
      <c r="V122" s="798"/>
      <c r="W122" s="37" t="s">
        <v>72</v>
      </c>
      <c r="X122" s="779">
        <f>IFERROR(X116/H116,"0")+IFERROR(X117/H117,"0")+IFERROR(X118/H118,"0")+IFERROR(X119/H119,"0")+IFERROR(X120/H120,"0")+IFERROR(X121/H121,"0")</f>
        <v>33.320105820105816</v>
      </c>
      <c r="Y122" s="779">
        <f>IFERROR(Y116/H116,"0")+IFERROR(Y117/H117,"0")+IFERROR(Y118/H118,"0")+IFERROR(Y119/H119,"0")+IFERROR(Y120/H120,"0")+IFERROR(Y121/H121,"0")</f>
        <v>34</v>
      </c>
      <c r="Z122" s="779">
        <f>IFERROR(IF(Z116="",0,Z116),"0")+IFERROR(IF(Z117="",0,Z117),"0")+IFERROR(IF(Z118="",0,Z118),"0")+IFERROR(IF(Z119="",0,Z119),"0")+IFERROR(IF(Z120="",0,Z120),"0")+IFERROR(IF(Z121="",0,Z121),"0")</f>
        <v>0.46404000000000001</v>
      </c>
      <c r="AA122" s="780"/>
      <c r="AB122" s="780"/>
      <c r="AC122" s="780"/>
    </row>
    <row r="123" spans="1:68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12"/>
      <c r="P123" s="796" t="s">
        <v>71</v>
      </c>
      <c r="Q123" s="797"/>
      <c r="R123" s="797"/>
      <c r="S123" s="797"/>
      <c r="T123" s="797"/>
      <c r="U123" s="797"/>
      <c r="V123" s="798"/>
      <c r="W123" s="37" t="s">
        <v>69</v>
      </c>
      <c r="X123" s="779">
        <f>IFERROR(SUM(X116:X121),"0")</f>
        <v>168</v>
      </c>
      <c r="Y123" s="779">
        <f>IFERROR(SUM(Y116:Y121),"0")</f>
        <v>171.60000000000002</v>
      </c>
      <c r="Z123" s="37"/>
      <c r="AA123" s="780"/>
      <c r="AB123" s="780"/>
      <c r="AC123" s="780"/>
    </row>
    <row r="124" spans="1:68" ht="16.5" hidden="1" customHeight="1" x14ac:dyDescent="0.25">
      <c r="A124" s="799" t="s">
        <v>254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hidden="1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3"/>
      <c r="AB125" s="773"/>
      <c r="AC125" s="773"/>
    </row>
    <row r="126" spans="1:68" ht="16.5" hidden="1" customHeight="1" x14ac:dyDescent="0.25">
      <c r="A126" s="54" t="s">
        <v>255</v>
      </c>
      <c r="B126" s="54" t="s">
        <v>256</v>
      </c>
      <c r="C126" s="31">
        <v>4301011703</v>
      </c>
      <c r="D126" s="781">
        <v>4680115882133</v>
      </c>
      <c r="E126" s="782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258</v>
      </c>
      <c r="C127" s="31">
        <v>4301011514</v>
      </c>
      <c r="D127" s="781">
        <v>4680115882133</v>
      </c>
      <c r="E127" s="782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4"/>
      <c r="R128" s="784"/>
      <c r="S128" s="784"/>
      <c r="T128" s="785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4"/>
      <c r="R129" s="784"/>
      <c r="S129" s="784"/>
      <c r="T129" s="785"/>
      <c r="U129" s="34"/>
      <c r="V129" s="34"/>
      <c r="W129" s="35" t="s">
        <v>69</v>
      </c>
      <c r="X129" s="777">
        <v>293</v>
      </c>
      <c r="Y129" s="778">
        <f>IFERROR(IF(X129="",0,CEILING((X129/$H129),1)*$H129),"")</f>
        <v>297</v>
      </c>
      <c r="Z129" s="36">
        <f>IFERROR(IF(Y129=0,"",ROUNDUP(Y129/H129,0)*0.00902),"")</f>
        <v>0.59532000000000007</v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306.67333333333335</v>
      </c>
      <c r="BN129" s="64">
        <f>IFERROR(Y129*I129/H129,"0")</f>
        <v>310.85999999999996</v>
      </c>
      <c r="BO129" s="64">
        <f>IFERROR(1/J129*(X129/H129),"0")</f>
        <v>0.4932659932659933</v>
      </c>
      <c r="BP129" s="64">
        <f>IFERROR(1/J129*(Y129/H129),"0")</f>
        <v>0.5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1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12"/>
      <c r="P131" s="796" t="s">
        <v>71</v>
      </c>
      <c r="Q131" s="797"/>
      <c r="R131" s="797"/>
      <c r="S131" s="797"/>
      <c r="T131" s="797"/>
      <c r="U131" s="797"/>
      <c r="V131" s="798"/>
      <c r="W131" s="37" t="s">
        <v>72</v>
      </c>
      <c r="X131" s="779">
        <f>IFERROR(X126/H126,"0")+IFERROR(X127/H127,"0")+IFERROR(X128/H128,"0")+IFERROR(X129/H129,"0")+IFERROR(X130/H130,"0")</f>
        <v>65.111111111111114</v>
      </c>
      <c r="Y131" s="779">
        <f>IFERROR(Y126/H126,"0")+IFERROR(Y127/H127,"0")+IFERROR(Y128/H128,"0")+IFERROR(Y129/H129,"0")+IFERROR(Y130/H130,"0")</f>
        <v>66</v>
      </c>
      <c r="Z131" s="779">
        <f>IFERROR(IF(Z126="",0,Z126),"0")+IFERROR(IF(Z127="",0,Z127),"0")+IFERROR(IF(Z128="",0,Z128),"0")+IFERROR(IF(Z129="",0,Z129),"0")+IFERROR(IF(Z130="",0,Z130),"0")</f>
        <v>0.59532000000000007</v>
      </c>
      <c r="AA131" s="780"/>
      <c r="AB131" s="780"/>
      <c r="AC131" s="780"/>
    </row>
    <row r="132" spans="1:68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12"/>
      <c r="P132" s="796" t="s">
        <v>71</v>
      </c>
      <c r="Q132" s="797"/>
      <c r="R132" s="797"/>
      <c r="S132" s="797"/>
      <c r="T132" s="797"/>
      <c r="U132" s="797"/>
      <c r="V132" s="798"/>
      <c r="W132" s="37" t="s">
        <v>69</v>
      </c>
      <c r="X132" s="779">
        <f>IFERROR(SUM(X126:X130),"0")</f>
        <v>293</v>
      </c>
      <c r="Y132" s="779">
        <f>IFERROR(SUM(Y126:Y130),"0")</f>
        <v>297</v>
      </c>
      <c r="Z132" s="37"/>
      <c r="AA132" s="780"/>
      <c r="AB132" s="780"/>
      <c r="AC132" s="780"/>
    </row>
    <row r="133" spans="1:68" ht="14.25" hidden="1" customHeight="1" x14ac:dyDescent="0.25">
      <c r="A133" s="792" t="s">
        <v>180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1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263</v>
      </c>
      <c r="Y134" s="778">
        <f>IFERROR(IF(X134="",0,CEILING((X134/$H134),1)*$H134),"")</f>
        <v>270</v>
      </c>
      <c r="Z134" s="36">
        <f>IFERROR(IF(Y134=0,"",ROUNDUP(Y134/H134,0)*0.02175),"")</f>
        <v>0.54374999999999996</v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274.68888888888887</v>
      </c>
      <c r="BN134" s="64">
        <f>IFERROR(Y134*I134/H134,"0")</f>
        <v>282</v>
      </c>
      <c r="BO134" s="64">
        <f>IFERROR(1/J134*(X134/H134),"0")</f>
        <v>0.43485449735449733</v>
      </c>
      <c r="BP134" s="64">
        <f>IFERROR(1/J134*(Y134/H134),"0")</f>
        <v>0.4464285714285714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82</v>
      </c>
      <c r="Y137" s="778">
        <f>IFERROR(IF(X137="",0,CEILING((X137/$H137),1)*$H137),"")</f>
        <v>84</v>
      </c>
      <c r="Z137" s="36">
        <f>IFERROR(IF(Y137=0,"",ROUNDUP(Y137/H137,0)*0.00651),"")</f>
        <v>0.22785</v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88.15</v>
      </c>
      <c r="BN137" s="64">
        <f>IFERROR(Y137*I137/H137,"0")</f>
        <v>90.3</v>
      </c>
      <c r="BO137" s="64">
        <f>IFERROR(1/J137*(X137/H137),"0")</f>
        <v>0.18772893772893776</v>
      </c>
      <c r="BP137" s="64">
        <f>IFERROR(1/J137*(Y137/H137),"0")</f>
        <v>0.19230769230769232</v>
      </c>
    </row>
    <row r="138" spans="1:68" x14ac:dyDescent="0.2">
      <c r="A138" s="81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12"/>
      <c r="P138" s="796" t="s">
        <v>71</v>
      </c>
      <c r="Q138" s="797"/>
      <c r="R138" s="797"/>
      <c r="S138" s="797"/>
      <c r="T138" s="797"/>
      <c r="U138" s="797"/>
      <c r="V138" s="798"/>
      <c r="W138" s="37" t="s">
        <v>72</v>
      </c>
      <c r="X138" s="779">
        <f>IFERROR(X134/H134,"0")+IFERROR(X135/H135,"0")+IFERROR(X136/H136,"0")+IFERROR(X137/H137,"0")</f>
        <v>58.518518518518519</v>
      </c>
      <c r="Y138" s="779">
        <f>IFERROR(Y134/H134,"0")+IFERROR(Y135/H135,"0")+IFERROR(Y136/H136,"0")+IFERROR(Y137/H137,"0")</f>
        <v>60</v>
      </c>
      <c r="Z138" s="779">
        <f>IFERROR(IF(Z134="",0,Z134),"0")+IFERROR(IF(Z135="",0,Z135),"0")+IFERROR(IF(Z136="",0,Z136),"0")+IFERROR(IF(Z137="",0,Z137),"0")</f>
        <v>0.77159999999999995</v>
      </c>
      <c r="AA138" s="780"/>
      <c r="AB138" s="780"/>
      <c r="AC138" s="780"/>
    </row>
    <row r="139" spans="1:68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12"/>
      <c r="P139" s="796" t="s">
        <v>71</v>
      </c>
      <c r="Q139" s="797"/>
      <c r="R139" s="797"/>
      <c r="S139" s="797"/>
      <c r="T139" s="797"/>
      <c r="U139" s="797"/>
      <c r="V139" s="798"/>
      <c r="W139" s="37" t="s">
        <v>69</v>
      </c>
      <c r="X139" s="779">
        <f>IFERROR(SUM(X134:X137),"0")</f>
        <v>345</v>
      </c>
      <c r="Y139" s="779">
        <f>IFERROR(SUM(Y134:Y137),"0")</f>
        <v>354</v>
      </c>
      <c r="Z139" s="37"/>
      <c r="AA139" s="780"/>
      <c r="AB139" s="780"/>
      <c r="AC139" s="780"/>
    </row>
    <row r="140" spans="1:68" ht="14.25" hidden="1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3"/>
      <c r="AB140" s="773"/>
      <c r="AC140" s="773"/>
    </row>
    <row r="141" spans="1:68" ht="27" hidden="1" customHeight="1" x14ac:dyDescent="0.25">
      <c r="A141" s="54" t="s">
        <v>275</v>
      </c>
      <c r="B141" s="54" t="s">
        <v>276</v>
      </c>
      <c r="C141" s="31">
        <v>4301051625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hidden="1" customHeight="1" x14ac:dyDescent="0.25">
      <c r="A142" s="54" t="s">
        <v>275</v>
      </c>
      <c r="B142" s="54" t="s">
        <v>278</v>
      </c>
      <c r="C142" s="31">
        <v>4301051360</v>
      </c>
      <c r="D142" s="781">
        <v>4607091385168</v>
      </c>
      <c r="E142" s="782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4"/>
      <c r="R145" s="784"/>
      <c r="S145" s="784"/>
      <c r="T145" s="785"/>
      <c r="U145" s="34"/>
      <c r="V145" s="34"/>
      <c r="W145" s="35" t="s">
        <v>69</v>
      </c>
      <c r="X145" s="777">
        <v>54</v>
      </c>
      <c r="Y145" s="778">
        <f t="shared" si="31"/>
        <v>54</v>
      </c>
      <c r="Z145" s="36">
        <f>IFERROR(IF(Y145=0,"",ROUNDUP(Y145/H145,0)*0.00753),"")</f>
        <v>0.15060000000000001</v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59.44</v>
      </c>
      <c r="BN145" s="64">
        <f t="shared" si="33"/>
        <v>59.44</v>
      </c>
      <c r="BO145" s="64">
        <f t="shared" si="34"/>
        <v>0.12820512820512819</v>
      </c>
      <c r="BP145" s="64">
        <f t="shared" si="35"/>
        <v>0.12820512820512819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4"/>
      <c r="R146" s="784"/>
      <c r="S146" s="784"/>
      <c r="T146" s="785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1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12"/>
      <c r="P148" s="796" t="s">
        <v>71</v>
      </c>
      <c r="Q148" s="797"/>
      <c r="R148" s="797"/>
      <c r="S148" s="797"/>
      <c r="T148" s="797"/>
      <c r="U148" s="797"/>
      <c r="V148" s="798"/>
      <c r="W148" s="37" t="s">
        <v>72</v>
      </c>
      <c r="X148" s="779">
        <f>IFERROR(X141/H141,"0")+IFERROR(X142/H142,"0")+IFERROR(X143/H143,"0")+IFERROR(X144/H144,"0")+IFERROR(X145/H145,"0")+IFERROR(X146/H146,"0")+IFERROR(X147/H147,"0")</f>
        <v>20</v>
      </c>
      <c r="Y148" s="779">
        <f>IFERROR(Y141/H141,"0")+IFERROR(Y142/H142,"0")+IFERROR(Y143/H143,"0")+IFERROR(Y144/H144,"0")+IFERROR(Y145/H145,"0")+IFERROR(Y146/H146,"0")+IFERROR(Y147/H147,"0")</f>
        <v>20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0.15060000000000001</v>
      </c>
      <c r="AA148" s="780"/>
      <c r="AB148" s="780"/>
      <c r="AC148" s="780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12"/>
      <c r="P149" s="796" t="s">
        <v>71</v>
      </c>
      <c r="Q149" s="797"/>
      <c r="R149" s="797"/>
      <c r="S149" s="797"/>
      <c r="T149" s="797"/>
      <c r="U149" s="797"/>
      <c r="V149" s="798"/>
      <c r="W149" s="37" t="s">
        <v>69</v>
      </c>
      <c r="X149" s="779">
        <f>IFERROR(SUM(X141:X147),"0")</f>
        <v>54</v>
      </c>
      <c r="Y149" s="779">
        <f>IFERROR(SUM(Y141:Y147),"0")</f>
        <v>54</v>
      </c>
      <c r="Z149" s="37"/>
      <c r="AA149" s="780"/>
      <c r="AB149" s="780"/>
      <c r="AC149" s="780"/>
    </row>
    <row r="150" spans="1:68" ht="14.25" hidden="1" customHeight="1" x14ac:dyDescent="0.25">
      <c r="A150" s="792" t="s">
        <v>222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3"/>
      <c r="AB150" s="773"/>
      <c r="AC150" s="773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4"/>
      <c r="R151" s="784"/>
      <c r="S151" s="784"/>
      <c r="T151" s="78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4"/>
      <c r="R152" s="784"/>
      <c r="S152" s="784"/>
      <c r="T152" s="785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1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12"/>
      <c r="P153" s="796" t="s">
        <v>71</v>
      </c>
      <c r="Q153" s="797"/>
      <c r="R153" s="797"/>
      <c r="S153" s="797"/>
      <c r="T153" s="797"/>
      <c r="U153" s="797"/>
      <c r="V153" s="798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12"/>
      <c r="P154" s="796" t="s">
        <v>71</v>
      </c>
      <c r="Q154" s="797"/>
      <c r="R154" s="797"/>
      <c r="S154" s="797"/>
      <c r="T154" s="797"/>
      <c r="U154" s="797"/>
      <c r="V154" s="798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799" t="s">
        <v>300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hidden="1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3"/>
      <c r="AB156" s="773"/>
      <c r="AC156" s="773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4"/>
      <c r="R157" s="784"/>
      <c r="S157" s="784"/>
      <c r="T157" s="78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4"/>
      <c r="R158" s="784"/>
      <c r="S158" s="784"/>
      <c r="T158" s="785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1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12"/>
      <c r="P159" s="796" t="s">
        <v>71</v>
      </c>
      <c r="Q159" s="797"/>
      <c r="R159" s="797"/>
      <c r="S159" s="797"/>
      <c r="T159" s="797"/>
      <c r="U159" s="797"/>
      <c r="V159" s="798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12"/>
      <c r="P160" s="796" t="s">
        <v>71</v>
      </c>
      <c r="Q160" s="797"/>
      <c r="R160" s="797"/>
      <c r="S160" s="797"/>
      <c r="T160" s="797"/>
      <c r="U160" s="797"/>
      <c r="V160" s="798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3"/>
      <c r="AB161" s="773"/>
      <c r="AC161" s="773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4"/>
      <c r="R162" s="784"/>
      <c r="S162" s="784"/>
      <c r="T162" s="785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305</v>
      </c>
      <c r="B163" s="54" t="s">
        <v>308</v>
      </c>
      <c r="C163" s="31">
        <v>4301031234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4"/>
      <c r="R163" s="784"/>
      <c r="S163" s="784"/>
      <c r="T163" s="785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1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12"/>
      <c r="P164" s="796" t="s">
        <v>71</v>
      </c>
      <c r="Q164" s="797"/>
      <c r="R164" s="797"/>
      <c r="S164" s="797"/>
      <c r="T164" s="797"/>
      <c r="U164" s="797"/>
      <c r="V164" s="798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hidden="1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12"/>
      <c r="P165" s="796" t="s">
        <v>71</v>
      </c>
      <c r="Q165" s="797"/>
      <c r="R165" s="797"/>
      <c r="S165" s="797"/>
      <c r="T165" s="797"/>
      <c r="U165" s="797"/>
      <c r="V165" s="798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hidden="1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3"/>
      <c r="AB166" s="773"/>
      <c r="AC166" s="773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4"/>
      <c r="R167" s="784"/>
      <c r="S167" s="784"/>
      <c r="T167" s="78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4"/>
      <c r="R168" s="784"/>
      <c r="S168" s="784"/>
      <c r="T168" s="785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1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12"/>
      <c r="P169" s="796" t="s">
        <v>71</v>
      </c>
      <c r="Q169" s="797"/>
      <c r="R169" s="797"/>
      <c r="S169" s="797"/>
      <c r="T169" s="797"/>
      <c r="U169" s="797"/>
      <c r="V169" s="798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12"/>
      <c r="P170" s="796" t="s">
        <v>71</v>
      </c>
      <c r="Q170" s="797"/>
      <c r="R170" s="797"/>
      <c r="S170" s="797"/>
      <c r="T170" s="797"/>
      <c r="U170" s="797"/>
      <c r="V170" s="798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799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hidden="1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3"/>
      <c r="AB172" s="773"/>
      <c r="AC172" s="773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4"/>
      <c r="R173" s="784"/>
      <c r="S173" s="784"/>
      <c r="T173" s="785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12"/>
      <c r="P174" s="796" t="s">
        <v>71</v>
      </c>
      <c r="Q174" s="797"/>
      <c r="R174" s="797"/>
      <c r="S174" s="797"/>
      <c r="T174" s="797"/>
      <c r="U174" s="797"/>
      <c r="V174" s="798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12"/>
      <c r="P175" s="796" t="s">
        <v>71</v>
      </c>
      <c r="Q175" s="797"/>
      <c r="R175" s="797"/>
      <c r="S175" s="797"/>
      <c r="T175" s="797"/>
      <c r="U175" s="797"/>
      <c r="V175" s="798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3"/>
      <c r="AB176" s="773"/>
      <c r="AC176" s="773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2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4"/>
      <c r="R179" s="784"/>
      <c r="S179" s="784"/>
      <c r="T179" s="78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4"/>
      <c r="R181" s="784"/>
      <c r="S181" s="784"/>
      <c r="T181" s="785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12"/>
      <c r="P182" s="796" t="s">
        <v>71</v>
      </c>
      <c r="Q182" s="797"/>
      <c r="R182" s="797"/>
      <c r="S182" s="797"/>
      <c r="T182" s="797"/>
      <c r="U182" s="797"/>
      <c r="V182" s="798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12"/>
      <c r="P183" s="796" t="s">
        <v>71</v>
      </c>
      <c r="Q183" s="797"/>
      <c r="R183" s="797"/>
      <c r="S183" s="797"/>
      <c r="T183" s="797"/>
      <c r="U183" s="797"/>
      <c r="V183" s="798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3"/>
      <c r="AB184" s="773"/>
      <c r="AC184" s="773"/>
    </row>
    <row r="185" spans="1:68" ht="27" hidden="1" customHeight="1" x14ac:dyDescent="0.25">
      <c r="A185" s="54" t="s">
        <v>328</v>
      </c>
      <c r="B185" s="54" t="s">
        <v>329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4"/>
      <c r="R185" s="784"/>
      <c r="S185" s="784"/>
      <c r="T185" s="785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4"/>
      <c r="R186" s="784"/>
      <c r="S186" s="784"/>
      <c r="T186" s="78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4"/>
      <c r="R187" s="784"/>
      <c r="S187" s="784"/>
      <c r="T187" s="785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1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12"/>
      <c r="P188" s="796" t="s">
        <v>71</v>
      </c>
      <c r="Q188" s="797"/>
      <c r="R188" s="797"/>
      <c r="S188" s="797"/>
      <c r="T188" s="797"/>
      <c r="U188" s="797"/>
      <c r="V188" s="798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12"/>
      <c r="P189" s="796" t="s">
        <v>71</v>
      </c>
      <c r="Q189" s="797"/>
      <c r="R189" s="797"/>
      <c r="S189" s="797"/>
      <c r="T189" s="797"/>
      <c r="U189" s="797"/>
      <c r="V189" s="798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68" t="s">
        <v>336</v>
      </c>
      <c r="B190" s="969"/>
      <c r="C190" s="969"/>
      <c r="D190" s="969"/>
      <c r="E190" s="969"/>
      <c r="F190" s="969"/>
      <c r="G190" s="969"/>
      <c r="H190" s="969"/>
      <c r="I190" s="969"/>
      <c r="J190" s="969"/>
      <c r="K190" s="969"/>
      <c r="L190" s="969"/>
      <c r="M190" s="969"/>
      <c r="N190" s="969"/>
      <c r="O190" s="969"/>
      <c r="P190" s="969"/>
      <c r="Q190" s="969"/>
      <c r="R190" s="969"/>
      <c r="S190" s="969"/>
      <c r="T190" s="969"/>
      <c r="U190" s="969"/>
      <c r="V190" s="969"/>
      <c r="W190" s="969"/>
      <c r="X190" s="969"/>
      <c r="Y190" s="969"/>
      <c r="Z190" s="969"/>
      <c r="AA190" s="48"/>
      <c r="AB190" s="48"/>
      <c r="AC190" s="48"/>
    </row>
    <row r="191" spans="1:68" ht="16.5" hidden="1" customHeight="1" x14ac:dyDescent="0.25">
      <c r="A191" s="799" t="s">
        <v>337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hidden="1" customHeight="1" x14ac:dyDescent="0.25">
      <c r="A192" s="792" t="s">
        <v>180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3"/>
      <c r="AB192" s="773"/>
      <c r="AC192" s="773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33</v>
      </c>
      <c r="Y193" s="778">
        <f>IFERROR(IF(X193="",0,CEILING((X193/$H193),1)*$H193),"")</f>
        <v>33.659999999999997</v>
      </c>
      <c r="Z193" s="36">
        <f>IFERROR(IF(Y193=0,"",ROUNDUP(Y193/H193,0)*0.00502),"")</f>
        <v>8.5339999999999999E-2</v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34.666666666666664</v>
      </c>
      <c r="BN193" s="64">
        <f>IFERROR(Y193*I193/H193,"0")</f>
        <v>35.36</v>
      </c>
      <c r="BO193" s="64">
        <f>IFERROR(1/J193*(X193/H193),"0")</f>
        <v>7.122507122507124E-2</v>
      </c>
      <c r="BP193" s="64">
        <f>IFERROR(1/J193*(Y193/H193),"0")</f>
        <v>7.2649572649572655E-2</v>
      </c>
    </row>
    <row r="194" spans="1:68" x14ac:dyDescent="0.2">
      <c r="A194" s="81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12"/>
      <c r="P194" s="796" t="s">
        <v>71</v>
      </c>
      <c r="Q194" s="797"/>
      <c r="R194" s="797"/>
      <c r="S194" s="797"/>
      <c r="T194" s="797"/>
      <c r="U194" s="797"/>
      <c r="V194" s="798"/>
      <c r="W194" s="37" t="s">
        <v>72</v>
      </c>
      <c r="X194" s="779">
        <f>IFERROR(X193/H193,"0")</f>
        <v>16.666666666666668</v>
      </c>
      <c r="Y194" s="779">
        <f>IFERROR(Y193/H193,"0")</f>
        <v>17</v>
      </c>
      <c r="Z194" s="779">
        <f>IFERROR(IF(Z193="",0,Z193),"0")</f>
        <v>8.5339999999999999E-2</v>
      </c>
      <c r="AA194" s="780"/>
      <c r="AB194" s="780"/>
      <c r="AC194" s="780"/>
    </row>
    <row r="195" spans="1:68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12"/>
      <c r="P195" s="796" t="s">
        <v>71</v>
      </c>
      <c r="Q195" s="797"/>
      <c r="R195" s="797"/>
      <c r="S195" s="797"/>
      <c r="T195" s="797"/>
      <c r="U195" s="797"/>
      <c r="V195" s="798"/>
      <c r="W195" s="37" t="s">
        <v>69</v>
      </c>
      <c r="X195" s="779">
        <f>IFERROR(SUM(X193:X193),"0")</f>
        <v>33</v>
      </c>
      <c r="Y195" s="779">
        <f>IFERROR(SUM(Y193:Y193),"0")</f>
        <v>33.659999999999997</v>
      </c>
      <c r="Z195" s="37"/>
      <c r="AA195" s="780"/>
      <c r="AB195" s="780"/>
      <c r="AC195" s="780"/>
    </row>
    <row r="196" spans="1:68" ht="14.25" hidden="1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3"/>
      <c r="AB196" s="773"/>
      <c r="AC196" s="773"/>
    </row>
    <row r="197" spans="1:68" ht="27" hidden="1" customHeight="1" x14ac:dyDescent="0.25">
      <c r="A197" s="54" t="s">
        <v>341</v>
      </c>
      <c r="B197" s="54" t="s">
        <v>342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hidden="1" customHeight="1" x14ac:dyDescent="0.25">
      <c r="A198" s="54" t="s">
        <v>344</v>
      </c>
      <c r="B198" s="54" t="s">
        <v>345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47</v>
      </c>
      <c r="Y199" s="778">
        <f t="shared" si="36"/>
        <v>50.400000000000006</v>
      </c>
      <c r="Z199" s="36">
        <f>IFERROR(IF(Y199=0,"",ROUNDUP(Y199/H199,0)*0.00753),"")</f>
        <v>9.0359999999999996E-2</v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49.238095238095241</v>
      </c>
      <c r="BN199" s="64">
        <f t="shared" si="38"/>
        <v>52.800000000000011</v>
      </c>
      <c r="BO199" s="64">
        <f t="shared" si="39"/>
        <v>7.1733821733821729E-2</v>
      </c>
      <c r="BP199" s="64">
        <f t="shared" si="40"/>
        <v>7.6923076923076927E-2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94</v>
      </c>
      <c r="Y200" s="778">
        <f t="shared" si="36"/>
        <v>94.5</v>
      </c>
      <c r="Z200" s="36">
        <f>IFERROR(IF(Y200=0,"",ROUNDUP(Y200/H200,0)*0.00502),"")</f>
        <v>0.22590000000000002</v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99.819047619047623</v>
      </c>
      <c r="BN200" s="64">
        <f t="shared" si="38"/>
        <v>100.35</v>
      </c>
      <c r="BO200" s="64">
        <f t="shared" si="39"/>
        <v>0.19129019129019129</v>
      </c>
      <c r="BP200" s="64">
        <f t="shared" si="40"/>
        <v>0.19230769230769232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2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4"/>
      <c r="R201" s="784"/>
      <c r="S201" s="784"/>
      <c r="T201" s="785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4"/>
      <c r="R202" s="784"/>
      <c r="S202" s="784"/>
      <c r="T202" s="785"/>
      <c r="U202" s="34"/>
      <c r="V202" s="34"/>
      <c r="W202" s="35" t="s">
        <v>69</v>
      </c>
      <c r="X202" s="777">
        <v>420</v>
      </c>
      <c r="Y202" s="778">
        <f t="shared" si="36"/>
        <v>420</v>
      </c>
      <c r="Z202" s="36">
        <f>IFERROR(IF(Y202=0,"",ROUNDUP(Y202/H202,0)*0.00502),"")</f>
        <v>1.004</v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440.00000000000006</v>
      </c>
      <c r="BN202" s="64">
        <f t="shared" si="38"/>
        <v>440.00000000000006</v>
      </c>
      <c r="BO202" s="64">
        <f t="shared" si="39"/>
        <v>0.85470085470085477</v>
      </c>
      <c r="BP202" s="64">
        <f t="shared" si="40"/>
        <v>0.85470085470085477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4"/>
      <c r="R203" s="784"/>
      <c r="S203" s="784"/>
      <c r="T203" s="78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4"/>
      <c r="R204" s="784"/>
      <c r="S204" s="784"/>
      <c r="T204" s="785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1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12"/>
      <c r="P205" s="796" t="s">
        <v>71</v>
      </c>
      <c r="Q205" s="797"/>
      <c r="R205" s="797"/>
      <c r="S205" s="797"/>
      <c r="T205" s="797"/>
      <c r="U205" s="797"/>
      <c r="V205" s="798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255.95238095238096</v>
      </c>
      <c r="Y205" s="779">
        <f>IFERROR(Y197/H197,"0")+IFERROR(Y198/H198,"0")+IFERROR(Y199/H199,"0")+IFERROR(Y200/H200,"0")+IFERROR(Y201/H201,"0")+IFERROR(Y202/H202,"0")+IFERROR(Y203/H203,"0")+IFERROR(Y204/H204,"0")</f>
        <v>257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1.32026</v>
      </c>
      <c r="AA205" s="780"/>
      <c r="AB205" s="780"/>
      <c r="AC205" s="780"/>
    </row>
    <row r="206" spans="1:68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12"/>
      <c r="P206" s="796" t="s">
        <v>71</v>
      </c>
      <c r="Q206" s="797"/>
      <c r="R206" s="797"/>
      <c r="S206" s="797"/>
      <c r="T206" s="797"/>
      <c r="U206" s="797"/>
      <c r="V206" s="798"/>
      <c r="W206" s="37" t="s">
        <v>69</v>
      </c>
      <c r="X206" s="779">
        <f>IFERROR(SUM(X197:X204),"0")</f>
        <v>561</v>
      </c>
      <c r="Y206" s="779">
        <f>IFERROR(SUM(Y197:Y204),"0")</f>
        <v>564.9</v>
      </c>
      <c r="Z206" s="37"/>
      <c r="AA206" s="780"/>
      <c r="AB206" s="780"/>
      <c r="AC206" s="780"/>
    </row>
    <row r="207" spans="1:68" ht="16.5" hidden="1" customHeight="1" x14ac:dyDescent="0.25">
      <c r="A207" s="799" t="s">
        <v>361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hidden="1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3"/>
      <c r="AB208" s="773"/>
      <c r="AC208" s="773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4"/>
      <c r="R209" s="784"/>
      <c r="S209" s="784"/>
      <c r="T209" s="78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12"/>
      <c r="P211" s="796" t="s">
        <v>71</v>
      </c>
      <c r="Q211" s="797"/>
      <c r="R211" s="797"/>
      <c r="S211" s="797"/>
      <c r="T211" s="797"/>
      <c r="U211" s="797"/>
      <c r="V211" s="798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12"/>
      <c r="P212" s="796" t="s">
        <v>71</v>
      </c>
      <c r="Q212" s="797"/>
      <c r="R212" s="797"/>
      <c r="S212" s="797"/>
      <c r="T212" s="797"/>
      <c r="U212" s="797"/>
      <c r="V212" s="798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2" t="s">
        <v>180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3"/>
      <c r="AB213" s="773"/>
      <c r="AC213" s="773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49</v>
      </c>
      <c r="Y215" s="778">
        <f>IFERROR(IF(X215="",0,CEILING((X215/$H215),1)*$H215),"")</f>
        <v>50.400000000000006</v>
      </c>
      <c r="Z215" s="36">
        <f>IFERROR(IF(Y215=0,"",ROUNDUP(Y215/H215,0)*0.00651),"")</f>
        <v>0.15623999999999999</v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53.199999999999989</v>
      </c>
      <c r="BN215" s="64">
        <f>IFERROR(Y215*I215/H215,"0")</f>
        <v>54.72</v>
      </c>
      <c r="BO215" s="64">
        <f>IFERROR(1/J215*(X215/H215),"0")</f>
        <v>0.12820512820512822</v>
      </c>
      <c r="BP215" s="64">
        <f>IFERROR(1/J215*(Y215/H215),"0")</f>
        <v>0.13186813186813187</v>
      </c>
    </row>
    <row r="216" spans="1:68" x14ac:dyDescent="0.2">
      <c r="A216" s="81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12"/>
      <c r="P216" s="796" t="s">
        <v>71</v>
      </c>
      <c r="Q216" s="797"/>
      <c r="R216" s="797"/>
      <c r="S216" s="797"/>
      <c r="T216" s="797"/>
      <c r="U216" s="797"/>
      <c r="V216" s="798"/>
      <c r="W216" s="37" t="s">
        <v>72</v>
      </c>
      <c r="X216" s="779">
        <f>IFERROR(X214/H214,"0")+IFERROR(X215/H215,"0")</f>
        <v>23.333333333333332</v>
      </c>
      <c r="Y216" s="779">
        <f>IFERROR(Y214/H214,"0")+IFERROR(Y215/H215,"0")</f>
        <v>24</v>
      </c>
      <c r="Z216" s="779">
        <f>IFERROR(IF(Z214="",0,Z214),"0")+IFERROR(IF(Z215="",0,Z215),"0")</f>
        <v>0.15623999999999999</v>
      </c>
      <c r="AA216" s="780"/>
      <c r="AB216" s="780"/>
      <c r="AC216" s="780"/>
    </row>
    <row r="217" spans="1:68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12"/>
      <c r="P217" s="796" t="s">
        <v>71</v>
      </c>
      <c r="Q217" s="797"/>
      <c r="R217" s="797"/>
      <c r="S217" s="797"/>
      <c r="T217" s="797"/>
      <c r="U217" s="797"/>
      <c r="V217" s="798"/>
      <c r="W217" s="37" t="s">
        <v>69</v>
      </c>
      <c r="X217" s="779">
        <f>IFERROR(SUM(X214:X215),"0")</f>
        <v>49</v>
      </c>
      <c r="Y217" s="779">
        <f>IFERROR(SUM(Y214:Y215),"0")</f>
        <v>50.400000000000006</v>
      </c>
      <c r="Z217" s="37"/>
      <c r="AA217" s="780"/>
      <c r="AB217" s="780"/>
      <c r="AC217" s="780"/>
    </row>
    <row r="218" spans="1:68" ht="14.25" hidden="1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3"/>
      <c r="AB218" s="773"/>
      <c r="AC218" s="773"/>
    </row>
    <row r="219" spans="1:68" ht="27" hidden="1" customHeight="1" x14ac:dyDescent="0.25">
      <c r="A219" s="54" t="s">
        <v>373</v>
      </c>
      <c r="B219" s="54" t="s">
        <v>374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7">
        <v>150</v>
      </c>
      <c r="Y223" s="778">
        <f t="shared" si="41"/>
        <v>151.20000000000002</v>
      </c>
      <c r="Z223" s="36">
        <f>IFERROR(IF(Y223=0,"",ROUNDUP(Y223/H223,0)*0.00502),"")</f>
        <v>0.42168</v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160.83333333333334</v>
      </c>
      <c r="BN223" s="64">
        <f t="shared" si="43"/>
        <v>162.12</v>
      </c>
      <c r="BO223" s="64">
        <f t="shared" si="44"/>
        <v>0.35612535612535612</v>
      </c>
      <c r="BP223" s="64">
        <f t="shared" si="45"/>
        <v>0.35897435897435909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4"/>
      <c r="R224" s="784"/>
      <c r="S224" s="784"/>
      <c r="T224" s="785"/>
      <c r="U224" s="34"/>
      <c r="V224" s="34"/>
      <c r="W224" s="35" t="s">
        <v>69</v>
      </c>
      <c r="X224" s="777">
        <v>300</v>
      </c>
      <c r="Y224" s="778">
        <f t="shared" si="41"/>
        <v>300.60000000000002</v>
      </c>
      <c r="Z224" s="36">
        <f>IFERROR(IF(Y224=0,"",ROUNDUP(Y224/H224,0)*0.00502),"")</f>
        <v>0.83833999999999997</v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316.66666666666669</v>
      </c>
      <c r="BN224" s="64">
        <f t="shared" si="43"/>
        <v>317.3</v>
      </c>
      <c r="BO224" s="64">
        <f t="shared" si="44"/>
        <v>0.71225071225071224</v>
      </c>
      <c r="BP224" s="64">
        <f t="shared" si="45"/>
        <v>0.71367521367521369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4"/>
      <c r="R225" s="784"/>
      <c r="S225" s="784"/>
      <c r="T225" s="785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150</v>
      </c>
      <c r="Y226" s="778">
        <f t="shared" si="41"/>
        <v>151.20000000000002</v>
      </c>
      <c r="Z226" s="36">
        <f>IFERROR(IF(Y226=0,"",ROUNDUP(Y226/H226,0)*0.00502),"")</f>
        <v>0.42168</v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158.33333333333334</v>
      </c>
      <c r="BN226" s="64">
        <f t="shared" si="43"/>
        <v>159.60000000000002</v>
      </c>
      <c r="BO226" s="64">
        <f t="shared" si="44"/>
        <v>0.35612535612535612</v>
      </c>
      <c r="BP226" s="64">
        <f t="shared" si="45"/>
        <v>0.35897435897435909</v>
      </c>
    </row>
    <row r="227" spans="1:68" x14ac:dyDescent="0.2">
      <c r="A227" s="81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12"/>
      <c r="P227" s="796" t="s">
        <v>71</v>
      </c>
      <c r="Q227" s="797"/>
      <c r="R227" s="797"/>
      <c r="S227" s="797"/>
      <c r="T227" s="797"/>
      <c r="U227" s="797"/>
      <c r="V227" s="798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333.33333333333331</v>
      </c>
      <c r="Y227" s="779">
        <f>IFERROR(Y219/H219,"0")+IFERROR(Y220/H220,"0")+IFERROR(Y221/H221,"0")+IFERROR(Y222/H222,"0")+IFERROR(Y223/H223,"0")+IFERROR(Y224/H224,"0")+IFERROR(Y225/H225,"0")+IFERROR(Y226/H226,"0")</f>
        <v>335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1.6817</v>
      </c>
      <c r="AA227" s="780"/>
      <c r="AB227" s="780"/>
      <c r="AC227" s="780"/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12"/>
      <c r="P228" s="796" t="s">
        <v>71</v>
      </c>
      <c r="Q228" s="797"/>
      <c r="R228" s="797"/>
      <c r="S228" s="797"/>
      <c r="T228" s="797"/>
      <c r="U228" s="797"/>
      <c r="V228" s="798"/>
      <c r="W228" s="37" t="s">
        <v>69</v>
      </c>
      <c r="X228" s="779">
        <f>IFERROR(SUM(X219:X226),"0")</f>
        <v>600</v>
      </c>
      <c r="Y228" s="779">
        <f>IFERROR(SUM(Y219:Y226),"0")</f>
        <v>603.00000000000011</v>
      </c>
      <c r="Z228" s="37"/>
      <c r="AA228" s="780"/>
      <c r="AB228" s="780"/>
      <c r="AC228" s="780"/>
    </row>
    <row r="229" spans="1:68" ht="14.25" hidden="1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3"/>
      <c r="AB229" s="773"/>
      <c r="AC229" s="773"/>
    </row>
    <row r="230" spans="1:68" ht="37.5" hidden="1" customHeight="1" x14ac:dyDescent="0.25">
      <c r="A230" s="54" t="s">
        <v>393</v>
      </c>
      <c r="B230" s="54" t="s">
        <v>394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hidden="1" customHeight="1" x14ac:dyDescent="0.25">
      <c r="A231" s="54" t="s">
        <v>396</v>
      </c>
      <c r="B231" s="54" t="s">
        <v>397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236</v>
      </c>
      <c r="Y233" s="778">
        <f t="shared" si="46"/>
        <v>243.59999999999997</v>
      </c>
      <c r="Z233" s="36">
        <f>IFERROR(IF(Y233=0,"",ROUNDUP(Y233/H233,0)*0.02175),"")</f>
        <v>0.60899999999999999</v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251.29931034482757</v>
      </c>
      <c r="BN233" s="64">
        <f t="shared" si="48"/>
        <v>259.39199999999994</v>
      </c>
      <c r="BO233" s="64">
        <f t="shared" si="49"/>
        <v>0.48440065681444994</v>
      </c>
      <c r="BP233" s="64">
        <f t="shared" si="50"/>
        <v>0.5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211</v>
      </c>
      <c r="Y234" s="778">
        <f t="shared" si="46"/>
        <v>211.2</v>
      </c>
      <c r="Z234" s="36">
        <f t="shared" ref="Z234:Z240" si="51">IFERROR(IF(Y234=0,"",ROUNDUP(Y234/H234,0)*0.00753),"")</f>
        <v>0.66264000000000001</v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236.49583333333337</v>
      </c>
      <c r="BN234" s="64">
        <f t="shared" si="48"/>
        <v>236.71999999999997</v>
      </c>
      <c r="BO234" s="64">
        <f t="shared" si="49"/>
        <v>0.56356837606837606</v>
      </c>
      <c r="BP234" s="64">
        <f t="shared" si="50"/>
        <v>0.5641025641025641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68</v>
      </c>
      <c r="Y236" s="778">
        <f t="shared" si="46"/>
        <v>69.599999999999994</v>
      </c>
      <c r="Z236" s="36">
        <f t="shared" si="51"/>
        <v>0.21837000000000001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75.706666666666663</v>
      </c>
      <c r="BN236" s="64">
        <f t="shared" si="48"/>
        <v>77.488</v>
      </c>
      <c r="BO236" s="64">
        <f t="shared" si="49"/>
        <v>0.18162393162393164</v>
      </c>
      <c r="BP236" s="64">
        <f t="shared" si="50"/>
        <v>0.1858974358974359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7">
        <v>59</v>
      </c>
      <c r="Y237" s="778">
        <f t="shared" si="46"/>
        <v>60</v>
      </c>
      <c r="Z237" s="36">
        <f t="shared" si="51"/>
        <v>0.18825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65.686666666666667</v>
      </c>
      <c r="BN237" s="64">
        <f t="shared" si="48"/>
        <v>66.800000000000011</v>
      </c>
      <c r="BO237" s="64">
        <f t="shared" si="49"/>
        <v>0.15758547008547011</v>
      </c>
      <c r="BP237" s="64">
        <f t="shared" si="50"/>
        <v>0.16025641025641024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4"/>
      <c r="R239" s="784"/>
      <c r="S239" s="784"/>
      <c r="T239" s="785"/>
      <c r="U239" s="34"/>
      <c r="V239" s="34"/>
      <c r="W239" s="35" t="s">
        <v>69</v>
      </c>
      <c r="X239" s="777">
        <v>117</v>
      </c>
      <c r="Y239" s="778">
        <f t="shared" si="46"/>
        <v>117.6</v>
      </c>
      <c r="Z239" s="36">
        <f t="shared" si="51"/>
        <v>0.36897000000000002</v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130.26000000000002</v>
      </c>
      <c r="BN239" s="64">
        <f t="shared" si="48"/>
        <v>130.928</v>
      </c>
      <c r="BO239" s="64">
        <f t="shared" si="49"/>
        <v>0.3125</v>
      </c>
      <c r="BP239" s="64">
        <f t="shared" si="50"/>
        <v>0.3141025641025641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132</v>
      </c>
      <c r="Y240" s="778">
        <f t="shared" si="46"/>
        <v>132</v>
      </c>
      <c r="Z240" s="36">
        <f t="shared" si="51"/>
        <v>0.41415000000000002</v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147.29</v>
      </c>
      <c r="BN240" s="64">
        <f t="shared" si="48"/>
        <v>147.29</v>
      </c>
      <c r="BO240" s="64">
        <f t="shared" si="49"/>
        <v>0.35256410256410253</v>
      </c>
      <c r="BP240" s="64">
        <f t="shared" si="50"/>
        <v>0.35256410256410253</v>
      </c>
    </row>
    <row r="241" spans="1:68" x14ac:dyDescent="0.2">
      <c r="A241" s="81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12"/>
      <c r="P241" s="796" t="s">
        <v>71</v>
      </c>
      <c r="Q241" s="797"/>
      <c r="R241" s="797"/>
      <c r="S241" s="797"/>
      <c r="T241" s="797"/>
      <c r="U241" s="797"/>
      <c r="V241" s="798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271.70977011494256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274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2.4613800000000001</v>
      </c>
      <c r="AA241" s="780"/>
      <c r="AB241" s="780"/>
      <c r="AC241" s="780"/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12"/>
      <c r="P242" s="796" t="s">
        <v>71</v>
      </c>
      <c r="Q242" s="797"/>
      <c r="R242" s="797"/>
      <c r="S242" s="797"/>
      <c r="T242" s="797"/>
      <c r="U242" s="797"/>
      <c r="V242" s="798"/>
      <c r="W242" s="37" t="s">
        <v>69</v>
      </c>
      <c r="X242" s="779">
        <f>IFERROR(SUM(X230:X240),"0")</f>
        <v>823</v>
      </c>
      <c r="Y242" s="779">
        <f>IFERROR(SUM(Y230:Y240),"0")</f>
        <v>834</v>
      </c>
      <c r="Z242" s="37"/>
      <c r="AA242" s="780"/>
      <c r="AB242" s="780"/>
      <c r="AC242" s="780"/>
    </row>
    <row r="243" spans="1:68" ht="14.25" hidden="1" customHeight="1" x14ac:dyDescent="0.25">
      <c r="A243" s="792" t="s">
        <v>222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3"/>
      <c r="AB243" s="773"/>
      <c r="AC243" s="773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4"/>
      <c r="R246" s="784"/>
      <c r="S246" s="784"/>
      <c r="T246" s="78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7">
        <v>48</v>
      </c>
      <c r="Y247" s="778">
        <f>IFERROR(IF(X247="",0,CEILING((X247/$H247),1)*$H247),"")</f>
        <v>48</v>
      </c>
      <c r="Z247" s="36">
        <f>IFERROR(IF(Y247=0,"",ROUNDUP(Y247/H247,0)*0.00753),"")</f>
        <v>0.15060000000000001</v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53.440000000000005</v>
      </c>
      <c r="BN247" s="64">
        <f>IFERROR(Y247*I247/H247,"0")</f>
        <v>53.440000000000005</v>
      </c>
      <c r="BO247" s="64">
        <f>IFERROR(1/J247*(X247/H247),"0")</f>
        <v>0.12820512820512819</v>
      </c>
      <c r="BP247" s="64">
        <f>IFERROR(1/J247*(Y247/H247),"0")</f>
        <v>0.12820512820512819</v>
      </c>
    </row>
    <row r="248" spans="1:68" ht="37.5" hidden="1" customHeight="1" x14ac:dyDescent="0.25">
      <c r="A248" s="54" t="s">
        <v>433</v>
      </c>
      <c r="B248" s="54" t="s">
        <v>434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81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12"/>
      <c r="P249" s="796" t="s">
        <v>71</v>
      </c>
      <c r="Q249" s="797"/>
      <c r="R249" s="797"/>
      <c r="S249" s="797"/>
      <c r="T249" s="797"/>
      <c r="U249" s="797"/>
      <c r="V249" s="798"/>
      <c r="W249" s="37" t="s">
        <v>72</v>
      </c>
      <c r="X249" s="779">
        <f>IFERROR(X244/H244,"0")+IFERROR(X245/H245,"0")+IFERROR(X246/H246,"0")+IFERROR(X247/H247,"0")+IFERROR(X248/H248,"0")</f>
        <v>20</v>
      </c>
      <c r="Y249" s="779">
        <f>IFERROR(Y244/H244,"0")+IFERROR(Y245/H245,"0")+IFERROR(Y246/H246,"0")+IFERROR(Y247/H247,"0")+IFERROR(Y248/H248,"0")</f>
        <v>20</v>
      </c>
      <c r="Z249" s="779">
        <f>IFERROR(IF(Z244="",0,Z244),"0")+IFERROR(IF(Z245="",0,Z245),"0")+IFERROR(IF(Z246="",0,Z246),"0")+IFERROR(IF(Z247="",0,Z247),"0")+IFERROR(IF(Z248="",0,Z248),"0")</f>
        <v>0.15060000000000001</v>
      </c>
      <c r="AA249" s="780"/>
      <c r="AB249" s="780"/>
      <c r="AC249" s="780"/>
    </row>
    <row r="250" spans="1:68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12"/>
      <c r="P250" s="796" t="s">
        <v>71</v>
      </c>
      <c r="Q250" s="797"/>
      <c r="R250" s="797"/>
      <c r="S250" s="797"/>
      <c r="T250" s="797"/>
      <c r="U250" s="797"/>
      <c r="V250" s="798"/>
      <c r="W250" s="37" t="s">
        <v>69</v>
      </c>
      <c r="X250" s="779">
        <f>IFERROR(SUM(X244:X248),"0")</f>
        <v>48</v>
      </c>
      <c r="Y250" s="779">
        <f>IFERROR(SUM(Y244:Y248),"0")</f>
        <v>48</v>
      </c>
      <c r="Z250" s="37"/>
      <c r="AA250" s="780"/>
      <c r="AB250" s="780"/>
      <c r="AC250" s="780"/>
    </row>
    <row r="251" spans="1:68" ht="16.5" hidden="1" customHeight="1" x14ac:dyDescent="0.25">
      <c r="A251" s="799" t="s">
        <v>436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hidden="1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3"/>
      <c r="AB252" s="773"/>
      <c r="AC252" s="773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4"/>
      <c r="R258" s="784"/>
      <c r="S258" s="784"/>
      <c r="T258" s="78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12"/>
      <c r="P261" s="796" t="s">
        <v>71</v>
      </c>
      <c r="Q261" s="797"/>
      <c r="R261" s="797"/>
      <c r="S261" s="797"/>
      <c r="T261" s="797"/>
      <c r="U261" s="797"/>
      <c r="V261" s="798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12"/>
      <c r="P262" s="796" t="s">
        <v>71</v>
      </c>
      <c r="Q262" s="797"/>
      <c r="R262" s="797"/>
      <c r="S262" s="797"/>
      <c r="T262" s="797"/>
      <c r="U262" s="797"/>
      <c r="V262" s="798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99" t="s">
        <v>457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hidden="1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3"/>
      <c r="AB264" s="773"/>
      <c r="AC264" s="773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40</v>
      </c>
      <c r="Y270" s="778">
        <f t="shared" si="57"/>
        <v>40</v>
      </c>
      <c r="Z270" s="36">
        <f>IFERROR(IF(Y270=0,"",ROUNDUP(Y270/H270,0)*0.00902),"")</f>
        <v>9.0200000000000002E-2</v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42.1</v>
      </c>
      <c r="BN270" s="64">
        <f t="shared" si="59"/>
        <v>42.1</v>
      </c>
      <c r="BO270" s="64">
        <f t="shared" si="60"/>
        <v>7.575757575757576E-2</v>
      </c>
      <c r="BP270" s="64">
        <f t="shared" si="61"/>
        <v>7.575757575757576E-2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3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4"/>
      <c r="R272" s="784"/>
      <c r="S272" s="784"/>
      <c r="T272" s="78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4"/>
      <c r="R273" s="784"/>
      <c r="S273" s="784"/>
      <c r="T273" s="785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1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12"/>
      <c r="P274" s="796" t="s">
        <v>71</v>
      </c>
      <c r="Q274" s="797"/>
      <c r="R274" s="797"/>
      <c r="S274" s="797"/>
      <c r="T274" s="797"/>
      <c r="U274" s="797"/>
      <c r="V274" s="798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10</v>
      </c>
      <c r="Y274" s="779">
        <f>IFERROR(Y265/H265,"0")+IFERROR(Y266/H266,"0")+IFERROR(Y267/H267,"0")+IFERROR(Y268/H268,"0")+IFERROR(Y269/H269,"0")+IFERROR(Y270/H270,"0")+IFERROR(Y271/H271,"0")+IFERROR(Y272/H272,"0")+IFERROR(Y273/H273,"0")</f>
        <v>10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9.0200000000000002E-2</v>
      </c>
      <c r="AA274" s="780"/>
      <c r="AB274" s="780"/>
      <c r="AC274" s="780"/>
    </row>
    <row r="275" spans="1:68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12"/>
      <c r="P275" s="796" t="s">
        <v>71</v>
      </c>
      <c r="Q275" s="797"/>
      <c r="R275" s="797"/>
      <c r="S275" s="797"/>
      <c r="T275" s="797"/>
      <c r="U275" s="797"/>
      <c r="V275" s="798"/>
      <c r="W275" s="37" t="s">
        <v>69</v>
      </c>
      <c r="X275" s="779">
        <f>IFERROR(SUM(X265:X273),"0")</f>
        <v>40</v>
      </c>
      <c r="Y275" s="779">
        <f>IFERROR(SUM(Y265:Y273),"0")</f>
        <v>40</v>
      </c>
      <c r="Z275" s="37"/>
      <c r="AA275" s="780"/>
      <c r="AB275" s="780"/>
      <c r="AC275" s="780"/>
    </row>
    <row r="276" spans="1:68" ht="14.25" hidden="1" customHeight="1" x14ac:dyDescent="0.25">
      <c r="A276" s="792" t="s">
        <v>180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3"/>
      <c r="AB276" s="773"/>
      <c r="AC276" s="773"/>
    </row>
    <row r="277" spans="1:68" ht="27" hidden="1" customHeight="1" x14ac:dyDescent="0.25">
      <c r="A277" s="54" t="s">
        <v>478</v>
      </c>
      <c r="B277" s="54" t="s">
        <v>479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12"/>
      <c r="P278" s="796" t="s">
        <v>71</v>
      </c>
      <c r="Q278" s="797"/>
      <c r="R278" s="797"/>
      <c r="S278" s="797"/>
      <c r="T278" s="797"/>
      <c r="U278" s="797"/>
      <c r="V278" s="798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12"/>
      <c r="P279" s="796" t="s">
        <v>71</v>
      </c>
      <c r="Q279" s="797"/>
      <c r="R279" s="797"/>
      <c r="S279" s="797"/>
      <c r="T279" s="797"/>
      <c r="U279" s="797"/>
      <c r="V279" s="798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99" t="s">
        <v>481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hidden="1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3"/>
      <c r="AB281" s="773"/>
      <c r="AC281" s="773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1">
        <v>4680115885837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1">
        <v>4680115885851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1">
        <v>4680115885844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4"/>
      <c r="R290" s="784"/>
      <c r="S290" s="784"/>
      <c r="T290" s="78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1">
        <v>4680115885820</v>
      </c>
      <c r="E291" s="782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4"/>
      <c r="R291" s="784"/>
      <c r="S291" s="784"/>
      <c r="T291" s="785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12"/>
      <c r="P292" s="796" t="s">
        <v>71</v>
      </c>
      <c r="Q292" s="797"/>
      <c r="R292" s="797"/>
      <c r="S292" s="797"/>
      <c r="T292" s="797"/>
      <c r="U292" s="797"/>
      <c r="V292" s="798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12"/>
      <c r="P293" s="796" t="s">
        <v>71</v>
      </c>
      <c r="Q293" s="797"/>
      <c r="R293" s="797"/>
      <c r="S293" s="797"/>
      <c r="T293" s="797"/>
      <c r="U293" s="797"/>
      <c r="V293" s="798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99" t="s">
        <v>508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hidden="1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3"/>
      <c r="AB295" s="773"/>
      <c r="AC295" s="773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12"/>
      <c r="P297" s="796" t="s">
        <v>71</v>
      </c>
      <c r="Q297" s="797"/>
      <c r="R297" s="797"/>
      <c r="S297" s="797"/>
      <c r="T297" s="797"/>
      <c r="U297" s="797"/>
      <c r="V297" s="798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12"/>
      <c r="P298" s="796" t="s">
        <v>71</v>
      </c>
      <c r="Q298" s="797"/>
      <c r="R298" s="797"/>
      <c r="S298" s="797"/>
      <c r="T298" s="797"/>
      <c r="U298" s="797"/>
      <c r="V298" s="798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99" t="s">
        <v>511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hidden="1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3"/>
      <c r="AB300" s="773"/>
      <c r="AC300" s="773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4"/>
      <c r="R301" s="784"/>
      <c r="S301" s="784"/>
      <c r="T301" s="78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12"/>
      <c r="P304" s="796" t="s">
        <v>71</v>
      </c>
      <c r="Q304" s="797"/>
      <c r="R304" s="797"/>
      <c r="S304" s="797"/>
      <c r="T304" s="797"/>
      <c r="U304" s="797"/>
      <c r="V304" s="798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12"/>
      <c r="P305" s="796" t="s">
        <v>71</v>
      </c>
      <c r="Q305" s="797"/>
      <c r="R305" s="797"/>
      <c r="S305" s="797"/>
      <c r="T305" s="797"/>
      <c r="U305" s="797"/>
      <c r="V305" s="798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99" t="s">
        <v>520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hidden="1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3"/>
      <c r="AB307" s="773"/>
      <c r="AC307" s="773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4"/>
      <c r="R311" s="784"/>
      <c r="S311" s="784"/>
      <c r="T311" s="785"/>
      <c r="U311" s="34"/>
      <c r="V311" s="34"/>
      <c r="W311" s="35" t="s">
        <v>69</v>
      </c>
      <c r="X311" s="777">
        <v>70</v>
      </c>
      <c r="Y311" s="778">
        <f t="shared" si="67"/>
        <v>72</v>
      </c>
      <c r="Z311" s="36">
        <f>IFERROR(IF(Y311=0,"",ROUNDUP(Y311/H311,0)*0.00753),"")</f>
        <v>0.22590000000000002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77.933333333333351</v>
      </c>
      <c r="BN311" s="64">
        <f t="shared" si="69"/>
        <v>80.160000000000011</v>
      </c>
      <c r="BO311" s="64">
        <f t="shared" si="70"/>
        <v>0.18696581196581197</v>
      </c>
      <c r="BP311" s="64">
        <f t="shared" si="71"/>
        <v>0.19230769230769229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4"/>
      <c r="R312" s="784"/>
      <c r="S312" s="784"/>
      <c r="T312" s="785"/>
      <c r="U312" s="34"/>
      <c r="V312" s="34"/>
      <c r="W312" s="35" t="s">
        <v>69</v>
      </c>
      <c r="X312" s="777">
        <v>101</v>
      </c>
      <c r="Y312" s="778">
        <f t="shared" si="67"/>
        <v>103.2</v>
      </c>
      <c r="Z312" s="36">
        <f>IFERROR(IF(Y312=0,"",ROUNDUP(Y312/H312,0)*0.00753),"")</f>
        <v>0.32379000000000002</v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109.41666666666669</v>
      </c>
      <c r="BN312" s="64">
        <f t="shared" si="69"/>
        <v>111.8</v>
      </c>
      <c r="BO312" s="64">
        <f t="shared" si="70"/>
        <v>0.26976495726495725</v>
      </c>
      <c r="BP312" s="64">
        <f t="shared" si="71"/>
        <v>0.27564102564102561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0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4"/>
      <c r="R313" s="784"/>
      <c r="S313" s="784"/>
      <c r="T313" s="785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1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12"/>
      <c r="P314" s="796" t="s">
        <v>71</v>
      </c>
      <c r="Q314" s="797"/>
      <c r="R314" s="797"/>
      <c r="S314" s="797"/>
      <c r="T314" s="797"/>
      <c r="U314" s="797"/>
      <c r="V314" s="798"/>
      <c r="W314" s="37" t="s">
        <v>72</v>
      </c>
      <c r="X314" s="779">
        <f>IFERROR(X308/H308,"0")+IFERROR(X309/H309,"0")+IFERROR(X310/H310,"0")+IFERROR(X311/H311,"0")+IFERROR(X312/H312,"0")+IFERROR(X313/H313,"0")</f>
        <v>71.25</v>
      </c>
      <c r="Y314" s="779">
        <f>IFERROR(Y308/H308,"0")+IFERROR(Y309/H309,"0")+IFERROR(Y310/H310,"0")+IFERROR(Y311/H311,"0")+IFERROR(Y312/H312,"0")+IFERROR(Y313/H313,"0")</f>
        <v>73</v>
      </c>
      <c r="Z314" s="779">
        <f>IFERROR(IF(Z308="",0,Z308),"0")+IFERROR(IF(Z309="",0,Z309),"0")+IFERROR(IF(Z310="",0,Z310),"0")+IFERROR(IF(Z311="",0,Z311),"0")+IFERROR(IF(Z312="",0,Z312),"0")+IFERROR(IF(Z313="",0,Z313),"0")</f>
        <v>0.54969000000000001</v>
      </c>
      <c r="AA314" s="780"/>
      <c r="AB314" s="780"/>
      <c r="AC314" s="780"/>
    </row>
    <row r="315" spans="1:68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12"/>
      <c r="P315" s="796" t="s">
        <v>71</v>
      </c>
      <c r="Q315" s="797"/>
      <c r="R315" s="797"/>
      <c r="S315" s="797"/>
      <c r="T315" s="797"/>
      <c r="U315" s="797"/>
      <c r="V315" s="798"/>
      <c r="W315" s="37" t="s">
        <v>69</v>
      </c>
      <c r="X315" s="779">
        <f>IFERROR(SUM(X308:X313),"0")</f>
        <v>171</v>
      </c>
      <c r="Y315" s="779">
        <f>IFERROR(SUM(Y308:Y313),"0")</f>
        <v>175.2</v>
      </c>
      <c r="Z315" s="37"/>
      <c r="AA315" s="780"/>
      <c r="AB315" s="780"/>
      <c r="AC315" s="780"/>
    </row>
    <row r="316" spans="1:68" ht="16.5" hidden="1" customHeight="1" x14ac:dyDescent="0.25">
      <c r="A316" s="799" t="s">
        <v>536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hidden="1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3"/>
      <c r="AB317" s="773"/>
      <c r="AC317" s="773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4"/>
      <c r="R318" s="784"/>
      <c r="S318" s="784"/>
      <c r="T318" s="785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12"/>
      <c r="P319" s="796" t="s">
        <v>71</v>
      </c>
      <c r="Q319" s="797"/>
      <c r="R319" s="797"/>
      <c r="S319" s="797"/>
      <c r="T319" s="797"/>
      <c r="U319" s="797"/>
      <c r="V319" s="798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12"/>
      <c r="P320" s="796" t="s">
        <v>71</v>
      </c>
      <c r="Q320" s="797"/>
      <c r="R320" s="797"/>
      <c r="S320" s="797"/>
      <c r="T320" s="797"/>
      <c r="U320" s="797"/>
      <c r="V320" s="798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3"/>
      <c r="AB321" s="773"/>
      <c r="AC321" s="773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3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4"/>
      <c r="R322" s="784"/>
      <c r="S322" s="784"/>
      <c r="T322" s="785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12"/>
      <c r="P323" s="796" t="s">
        <v>71</v>
      </c>
      <c r="Q323" s="797"/>
      <c r="R323" s="797"/>
      <c r="S323" s="797"/>
      <c r="T323" s="797"/>
      <c r="U323" s="797"/>
      <c r="V323" s="798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12"/>
      <c r="P324" s="796" t="s">
        <v>71</v>
      </c>
      <c r="Q324" s="797"/>
      <c r="R324" s="797"/>
      <c r="S324" s="797"/>
      <c r="T324" s="797"/>
      <c r="U324" s="797"/>
      <c r="V324" s="798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3"/>
      <c r="AB325" s="773"/>
      <c r="AC325" s="773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4"/>
      <c r="R326" s="784"/>
      <c r="S326" s="784"/>
      <c r="T326" s="785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12"/>
      <c r="P327" s="796" t="s">
        <v>71</v>
      </c>
      <c r="Q327" s="797"/>
      <c r="R327" s="797"/>
      <c r="S327" s="797"/>
      <c r="T327" s="797"/>
      <c r="U327" s="797"/>
      <c r="V327" s="798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12"/>
      <c r="P328" s="796" t="s">
        <v>71</v>
      </c>
      <c r="Q328" s="797"/>
      <c r="R328" s="797"/>
      <c r="S328" s="797"/>
      <c r="T328" s="797"/>
      <c r="U328" s="797"/>
      <c r="V328" s="798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99" t="s">
        <v>546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hidden="1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3"/>
      <c r="AB330" s="773"/>
      <c r="AC330" s="773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4"/>
      <c r="R331" s="784"/>
      <c r="S331" s="784"/>
      <c r="T331" s="785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12"/>
      <c r="P332" s="796" t="s">
        <v>71</v>
      </c>
      <c r="Q332" s="797"/>
      <c r="R332" s="797"/>
      <c r="S332" s="797"/>
      <c r="T332" s="797"/>
      <c r="U332" s="797"/>
      <c r="V332" s="798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12"/>
      <c r="P333" s="796" t="s">
        <v>71</v>
      </c>
      <c r="Q333" s="797"/>
      <c r="R333" s="797"/>
      <c r="S333" s="797"/>
      <c r="T333" s="797"/>
      <c r="U333" s="797"/>
      <c r="V333" s="798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3"/>
      <c r="AB334" s="773"/>
      <c r="AC334" s="773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4"/>
      <c r="R335" s="784"/>
      <c r="S335" s="784"/>
      <c r="T335" s="785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12"/>
      <c r="P336" s="796" t="s">
        <v>71</v>
      </c>
      <c r="Q336" s="797"/>
      <c r="R336" s="797"/>
      <c r="S336" s="797"/>
      <c r="T336" s="797"/>
      <c r="U336" s="797"/>
      <c r="V336" s="798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12"/>
      <c r="P337" s="796" t="s">
        <v>71</v>
      </c>
      <c r="Q337" s="797"/>
      <c r="R337" s="797"/>
      <c r="S337" s="797"/>
      <c r="T337" s="797"/>
      <c r="U337" s="797"/>
      <c r="V337" s="798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3"/>
      <c r="AB338" s="773"/>
      <c r="AC338" s="773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4"/>
      <c r="R340" s="784"/>
      <c r="S340" s="784"/>
      <c r="T340" s="785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12"/>
      <c r="P341" s="796" t="s">
        <v>71</v>
      </c>
      <c r="Q341" s="797"/>
      <c r="R341" s="797"/>
      <c r="S341" s="797"/>
      <c r="T341" s="797"/>
      <c r="U341" s="797"/>
      <c r="V341" s="798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12"/>
      <c r="P342" s="796" t="s">
        <v>71</v>
      </c>
      <c r="Q342" s="797"/>
      <c r="R342" s="797"/>
      <c r="S342" s="797"/>
      <c r="T342" s="797"/>
      <c r="U342" s="797"/>
      <c r="V342" s="798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99" t="s">
        <v>559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hidden="1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3"/>
      <c r="AB344" s="773"/>
      <c r="AC344" s="773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12"/>
      <c r="P346" s="796" t="s">
        <v>71</v>
      </c>
      <c r="Q346" s="797"/>
      <c r="R346" s="797"/>
      <c r="S346" s="797"/>
      <c r="T346" s="797"/>
      <c r="U346" s="797"/>
      <c r="V346" s="798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12"/>
      <c r="P347" s="796" t="s">
        <v>71</v>
      </c>
      <c r="Q347" s="797"/>
      <c r="R347" s="797"/>
      <c r="S347" s="797"/>
      <c r="T347" s="797"/>
      <c r="U347" s="797"/>
      <c r="V347" s="798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3"/>
      <c r="AB348" s="773"/>
      <c r="AC348" s="773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4"/>
      <c r="R349" s="784"/>
      <c r="S349" s="784"/>
      <c r="T349" s="785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4"/>
      <c r="R350" s="784"/>
      <c r="S350" s="784"/>
      <c r="T350" s="785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1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12"/>
      <c r="P351" s="796" t="s">
        <v>71</v>
      </c>
      <c r="Q351" s="797"/>
      <c r="R351" s="797"/>
      <c r="S351" s="797"/>
      <c r="T351" s="797"/>
      <c r="U351" s="797"/>
      <c r="V351" s="798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12"/>
      <c r="P352" s="796" t="s">
        <v>71</v>
      </c>
      <c r="Q352" s="797"/>
      <c r="R352" s="797"/>
      <c r="S352" s="797"/>
      <c r="T352" s="797"/>
      <c r="U352" s="797"/>
      <c r="V352" s="798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3"/>
      <c r="AB353" s="773"/>
      <c r="AC353" s="773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3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12"/>
      <c r="P355" s="796" t="s">
        <v>71</v>
      </c>
      <c r="Q355" s="797"/>
      <c r="R355" s="797"/>
      <c r="S355" s="797"/>
      <c r="T355" s="797"/>
      <c r="U355" s="797"/>
      <c r="V355" s="798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12"/>
      <c r="P356" s="796" t="s">
        <v>71</v>
      </c>
      <c r="Q356" s="797"/>
      <c r="R356" s="797"/>
      <c r="S356" s="797"/>
      <c r="T356" s="797"/>
      <c r="U356" s="797"/>
      <c r="V356" s="798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99" t="s">
        <v>570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hidden="1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3"/>
      <c r="AB358" s="773"/>
      <c r="AC358" s="773"/>
    </row>
    <row r="359" spans="1:68" ht="27" hidden="1" customHeight="1" x14ac:dyDescent="0.25">
      <c r="A359" s="54" t="s">
        <v>571</v>
      </c>
      <c r="B359" s="54" t="s">
        <v>572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2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574</v>
      </c>
      <c r="B361" s="54" t="s">
        <v>577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1">
        <v>4607091386011</v>
      </c>
      <c r="E366" s="782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1">
        <v>4680115885608</v>
      </c>
      <c r="E367" s="782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idden="1" x14ac:dyDescent="0.2">
      <c r="A368" s="81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12"/>
      <c r="P368" s="796" t="s">
        <v>71</v>
      </c>
      <c r="Q368" s="797"/>
      <c r="R368" s="797"/>
      <c r="S368" s="797"/>
      <c r="T368" s="797"/>
      <c r="U368" s="797"/>
      <c r="V368" s="798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hidden="1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12"/>
      <c r="P369" s="796" t="s">
        <v>71</v>
      </c>
      <c r="Q369" s="797"/>
      <c r="R369" s="797"/>
      <c r="S369" s="797"/>
      <c r="T369" s="797"/>
      <c r="U369" s="797"/>
      <c r="V369" s="798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hidden="1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1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1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12"/>
      <c r="P375" s="796" t="s">
        <v>71</v>
      </c>
      <c r="Q375" s="797"/>
      <c r="R375" s="797"/>
      <c r="S375" s="797"/>
      <c r="T375" s="797"/>
      <c r="U375" s="797"/>
      <c r="V375" s="798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12"/>
      <c r="P376" s="796" t="s">
        <v>71</v>
      </c>
      <c r="Q376" s="797"/>
      <c r="R376" s="797"/>
      <c r="S376" s="797"/>
      <c r="T376" s="797"/>
      <c r="U376" s="797"/>
      <c r="V376" s="798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4"/>
      <c r="R380" s="784"/>
      <c r="S380" s="784"/>
      <c r="T380" s="785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4"/>
      <c r="R381" s="784"/>
      <c r="S381" s="784"/>
      <c r="T381" s="785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12</v>
      </c>
      <c r="Y383" s="778">
        <f t="shared" si="77"/>
        <v>13.5</v>
      </c>
      <c r="Z383" s="36">
        <f>IFERROR(IF(Y383=0,"",ROUNDUP(Y383/H383,0)*0.00753),"")</f>
        <v>3.7650000000000003E-2</v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13.235555555555557</v>
      </c>
      <c r="BN383" s="64">
        <f t="shared" si="79"/>
        <v>14.89</v>
      </c>
      <c r="BO383" s="64">
        <f t="shared" si="80"/>
        <v>2.8490028490028484E-2</v>
      </c>
      <c r="BP383" s="64">
        <f t="shared" si="81"/>
        <v>3.2051282051282048E-2</v>
      </c>
    </row>
    <row r="384" spans="1:68" x14ac:dyDescent="0.2">
      <c r="A384" s="81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12"/>
      <c r="P384" s="796" t="s">
        <v>71</v>
      </c>
      <c r="Q384" s="797"/>
      <c r="R384" s="797"/>
      <c r="S384" s="797"/>
      <c r="T384" s="797"/>
      <c r="U384" s="797"/>
      <c r="V384" s="798"/>
      <c r="W384" s="37" t="s">
        <v>72</v>
      </c>
      <c r="X384" s="779">
        <f>IFERROR(X378/H378,"0")+IFERROR(X379/H379,"0")+IFERROR(X380/H380,"0")+IFERROR(X381/H381,"0")+IFERROR(X382/H382,"0")+IFERROR(X383/H383,"0")</f>
        <v>4.4444444444444438</v>
      </c>
      <c r="Y384" s="779">
        <f>IFERROR(Y378/H378,"0")+IFERROR(Y379/H379,"0")+IFERROR(Y380/H380,"0")+IFERROR(Y381/H381,"0")+IFERROR(Y382/H382,"0")+IFERROR(Y383/H383,"0")</f>
        <v>5</v>
      </c>
      <c r="Z384" s="779">
        <f>IFERROR(IF(Z378="",0,Z378),"0")+IFERROR(IF(Z379="",0,Z379),"0")+IFERROR(IF(Z380="",0,Z380),"0")+IFERROR(IF(Z381="",0,Z381),"0")+IFERROR(IF(Z382="",0,Z382),"0")+IFERROR(IF(Z383="",0,Z383),"0")</f>
        <v>3.7650000000000003E-2</v>
      </c>
      <c r="AA384" s="780"/>
      <c r="AB384" s="780"/>
      <c r="AC384" s="780"/>
    </row>
    <row r="385" spans="1:68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12"/>
      <c r="P385" s="796" t="s">
        <v>71</v>
      </c>
      <c r="Q385" s="797"/>
      <c r="R385" s="797"/>
      <c r="S385" s="797"/>
      <c r="T385" s="797"/>
      <c r="U385" s="797"/>
      <c r="V385" s="798"/>
      <c r="W385" s="37" t="s">
        <v>69</v>
      </c>
      <c r="X385" s="779">
        <f>IFERROR(SUM(X378:X383),"0")</f>
        <v>12</v>
      </c>
      <c r="Y385" s="779">
        <f>IFERROR(SUM(Y378:Y383),"0")</f>
        <v>13.5</v>
      </c>
      <c r="Z385" s="37"/>
      <c r="AA385" s="780"/>
      <c r="AB385" s="780"/>
      <c r="AC385" s="780"/>
    </row>
    <row r="386" spans="1:68" ht="14.25" hidden="1" customHeight="1" x14ac:dyDescent="0.25">
      <c r="A386" s="792" t="s">
        <v>222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3"/>
      <c r="AB386" s="773"/>
      <c r="AC386" s="773"/>
    </row>
    <row r="387" spans="1:68" ht="37.5" hidden="1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4"/>
      <c r="R388" s="784"/>
      <c r="S388" s="784"/>
      <c r="T388" s="785"/>
      <c r="U388" s="34"/>
      <c r="V388" s="34"/>
      <c r="W388" s="35" t="s">
        <v>69</v>
      </c>
      <c r="X388" s="777">
        <v>124</v>
      </c>
      <c r="Y388" s="778">
        <f>IFERROR(IF(X388="",0,CEILING((X388/$H388),1)*$H388),"")</f>
        <v>124.8</v>
      </c>
      <c r="Z388" s="36">
        <f>IFERROR(IF(Y388=0,"",ROUNDUP(Y388/H388,0)*0.02175),"")</f>
        <v>0.34799999999999998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132.96615384615387</v>
      </c>
      <c r="BN388" s="64">
        <f>IFERROR(Y388*I388/H388,"0")</f>
        <v>133.82400000000001</v>
      </c>
      <c r="BO388" s="64">
        <f>IFERROR(1/J388*(X388/H388),"0")</f>
        <v>0.28388278388278387</v>
      </c>
      <c r="BP388" s="64">
        <f>IFERROR(1/J388*(Y388/H388),"0")</f>
        <v>0.2857142857142857</v>
      </c>
    </row>
    <row r="389" spans="1:68" ht="16.5" hidden="1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12"/>
      <c r="P390" s="796" t="s">
        <v>71</v>
      </c>
      <c r="Q390" s="797"/>
      <c r="R390" s="797"/>
      <c r="S390" s="797"/>
      <c r="T390" s="797"/>
      <c r="U390" s="797"/>
      <c r="V390" s="798"/>
      <c r="W390" s="37" t="s">
        <v>72</v>
      </c>
      <c r="X390" s="779">
        <f>IFERROR(X387/H387,"0")+IFERROR(X388/H388,"0")+IFERROR(X389/H389,"0")</f>
        <v>15.897435897435898</v>
      </c>
      <c r="Y390" s="779">
        <f>IFERROR(Y387/H387,"0")+IFERROR(Y388/H388,"0")+IFERROR(Y389/H389,"0")</f>
        <v>16</v>
      </c>
      <c r="Z390" s="779">
        <f>IFERROR(IF(Z387="",0,Z387),"0")+IFERROR(IF(Z388="",0,Z388),"0")+IFERROR(IF(Z389="",0,Z389),"0")</f>
        <v>0.34799999999999998</v>
      </c>
      <c r="AA390" s="780"/>
      <c r="AB390" s="780"/>
      <c r="AC390" s="780"/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12"/>
      <c r="P391" s="796" t="s">
        <v>71</v>
      </c>
      <c r="Q391" s="797"/>
      <c r="R391" s="797"/>
      <c r="S391" s="797"/>
      <c r="T391" s="797"/>
      <c r="U391" s="797"/>
      <c r="V391" s="798"/>
      <c r="W391" s="37" t="s">
        <v>69</v>
      </c>
      <c r="X391" s="779">
        <f>IFERROR(SUM(X387:X389),"0")</f>
        <v>124</v>
      </c>
      <c r="Y391" s="779">
        <f>IFERROR(SUM(Y387:Y389),"0")</f>
        <v>124.8</v>
      </c>
      <c r="Z391" s="37"/>
      <c r="AA391" s="780"/>
      <c r="AB391" s="780"/>
      <c r="AC391" s="780"/>
    </row>
    <row r="392" spans="1:68" ht="14.25" hidden="1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3"/>
      <c r="AB392" s="773"/>
      <c r="AC392" s="773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74" t="s">
        <v>635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73" t="s">
        <v>639</v>
      </c>
      <c r="Q394" s="784"/>
      <c r="R394" s="784"/>
      <c r="S394" s="784"/>
      <c r="T394" s="78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7">
        <v>11</v>
      </c>
      <c r="Y395" s="778">
        <f>IFERROR(IF(X395="",0,CEILING((X395/$H395),1)*$H395),"")</f>
        <v>12.75</v>
      </c>
      <c r="Z395" s="36">
        <f>IFERROR(IF(Y395=0,"",ROUNDUP(Y395/H395,0)*0.00753),"")</f>
        <v>3.7650000000000003E-2</v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12.833333333333334</v>
      </c>
      <c r="BN395" s="64">
        <f>IFERROR(Y395*I395/H395,"0")</f>
        <v>14.875</v>
      </c>
      <c r="BO395" s="64">
        <f>IFERROR(1/J395*(X395/H395),"0")</f>
        <v>2.765208647561589E-2</v>
      </c>
      <c r="BP395" s="64">
        <f>IFERROR(1/J395*(Y395/H395),"0")</f>
        <v>3.2051282051282048E-2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0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7">
        <v>46</v>
      </c>
      <c r="Y396" s="778">
        <f>IFERROR(IF(X396="",0,CEILING((X396/$H396),1)*$H396),"")</f>
        <v>48.449999999999996</v>
      </c>
      <c r="Z396" s="36">
        <f>IFERROR(IF(Y396=0,"",ROUNDUP(Y396/H396,0)*0.00753),"")</f>
        <v>0.14307</v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52.313725490196084</v>
      </c>
      <c r="BN396" s="64">
        <f>IFERROR(Y396*I396/H396,"0")</f>
        <v>55.1</v>
      </c>
      <c r="BO396" s="64">
        <f>IFERROR(1/J396*(X396/H396),"0")</f>
        <v>0.11563599798893916</v>
      </c>
      <c r="BP396" s="64">
        <f>IFERROR(1/J396*(Y396/H396),"0")</f>
        <v>0.12179487179487179</v>
      </c>
    </row>
    <row r="397" spans="1:68" x14ac:dyDescent="0.2">
      <c r="A397" s="81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12"/>
      <c r="P397" s="796" t="s">
        <v>71</v>
      </c>
      <c r="Q397" s="797"/>
      <c r="R397" s="797"/>
      <c r="S397" s="797"/>
      <c r="T397" s="797"/>
      <c r="U397" s="797"/>
      <c r="V397" s="798"/>
      <c r="W397" s="37" t="s">
        <v>72</v>
      </c>
      <c r="X397" s="779">
        <f>IFERROR(X393/H393,"0")+IFERROR(X394/H394,"0")+IFERROR(X395/H395,"0")+IFERROR(X396/H396,"0")</f>
        <v>22.352941176470587</v>
      </c>
      <c r="Y397" s="779">
        <f>IFERROR(Y393/H393,"0")+IFERROR(Y394/H394,"0")+IFERROR(Y395/H395,"0")+IFERROR(Y396/H396,"0")</f>
        <v>24</v>
      </c>
      <c r="Z397" s="779">
        <f>IFERROR(IF(Z393="",0,Z393),"0")+IFERROR(IF(Z394="",0,Z394),"0")+IFERROR(IF(Z395="",0,Z395),"0")+IFERROR(IF(Z396="",0,Z396),"0")</f>
        <v>0.18071999999999999</v>
      </c>
      <c r="AA397" s="780"/>
      <c r="AB397" s="780"/>
      <c r="AC397" s="780"/>
    </row>
    <row r="398" spans="1:68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12"/>
      <c r="P398" s="796" t="s">
        <v>71</v>
      </c>
      <c r="Q398" s="797"/>
      <c r="R398" s="797"/>
      <c r="S398" s="797"/>
      <c r="T398" s="797"/>
      <c r="U398" s="797"/>
      <c r="V398" s="798"/>
      <c r="W398" s="37" t="s">
        <v>69</v>
      </c>
      <c r="X398" s="779">
        <f>IFERROR(SUM(X393:X396),"0")</f>
        <v>57</v>
      </c>
      <c r="Y398" s="779">
        <f>IFERROR(SUM(Y393:Y396),"0")</f>
        <v>61.199999999999996</v>
      </c>
      <c r="Z398" s="37"/>
      <c r="AA398" s="780"/>
      <c r="AB398" s="780"/>
      <c r="AC398" s="780"/>
    </row>
    <row r="399" spans="1:68" ht="14.25" hidden="1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3"/>
      <c r="AB399" s="773"/>
      <c r="AC399" s="773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12"/>
      <c r="P403" s="796" t="s">
        <v>71</v>
      </c>
      <c r="Q403" s="797"/>
      <c r="R403" s="797"/>
      <c r="S403" s="797"/>
      <c r="T403" s="797"/>
      <c r="U403" s="797"/>
      <c r="V403" s="798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12"/>
      <c r="P404" s="796" t="s">
        <v>71</v>
      </c>
      <c r="Q404" s="797"/>
      <c r="R404" s="797"/>
      <c r="S404" s="797"/>
      <c r="T404" s="797"/>
      <c r="U404" s="797"/>
      <c r="V404" s="798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799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hidden="1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7">
        <v>18</v>
      </c>
      <c r="Y407" s="778">
        <f>IFERROR(IF(X407="",0,CEILING((X407/$H407),1)*$H407),"")</f>
        <v>18</v>
      </c>
      <c r="Z407" s="36">
        <f>IFERROR(IF(Y407=0,"",ROUNDUP(Y407/H407,0)*0.00753),"")</f>
        <v>7.5300000000000006E-2</v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20.48</v>
      </c>
      <c r="BN407" s="64">
        <f>IFERROR(Y407*I407/H407,"0")</f>
        <v>20.48</v>
      </c>
      <c r="BO407" s="64">
        <f>IFERROR(1/J407*(X407/H407),"0")</f>
        <v>6.4102564102564097E-2</v>
      </c>
      <c r="BP407" s="64">
        <f>IFERROR(1/J407*(Y407/H407),"0")</f>
        <v>6.4102564102564097E-2</v>
      </c>
    </row>
    <row r="408" spans="1:68" x14ac:dyDescent="0.2">
      <c r="A408" s="81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12"/>
      <c r="P408" s="796" t="s">
        <v>71</v>
      </c>
      <c r="Q408" s="797"/>
      <c r="R408" s="797"/>
      <c r="S408" s="797"/>
      <c r="T408" s="797"/>
      <c r="U408" s="797"/>
      <c r="V408" s="798"/>
      <c r="W408" s="37" t="s">
        <v>72</v>
      </c>
      <c r="X408" s="779">
        <f>IFERROR(X407/H407,"0")</f>
        <v>10</v>
      </c>
      <c r="Y408" s="779">
        <f>IFERROR(Y407/H407,"0")</f>
        <v>10</v>
      </c>
      <c r="Z408" s="779">
        <f>IFERROR(IF(Z407="",0,Z407),"0")</f>
        <v>7.5300000000000006E-2</v>
      </c>
      <c r="AA408" s="780"/>
      <c r="AB408" s="780"/>
      <c r="AC408" s="780"/>
    </row>
    <row r="409" spans="1:68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12"/>
      <c r="P409" s="796" t="s">
        <v>71</v>
      </c>
      <c r="Q409" s="797"/>
      <c r="R409" s="797"/>
      <c r="S409" s="797"/>
      <c r="T409" s="797"/>
      <c r="U409" s="797"/>
      <c r="V409" s="798"/>
      <c r="W409" s="37" t="s">
        <v>69</v>
      </c>
      <c r="X409" s="779">
        <f>IFERROR(SUM(X407:X407),"0")</f>
        <v>18</v>
      </c>
      <c r="Y409" s="779">
        <f>IFERROR(SUM(Y407:Y407),"0")</f>
        <v>18</v>
      </c>
      <c r="Z409" s="37"/>
      <c r="AA409" s="780"/>
      <c r="AB409" s="780"/>
      <c r="AC409" s="780"/>
    </row>
    <row r="410" spans="1:68" ht="14.25" hidden="1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7">
        <v>9</v>
      </c>
      <c r="Y411" s="778">
        <f>IFERROR(IF(X411="",0,CEILING((X411/$H411),1)*$H411),"")</f>
        <v>16.2</v>
      </c>
      <c r="Z411" s="36">
        <f>IFERROR(IF(Y411=0,"",ROUNDUP(Y411/H411,0)*0.02175),"")</f>
        <v>4.3499999999999997E-2</v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9.6266666666666669</v>
      </c>
      <c r="BN411" s="64">
        <f>IFERROR(Y411*I411/H411,"0")</f>
        <v>17.327999999999999</v>
      </c>
      <c r="BO411" s="64">
        <f>IFERROR(1/J411*(X411/H411),"0")</f>
        <v>1.984126984126984E-2</v>
      </c>
      <c r="BP411" s="64">
        <f>IFERROR(1/J411*(Y411/H411),"0")</f>
        <v>3.5714285714285712E-2</v>
      </c>
    </row>
    <row r="412" spans="1:68" ht="37.5" hidden="1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1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12"/>
      <c r="P414" s="796" t="s">
        <v>71</v>
      </c>
      <c r="Q414" s="797"/>
      <c r="R414" s="797"/>
      <c r="S414" s="797"/>
      <c r="T414" s="797"/>
      <c r="U414" s="797"/>
      <c r="V414" s="798"/>
      <c r="W414" s="37" t="s">
        <v>72</v>
      </c>
      <c r="X414" s="779">
        <f>IFERROR(X411/H411,"0")+IFERROR(X412/H412,"0")+IFERROR(X413/H413,"0")</f>
        <v>1.1111111111111112</v>
      </c>
      <c r="Y414" s="779">
        <f>IFERROR(Y411/H411,"0")+IFERROR(Y412/H412,"0")+IFERROR(Y413/H413,"0")</f>
        <v>2</v>
      </c>
      <c r="Z414" s="779">
        <f>IFERROR(IF(Z411="",0,Z411),"0")+IFERROR(IF(Z412="",0,Z412),"0")+IFERROR(IF(Z413="",0,Z413),"0")</f>
        <v>4.3499999999999997E-2</v>
      </c>
      <c r="AA414" s="780"/>
      <c r="AB414" s="780"/>
      <c r="AC414" s="780"/>
    </row>
    <row r="415" spans="1:68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12"/>
      <c r="P415" s="796" t="s">
        <v>71</v>
      </c>
      <c r="Q415" s="797"/>
      <c r="R415" s="797"/>
      <c r="S415" s="797"/>
      <c r="T415" s="797"/>
      <c r="U415" s="797"/>
      <c r="V415" s="798"/>
      <c r="W415" s="37" t="s">
        <v>69</v>
      </c>
      <c r="X415" s="779">
        <f>IFERROR(SUM(X411:X413),"0")</f>
        <v>9</v>
      </c>
      <c r="Y415" s="779">
        <f>IFERROR(SUM(Y411:Y413),"0")</f>
        <v>16.2</v>
      </c>
      <c r="Z415" s="37"/>
      <c r="AA415" s="780"/>
      <c r="AB415" s="780"/>
      <c r="AC415" s="780"/>
    </row>
    <row r="416" spans="1:68" ht="27.75" hidden="1" customHeight="1" x14ac:dyDescent="0.2">
      <c r="A416" s="968" t="s">
        <v>667</v>
      </c>
      <c r="B416" s="969"/>
      <c r="C416" s="969"/>
      <c r="D416" s="969"/>
      <c r="E416" s="969"/>
      <c r="F416" s="969"/>
      <c r="G416" s="969"/>
      <c r="H416" s="969"/>
      <c r="I416" s="969"/>
      <c r="J416" s="969"/>
      <c r="K416" s="969"/>
      <c r="L416" s="969"/>
      <c r="M416" s="969"/>
      <c r="N416" s="969"/>
      <c r="O416" s="969"/>
      <c r="P416" s="969"/>
      <c r="Q416" s="969"/>
      <c r="R416" s="969"/>
      <c r="S416" s="969"/>
      <c r="T416" s="969"/>
      <c r="U416" s="969"/>
      <c r="V416" s="969"/>
      <c r="W416" s="969"/>
      <c r="X416" s="969"/>
      <c r="Y416" s="969"/>
      <c r="Z416" s="969"/>
      <c r="AA416" s="48"/>
      <c r="AB416" s="48"/>
      <c r="AC416" s="48"/>
    </row>
    <row r="417" spans="1:68" ht="16.5" hidden="1" customHeight="1" x14ac:dyDescent="0.25">
      <c r="A417" s="799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hidden="1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3"/>
      <c r="AB418" s="773"/>
      <c r="AC418" s="773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8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hidden="1" customHeight="1" x14ac:dyDescent="0.25">
      <c r="A420" s="54" t="s">
        <v>669</v>
      </c>
      <c r="B420" s="54" t="s">
        <v>672</v>
      </c>
      <c r="C420" s="31">
        <v>4301011869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4301011947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4301011870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4301011339</v>
      </c>
      <c r="D423" s="781">
        <v>4607091383997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1">
        <v>4680115884830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2500</v>
      </c>
      <c r="Y425" s="778">
        <f t="shared" si="82"/>
        <v>2505</v>
      </c>
      <c r="Z425" s="36">
        <f>IFERROR(IF(Y425=0,"",ROUNDUP(Y425/H425,0)*0.02175),"")</f>
        <v>3.6322499999999995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2580</v>
      </c>
      <c r="BN425" s="64">
        <f t="shared" si="84"/>
        <v>2585.1600000000003</v>
      </c>
      <c r="BO425" s="64">
        <f t="shared" si="85"/>
        <v>3.4722222222222219</v>
      </c>
      <c r="BP425" s="64">
        <f t="shared" si="86"/>
        <v>3.4791666666666665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4"/>
      <c r="R429" s="784"/>
      <c r="S429" s="784"/>
      <c r="T429" s="785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1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12"/>
      <c r="P430" s="796" t="s">
        <v>71</v>
      </c>
      <c r="Q430" s="797"/>
      <c r="R430" s="797"/>
      <c r="S430" s="797"/>
      <c r="T430" s="797"/>
      <c r="U430" s="797"/>
      <c r="V430" s="798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166.66666666666666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167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3.6322499999999995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12"/>
      <c r="P431" s="796" t="s">
        <v>71</v>
      </c>
      <c r="Q431" s="797"/>
      <c r="R431" s="797"/>
      <c r="S431" s="797"/>
      <c r="T431" s="797"/>
      <c r="U431" s="797"/>
      <c r="V431" s="798"/>
      <c r="W431" s="37" t="s">
        <v>69</v>
      </c>
      <c r="X431" s="779">
        <f>IFERROR(SUM(X419:X429),"0")</f>
        <v>2500</v>
      </c>
      <c r="Y431" s="779">
        <f>IFERROR(SUM(Y419:Y429),"0")</f>
        <v>2505</v>
      </c>
      <c r="Z431" s="37"/>
      <c r="AA431" s="780"/>
      <c r="AB431" s="780"/>
      <c r="AC431" s="780"/>
    </row>
    <row r="432" spans="1:68" ht="14.25" hidden="1" customHeight="1" x14ac:dyDescent="0.25">
      <c r="A432" s="792" t="s">
        <v>180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4"/>
      <c r="R433" s="784"/>
      <c r="S433" s="784"/>
      <c r="T433" s="785"/>
      <c r="U433" s="34"/>
      <c r="V433" s="34"/>
      <c r="W433" s="35" t="s">
        <v>69</v>
      </c>
      <c r="X433" s="777">
        <v>145</v>
      </c>
      <c r="Y433" s="778">
        <f>IFERROR(IF(X433="",0,CEILING((X433/$H433),1)*$H433),"")</f>
        <v>150</v>
      </c>
      <c r="Z433" s="36">
        <f>IFERROR(IF(Y433=0,"",ROUNDUP(Y433/H433,0)*0.02175),"")</f>
        <v>0.21749999999999997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149.63999999999999</v>
      </c>
      <c r="BN433" s="64">
        <f>IFERROR(Y433*I433/H433,"0")</f>
        <v>154.80000000000001</v>
      </c>
      <c r="BO433" s="64">
        <f>IFERROR(1/J433*(X433/H433),"0")</f>
        <v>0.20138888888888887</v>
      </c>
      <c r="BP433" s="64">
        <f>IFERROR(1/J433*(Y433/H433),"0")</f>
        <v>0.20833333333333331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4"/>
      <c r="R434" s="784"/>
      <c r="S434" s="784"/>
      <c r="T434" s="785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1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12"/>
      <c r="P435" s="796" t="s">
        <v>71</v>
      </c>
      <c r="Q435" s="797"/>
      <c r="R435" s="797"/>
      <c r="S435" s="797"/>
      <c r="T435" s="797"/>
      <c r="U435" s="797"/>
      <c r="V435" s="798"/>
      <c r="W435" s="37" t="s">
        <v>72</v>
      </c>
      <c r="X435" s="779">
        <f>IFERROR(X433/H433,"0")+IFERROR(X434/H434,"0")</f>
        <v>9.6666666666666661</v>
      </c>
      <c r="Y435" s="779">
        <f>IFERROR(Y433/H433,"0")+IFERROR(Y434/H434,"0")</f>
        <v>10</v>
      </c>
      <c r="Z435" s="779">
        <f>IFERROR(IF(Z433="",0,Z433),"0")+IFERROR(IF(Z434="",0,Z434),"0")</f>
        <v>0.21749999999999997</v>
      </c>
      <c r="AA435" s="780"/>
      <c r="AB435" s="780"/>
      <c r="AC435" s="780"/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12"/>
      <c r="P436" s="796" t="s">
        <v>71</v>
      </c>
      <c r="Q436" s="797"/>
      <c r="R436" s="797"/>
      <c r="S436" s="797"/>
      <c r="T436" s="797"/>
      <c r="U436" s="797"/>
      <c r="V436" s="798"/>
      <c r="W436" s="37" t="s">
        <v>69</v>
      </c>
      <c r="X436" s="779">
        <f>IFERROR(SUM(X433:X434),"0")</f>
        <v>145</v>
      </c>
      <c r="Y436" s="779">
        <f>IFERROR(SUM(Y433:Y434),"0")</f>
        <v>150</v>
      </c>
      <c r="Z436" s="37"/>
      <c r="AA436" s="780"/>
      <c r="AB436" s="780"/>
      <c r="AC436" s="780"/>
    </row>
    <row r="437" spans="1:68" ht="14.25" hidden="1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4"/>
      <c r="R438" s="784"/>
      <c r="S438" s="784"/>
      <c r="T438" s="785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75" t="s">
        <v>704</v>
      </c>
      <c r="Q439" s="784"/>
      <c r="R439" s="784"/>
      <c r="S439" s="784"/>
      <c r="T439" s="785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hidden="1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1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5" t="s">
        <v>710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1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12"/>
      <c r="P442" s="796" t="s">
        <v>71</v>
      </c>
      <c r="Q442" s="797"/>
      <c r="R442" s="797"/>
      <c r="S442" s="797"/>
      <c r="T442" s="797"/>
      <c r="U442" s="797"/>
      <c r="V442" s="798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hidden="1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12"/>
      <c r="P443" s="796" t="s">
        <v>71</v>
      </c>
      <c r="Q443" s="797"/>
      <c r="R443" s="797"/>
      <c r="S443" s="797"/>
      <c r="T443" s="797"/>
      <c r="U443" s="797"/>
      <c r="V443" s="798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hidden="1" customHeight="1" x14ac:dyDescent="0.25">
      <c r="A444" s="792" t="s">
        <v>222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3"/>
      <c r="AB444" s="773"/>
      <c r="AC444" s="773"/>
    </row>
    <row r="445" spans="1:68" ht="27" hidden="1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188" t="s">
        <v>718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81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12"/>
      <c r="P448" s="796" t="s">
        <v>71</v>
      </c>
      <c r="Q448" s="797"/>
      <c r="R448" s="797"/>
      <c r="S448" s="797"/>
      <c r="T448" s="797"/>
      <c r="U448" s="797"/>
      <c r="V448" s="798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hidden="1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12"/>
      <c r="P449" s="796" t="s">
        <v>71</v>
      </c>
      <c r="Q449" s="797"/>
      <c r="R449" s="797"/>
      <c r="S449" s="797"/>
      <c r="T449" s="797"/>
      <c r="U449" s="797"/>
      <c r="V449" s="798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hidden="1" customHeight="1" x14ac:dyDescent="0.25">
      <c r="A450" s="799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hidden="1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4"/>
      <c r="R454" s="784"/>
      <c r="S454" s="784"/>
      <c r="T454" s="78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4"/>
      <c r="R455" s="784"/>
      <c r="S455" s="784"/>
      <c r="T455" s="78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1">
        <v>4607091384192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4301011874</v>
      </c>
      <c r="D457" s="781">
        <v>4680115884892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4"/>
      <c r="R458" s="784"/>
      <c r="S458" s="784"/>
      <c r="T458" s="785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4"/>
      <c r="R459" s="784"/>
      <c r="S459" s="784"/>
      <c r="T459" s="785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idden="1" x14ac:dyDescent="0.2">
      <c r="A460" s="81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12"/>
      <c r="P460" s="796" t="s">
        <v>71</v>
      </c>
      <c r="Q460" s="797"/>
      <c r="R460" s="797"/>
      <c r="S460" s="797"/>
      <c r="T460" s="797"/>
      <c r="U460" s="797"/>
      <c r="V460" s="798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hidden="1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12"/>
      <c r="P461" s="796" t="s">
        <v>71</v>
      </c>
      <c r="Q461" s="797"/>
      <c r="R461" s="797"/>
      <c r="S461" s="797"/>
      <c r="T461" s="797"/>
      <c r="U461" s="797"/>
      <c r="V461" s="798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hidden="1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3"/>
      <c r="AB462" s="773"/>
      <c r="AC462" s="773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12"/>
      <c r="P465" s="796" t="s">
        <v>71</v>
      </c>
      <c r="Q465" s="797"/>
      <c r="R465" s="797"/>
      <c r="S465" s="797"/>
      <c r="T465" s="797"/>
      <c r="U465" s="797"/>
      <c r="V465" s="798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12"/>
      <c r="P466" s="796" t="s">
        <v>71</v>
      </c>
      <c r="Q466" s="797"/>
      <c r="R466" s="797"/>
      <c r="S466" s="797"/>
      <c r="T466" s="797"/>
      <c r="U466" s="797"/>
      <c r="V466" s="798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3"/>
      <c r="AB467" s="773"/>
      <c r="AC467" s="773"/>
    </row>
    <row r="468" spans="1:68" ht="37.5" hidden="1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4"/>
      <c r="R468" s="784"/>
      <c r="S468" s="784"/>
      <c r="T468" s="785"/>
      <c r="U468" s="34"/>
      <c r="V468" s="34"/>
      <c r="W468" s="35" t="s">
        <v>69</v>
      </c>
      <c r="X468" s="777">
        <v>0</v>
      </c>
      <c r="Y468" s="778">
        <f t="shared" ref="Y468:Y474" si="93">IFERROR(IF(X468="",0,CEILING((X468/$H468),1)*$H468),"")</f>
        <v>0</v>
      </c>
      <c r="Z468" s="36" t="str">
        <f>IFERROR(IF(Y468=0,"",ROUNDUP(Y468/H468,0)*0.02175),"")</f>
        <v/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0</v>
      </c>
      <c r="BN468" s="64">
        <f t="shared" ref="BN468:BN474" si="95">IFERROR(Y468*I468/H468,"0")</f>
        <v>0</v>
      </c>
      <c r="BO468" s="64">
        <f t="shared" ref="BO468:BO474" si="96">IFERROR(1/J468*(X468/H468),"0")</f>
        <v>0</v>
      </c>
      <c r="BP468" s="64">
        <f t="shared" ref="BP468:BP474" si="97">IFERROR(1/J468*(Y468/H468),"0")</f>
        <v>0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6" t="s">
        <v>748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10" t="s">
        <v>754</v>
      </c>
      <c r="Q471" s="784"/>
      <c r="R471" s="784"/>
      <c r="S471" s="784"/>
      <c r="T471" s="785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4"/>
      <c r="R472" s="784"/>
      <c r="S472" s="784"/>
      <c r="T472" s="785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4"/>
      <c r="R473" s="784"/>
      <c r="S473" s="784"/>
      <c r="T473" s="785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4"/>
      <c r="R474" s="784"/>
      <c r="S474" s="784"/>
      <c r="T474" s="785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idden="1" x14ac:dyDescent="0.2">
      <c r="A475" s="81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12"/>
      <c r="P475" s="796" t="s">
        <v>71</v>
      </c>
      <c r="Q475" s="797"/>
      <c r="R475" s="797"/>
      <c r="S475" s="797"/>
      <c r="T475" s="797"/>
      <c r="U475" s="797"/>
      <c r="V475" s="798"/>
      <c r="W475" s="37" t="s">
        <v>72</v>
      </c>
      <c r="X475" s="779">
        <f>IFERROR(X468/H468,"0")+IFERROR(X469/H469,"0")+IFERROR(X470/H470,"0")+IFERROR(X471/H471,"0")+IFERROR(X472/H472,"0")+IFERROR(X473/H473,"0")+IFERROR(X474/H474,"0")</f>
        <v>0</v>
      </c>
      <c r="Y475" s="779">
        <f>IFERROR(Y468/H468,"0")+IFERROR(Y469/H469,"0")+IFERROR(Y470/H470,"0")+IFERROR(Y471/H471,"0")+IFERROR(Y472/H472,"0")+IFERROR(Y473/H473,"0")+IFERROR(Y474/H474,"0")</f>
        <v>0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780"/>
      <c r="AB475" s="780"/>
      <c r="AC475" s="780"/>
    </row>
    <row r="476" spans="1:68" hidden="1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12"/>
      <c r="P476" s="796" t="s">
        <v>71</v>
      </c>
      <c r="Q476" s="797"/>
      <c r="R476" s="797"/>
      <c r="S476" s="797"/>
      <c r="T476" s="797"/>
      <c r="U476" s="797"/>
      <c r="V476" s="798"/>
      <c r="W476" s="37" t="s">
        <v>69</v>
      </c>
      <c r="X476" s="779">
        <f>IFERROR(SUM(X468:X474),"0")</f>
        <v>0</v>
      </c>
      <c r="Y476" s="779">
        <f>IFERROR(SUM(Y468:Y474),"0")</f>
        <v>0</v>
      </c>
      <c r="Z476" s="37"/>
      <c r="AA476" s="780"/>
      <c r="AB476" s="780"/>
      <c r="AC476" s="780"/>
    </row>
    <row r="477" spans="1:68" ht="14.25" hidden="1" customHeight="1" x14ac:dyDescent="0.25">
      <c r="A477" s="792" t="s">
        <v>222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4"/>
      <c r="R478" s="784"/>
      <c r="S478" s="784"/>
      <c r="T478" s="785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2" t="s">
        <v>766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12"/>
      <c r="P480" s="796" t="s">
        <v>71</v>
      </c>
      <c r="Q480" s="797"/>
      <c r="R480" s="797"/>
      <c r="S480" s="797"/>
      <c r="T480" s="797"/>
      <c r="U480" s="797"/>
      <c r="V480" s="798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12"/>
      <c r="P481" s="796" t="s">
        <v>71</v>
      </c>
      <c r="Q481" s="797"/>
      <c r="R481" s="797"/>
      <c r="S481" s="797"/>
      <c r="T481" s="797"/>
      <c r="U481" s="797"/>
      <c r="V481" s="798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68" t="s">
        <v>768</v>
      </c>
      <c r="B482" s="969"/>
      <c r="C482" s="969"/>
      <c r="D482" s="969"/>
      <c r="E482" s="969"/>
      <c r="F482" s="969"/>
      <c r="G482" s="969"/>
      <c r="H482" s="969"/>
      <c r="I482" s="969"/>
      <c r="J482" s="969"/>
      <c r="K482" s="969"/>
      <c r="L482" s="969"/>
      <c r="M482" s="969"/>
      <c r="N482" s="969"/>
      <c r="O482" s="969"/>
      <c r="P482" s="969"/>
      <c r="Q482" s="969"/>
      <c r="R482" s="969"/>
      <c r="S482" s="969"/>
      <c r="T482" s="969"/>
      <c r="U482" s="969"/>
      <c r="V482" s="969"/>
      <c r="W482" s="969"/>
      <c r="X482" s="969"/>
      <c r="Y482" s="969"/>
      <c r="Z482" s="969"/>
      <c r="AA482" s="48"/>
      <c r="AB482" s="48"/>
      <c r="AC482" s="48"/>
    </row>
    <row r="483" spans="1:68" ht="16.5" hidden="1" customHeight="1" x14ac:dyDescent="0.25">
      <c r="A483" s="799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hidden="1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12"/>
      <c r="P486" s="796" t="s">
        <v>71</v>
      </c>
      <c r="Q486" s="797"/>
      <c r="R486" s="797"/>
      <c r="S486" s="797"/>
      <c r="T486" s="797"/>
      <c r="U486" s="797"/>
      <c r="V486" s="798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12"/>
      <c r="P487" s="796" t="s">
        <v>71</v>
      </c>
      <c r="Q487" s="797"/>
      <c r="R487" s="797"/>
      <c r="S487" s="797"/>
      <c r="T487" s="797"/>
      <c r="U487" s="797"/>
      <c r="V487" s="798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2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hidden="1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2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hidden="1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26</v>
      </c>
      <c r="Y503" s="778">
        <f t="shared" si="98"/>
        <v>27.3</v>
      </c>
      <c r="Z503" s="36">
        <f t="shared" si="103"/>
        <v>6.5259999999999999E-2</v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27.609523809523807</v>
      </c>
      <c r="BN503" s="64">
        <f t="shared" si="100"/>
        <v>28.99</v>
      </c>
      <c r="BO503" s="64">
        <f t="shared" si="101"/>
        <v>5.2910052910052907E-2</v>
      </c>
      <c r="BP503" s="64">
        <f t="shared" si="102"/>
        <v>5.5555555555555559E-2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4"/>
      <c r="R506" s="784"/>
      <c r="S506" s="784"/>
      <c r="T506" s="785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1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12"/>
      <c r="P507" s="796" t="s">
        <v>71</v>
      </c>
      <c r="Q507" s="797"/>
      <c r="R507" s="797"/>
      <c r="S507" s="797"/>
      <c r="T507" s="797"/>
      <c r="U507" s="797"/>
      <c r="V507" s="798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12.38095238095238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13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6.5259999999999999E-2</v>
      </c>
      <c r="AA507" s="780"/>
      <c r="AB507" s="780"/>
      <c r="AC507" s="780"/>
    </row>
    <row r="508" spans="1:68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12"/>
      <c r="P508" s="796" t="s">
        <v>71</v>
      </c>
      <c r="Q508" s="797"/>
      <c r="R508" s="797"/>
      <c r="S508" s="797"/>
      <c r="T508" s="797"/>
      <c r="U508" s="797"/>
      <c r="V508" s="798"/>
      <c r="W508" s="37" t="s">
        <v>69</v>
      </c>
      <c r="X508" s="779">
        <f>IFERROR(SUM(X489:X506),"0")</f>
        <v>26</v>
      </c>
      <c r="Y508" s="779">
        <f>IFERROR(SUM(Y489:Y506),"0")</f>
        <v>27.3</v>
      </c>
      <c r="Z508" s="37"/>
      <c r="AA508" s="780"/>
      <c r="AB508" s="780"/>
      <c r="AC508" s="780"/>
    </row>
    <row r="509" spans="1:68" ht="14.25" hidden="1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1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4"/>
      <c r="R511" s="784"/>
      <c r="S511" s="784"/>
      <c r="T511" s="785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12"/>
      <c r="P512" s="796" t="s">
        <v>71</v>
      </c>
      <c r="Q512" s="797"/>
      <c r="R512" s="797"/>
      <c r="S512" s="797"/>
      <c r="T512" s="797"/>
      <c r="U512" s="797"/>
      <c r="V512" s="798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12"/>
      <c r="P513" s="796" t="s">
        <v>71</v>
      </c>
      <c r="Q513" s="797"/>
      <c r="R513" s="797"/>
      <c r="S513" s="797"/>
      <c r="T513" s="797"/>
      <c r="U513" s="797"/>
      <c r="V513" s="798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4</v>
      </c>
      <c r="Y515" s="778">
        <f>IFERROR(IF(X515="",0,CEILING((X515/$H515),1)*$H515),"")</f>
        <v>4.8</v>
      </c>
      <c r="Z515" s="36">
        <f>IFERROR(IF(Y515=0,"",ROUNDUP(Y515/H515,0)*0.00627),"")</f>
        <v>2.5080000000000002E-2</v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6</v>
      </c>
      <c r="BN515" s="64">
        <f>IFERROR(Y515*I515/H515,"0")</f>
        <v>7.2000000000000011</v>
      </c>
      <c r="BO515" s="64">
        <f>IFERROR(1/J515*(X515/H515),"0")</f>
        <v>1.6666666666666666E-2</v>
      </c>
      <c r="BP515" s="64">
        <f>IFERROR(1/J515*(Y515/H515),"0")</f>
        <v>0.02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4"/>
      <c r="R516" s="784"/>
      <c r="S516" s="784"/>
      <c r="T516" s="785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1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12"/>
      <c r="P517" s="796" t="s">
        <v>71</v>
      </c>
      <c r="Q517" s="797"/>
      <c r="R517" s="797"/>
      <c r="S517" s="797"/>
      <c r="T517" s="797"/>
      <c r="U517" s="797"/>
      <c r="V517" s="798"/>
      <c r="W517" s="37" t="s">
        <v>72</v>
      </c>
      <c r="X517" s="779">
        <f>IFERROR(X515/H515,"0")+IFERROR(X516/H516,"0")</f>
        <v>3.3333333333333335</v>
      </c>
      <c r="Y517" s="779">
        <f>IFERROR(Y515/H515,"0")+IFERROR(Y516/H516,"0")</f>
        <v>4</v>
      </c>
      <c r="Z517" s="779">
        <f>IFERROR(IF(Z515="",0,Z515),"0")+IFERROR(IF(Z516="",0,Z516),"0")</f>
        <v>2.5080000000000002E-2</v>
      </c>
      <c r="AA517" s="780"/>
      <c r="AB517" s="780"/>
      <c r="AC517" s="780"/>
    </row>
    <row r="518" spans="1:68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12"/>
      <c r="P518" s="796" t="s">
        <v>71</v>
      </c>
      <c r="Q518" s="797"/>
      <c r="R518" s="797"/>
      <c r="S518" s="797"/>
      <c r="T518" s="797"/>
      <c r="U518" s="797"/>
      <c r="V518" s="798"/>
      <c r="W518" s="37" t="s">
        <v>69</v>
      </c>
      <c r="X518" s="779">
        <f>IFERROR(SUM(X515:X516),"0")</f>
        <v>4</v>
      </c>
      <c r="Y518" s="779">
        <f>IFERROR(SUM(Y515:Y516),"0")</f>
        <v>4.8</v>
      </c>
      <c r="Z518" s="37"/>
      <c r="AA518" s="780"/>
      <c r="AB518" s="780"/>
      <c r="AC518" s="780"/>
    </row>
    <row r="519" spans="1:68" ht="16.5" hidden="1" customHeight="1" x14ac:dyDescent="0.25">
      <c r="A519" s="799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hidden="1" customHeight="1" x14ac:dyDescent="0.25">
      <c r="A520" s="792" t="s">
        <v>180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12"/>
      <c r="P522" s="796" t="s">
        <v>71</v>
      </c>
      <c r="Q522" s="797"/>
      <c r="R522" s="797"/>
      <c r="S522" s="797"/>
      <c r="T522" s="797"/>
      <c r="U522" s="797"/>
      <c r="V522" s="798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12"/>
      <c r="P523" s="796" t="s">
        <v>71</v>
      </c>
      <c r="Q523" s="797"/>
      <c r="R523" s="797"/>
      <c r="S523" s="797"/>
      <c r="T523" s="797"/>
      <c r="U523" s="797"/>
      <c r="V523" s="798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3"/>
      <c r="AB524" s="773"/>
      <c r="AC524" s="773"/>
    </row>
    <row r="525" spans="1:68" ht="27" hidden="1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1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4"/>
      <c r="R528" s="784"/>
      <c r="S528" s="784"/>
      <c r="T528" s="785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4"/>
      <c r="R529" s="784"/>
      <c r="S529" s="784"/>
      <c r="T529" s="785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81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12"/>
      <c r="P530" s="796" t="s">
        <v>71</v>
      </c>
      <c r="Q530" s="797"/>
      <c r="R530" s="797"/>
      <c r="S530" s="797"/>
      <c r="T530" s="797"/>
      <c r="U530" s="797"/>
      <c r="V530" s="798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hidden="1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12"/>
      <c r="P531" s="796" t="s">
        <v>71</v>
      </c>
      <c r="Q531" s="797"/>
      <c r="R531" s="797"/>
      <c r="S531" s="797"/>
      <c r="T531" s="797"/>
      <c r="U531" s="797"/>
      <c r="V531" s="798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hidden="1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3"/>
      <c r="AB532" s="773"/>
      <c r="AC532" s="773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12"/>
      <c r="P534" s="796" t="s">
        <v>71</v>
      </c>
      <c r="Q534" s="797"/>
      <c r="R534" s="797"/>
      <c r="S534" s="797"/>
      <c r="T534" s="797"/>
      <c r="U534" s="797"/>
      <c r="V534" s="798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12"/>
      <c r="P535" s="796" t="s">
        <v>71</v>
      </c>
      <c r="Q535" s="797"/>
      <c r="R535" s="797"/>
      <c r="S535" s="797"/>
      <c r="T535" s="797"/>
      <c r="U535" s="797"/>
      <c r="V535" s="798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3"/>
      <c r="AB536" s="773"/>
      <c r="AC536" s="773"/>
    </row>
    <row r="537" spans="1:68" ht="27" hidden="1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1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12"/>
      <c r="P538" s="796" t="s">
        <v>71</v>
      </c>
      <c r="Q538" s="797"/>
      <c r="R538" s="797"/>
      <c r="S538" s="797"/>
      <c r="T538" s="797"/>
      <c r="U538" s="797"/>
      <c r="V538" s="798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hidden="1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12"/>
      <c r="P539" s="796" t="s">
        <v>71</v>
      </c>
      <c r="Q539" s="797"/>
      <c r="R539" s="797"/>
      <c r="S539" s="797"/>
      <c r="T539" s="797"/>
      <c r="U539" s="797"/>
      <c r="V539" s="798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799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hidden="1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3"/>
      <c r="AB541" s="773"/>
      <c r="AC541" s="773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4"/>
      <c r="R543" s="784"/>
      <c r="S543" s="784"/>
      <c r="T543" s="785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4"/>
      <c r="R544" s="784"/>
      <c r="S544" s="784"/>
      <c r="T544" s="785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4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4"/>
      <c r="R545" s="784"/>
      <c r="S545" s="784"/>
      <c r="T545" s="785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12"/>
      <c r="P546" s="796" t="s">
        <v>71</v>
      </c>
      <c r="Q546" s="797"/>
      <c r="R546" s="797"/>
      <c r="S546" s="797"/>
      <c r="T546" s="797"/>
      <c r="U546" s="797"/>
      <c r="V546" s="798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hidden="1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12"/>
      <c r="P547" s="796" t="s">
        <v>71</v>
      </c>
      <c r="Q547" s="797"/>
      <c r="R547" s="797"/>
      <c r="S547" s="797"/>
      <c r="T547" s="797"/>
      <c r="U547" s="797"/>
      <c r="V547" s="798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hidden="1" customHeight="1" x14ac:dyDescent="0.25">
      <c r="A548" s="799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hidden="1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12"/>
      <c r="P551" s="796" t="s">
        <v>71</v>
      </c>
      <c r="Q551" s="797"/>
      <c r="R551" s="797"/>
      <c r="S551" s="797"/>
      <c r="T551" s="797"/>
      <c r="U551" s="797"/>
      <c r="V551" s="798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12"/>
      <c r="P552" s="796" t="s">
        <v>71</v>
      </c>
      <c r="Q552" s="797"/>
      <c r="R552" s="797"/>
      <c r="S552" s="797"/>
      <c r="T552" s="797"/>
      <c r="U552" s="797"/>
      <c r="V552" s="798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68" t="s">
        <v>862</v>
      </c>
      <c r="B553" s="969"/>
      <c r="C553" s="969"/>
      <c r="D553" s="969"/>
      <c r="E553" s="969"/>
      <c r="F553" s="969"/>
      <c r="G553" s="969"/>
      <c r="H553" s="969"/>
      <c r="I553" s="969"/>
      <c r="J553" s="969"/>
      <c r="K553" s="969"/>
      <c r="L553" s="969"/>
      <c r="M553" s="969"/>
      <c r="N553" s="969"/>
      <c r="O553" s="969"/>
      <c r="P553" s="969"/>
      <c r="Q553" s="969"/>
      <c r="R553" s="969"/>
      <c r="S553" s="969"/>
      <c r="T553" s="969"/>
      <c r="U553" s="969"/>
      <c r="V553" s="969"/>
      <c r="W553" s="969"/>
      <c r="X553" s="969"/>
      <c r="Y553" s="969"/>
      <c r="Z553" s="969"/>
      <c r="AA553" s="48"/>
      <c r="AB553" s="48"/>
      <c r="AC553" s="48"/>
    </row>
    <row r="554" spans="1:68" ht="16.5" hidden="1" customHeight="1" x14ac:dyDescent="0.25">
      <c r="A554" s="799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hidden="1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3"/>
      <c r="AB555" s="773"/>
      <c r="AC555" s="773"/>
    </row>
    <row r="556" spans="1:68" ht="27" hidden="1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300</v>
      </c>
      <c r="Y559" s="778">
        <f t="shared" si="104"/>
        <v>300.96000000000004</v>
      </c>
      <c r="Z559" s="36">
        <f t="shared" si="105"/>
        <v>0.68171999999999999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320.45454545454544</v>
      </c>
      <c r="BN559" s="64">
        <f t="shared" si="107"/>
        <v>321.48</v>
      </c>
      <c r="BO559" s="64">
        <f t="shared" si="108"/>
        <v>0.54632867132867136</v>
      </c>
      <c r="BP559" s="64">
        <f t="shared" si="109"/>
        <v>0.54807692307692313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450</v>
      </c>
      <c r="Y561" s="778">
        <f t="shared" si="104"/>
        <v>454.08000000000004</v>
      </c>
      <c r="Z561" s="36">
        <f t="shared" si="105"/>
        <v>1.0285599999999999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480.68181818181819</v>
      </c>
      <c r="BN561" s="64">
        <f t="shared" si="107"/>
        <v>485.03999999999996</v>
      </c>
      <c r="BO561" s="64">
        <f t="shared" si="108"/>
        <v>0.81949300699300698</v>
      </c>
      <c r="BP561" s="64">
        <f t="shared" si="109"/>
        <v>0.82692307692307698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16</v>
      </c>
      <c r="Y562" s="778">
        <f t="shared" si="104"/>
        <v>18</v>
      </c>
      <c r="Z562" s="36">
        <f>IFERROR(IF(Y562=0,"",ROUNDUP(Y562/H562,0)*0.00902),"")</f>
        <v>4.5100000000000001E-2</v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16.933333333333334</v>
      </c>
      <c r="BN562" s="64">
        <f t="shared" si="107"/>
        <v>19.05</v>
      </c>
      <c r="BO562" s="64">
        <f t="shared" si="108"/>
        <v>3.3670033670033669E-2</v>
      </c>
      <c r="BP562" s="64">
        <f t="shared" si="109"/>
        <v>3.787878787878788E-2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4"/>
      <c r="R565" s="784"/>
      <c r="S565" s="784"/>
      <c r="T565" s="785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1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12"/>
      <c r="P567" s="796" t="s">
        <v>71</v>
      </c>
      <c r="Q567" s="797"/>
      <c r="R567" s="797"/>
      <c r="S567" s="797"/>
      <c r="T567" s="797"/>
      <c r="U567" s="797"/>
      <c r="V567" s="798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146.48989898989899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148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1.7553799999999999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12"/>
      <c r="P568" s="796" t="s">
        <v>71</v>
      </c>
      <c r="Q568" s="797"/>
      <c r="R568" s="797"/>
      <c r="S568" s="797"/>
      <c r="T568" s="797"/>
      <c r="U568" s="797"/>
      <c r="V568" s="798"/>
      <c r="W568" s="37" t="s">
        <v>69</v>
      </c>
      <c r="X568" s="779">
        <f>IFERROR(SUM(X556:X566),"0")</f>
        <v>766</v>
      </c>
      <c r="Y568" s="779">
        <f>IFERROR(SUM(Y556:Y566),"0")</f>
        <v>773.04000000000008</v>
      </c>
      <c r="Z568" s="37"/>
      <c r="AA568" s="780"/>
      <c r="AB568" s="780"/>
      <c r="AC568" s="780"/>
    </row>
    <row r="569" spans="1:68" ht="14.25" hidden="1" customHeight="1" x14ac:dyDescent="0.25">
      <c r="A569" s="792" t="s">
        <v>180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3"/>
      <c r="AB569" s="773"/>
      <c r="AC569" s="773"/>
    </row>
    <row r="570" spans="1:68" ht="16.5" hidden="1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4"/>
      <c r="R570" s="784"/>
      <c r="S570" s="784"/>
      <c r="T570" s="785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4"/>
      <c r="R571" s="784"/>
      <c r="S571" s="784"/>
      <c r="T571" s="785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93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81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12"/>
      <c r="P573" s="796" t="s">
        <v>71</v>
      </c>
      <c r="Q573" s="797"/>
      <c r="R573" s="797"/>
      <c r="S573" s="797"/>
      <c r="T573" s="797"/>
      <c r="U573" s="797"/>
      <c r="V573" s="798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12"/>
      <c r="P574" s="796" t="s">
        <v>71</v>
      </c>
      <c r="Q574" s="797"/>
      <c r="R574" s="797"/>
      <c r="S574" s="797"/>
      <c r="T574" s="797"/>
      <c r="U574" s="797"/>
      <c r="V574" s="798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hidden="1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3"/>
      <c r="AB575" s="773"/>
      <c r="AC575" s="773"/>
    </row>
    <row r="576" spans="1:68" ht="27" hidden="1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152</v>
      </c>
      <c r="Y577" s="778">
        <f t="shared" si="110"/>
        <v>153.12</v>
      </c>
      <c r="Z577" s="36">
        <f>IFERROR(IF(Y577=0,"",ROUNDUP(Y577/H577,0)*0.01196),"")</f>
        <v>0.34683999999999998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162.36363636363635</v>
      </c>
      <c r="BN577" s="64">
        <f t="shared" si="112"/>
        <v>163.56</v>
      </c>
      <c r="BO577" s="64">
        <f t="shared" si="113"/>
        <v>0.27680652680652679</v>
      </c>
      <c r="BP577" s="64">
        <f t="shared" si="114"/>
        <v>0.27884615384615385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600</v>
      </c>
      <c r="Y578" s="778">
        <f t="shared" si="110"/>
        <v>601.92000000000007</v>
      </c>
      <c r="Z578" s="36">
        <f>IFERROR(IF(Y578=0,"",ROUNDUP(Y578/H578,0)*0.01196),"")</f>
        <v>1.36344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640.90909090909088</v>
      </c>
      <c r="BN578" s="64">
        <f t="shared" si="112"/>
        <v>642.96</v>
      </c>
      <c r="BO578" s="64">
        <f t="shared" si="113"/>
        <v>1.0926573426573427</v>
      </c>
      <c r="BP578" s="64">
        <f t="shared" si="114"/>
        <v>1.0961538461538463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2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22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4"/>
      <c r="R582" s="784"/>
      <c r="S582" s="784"/>
      <c r="T582" s="785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1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12"/>
      <c r="P585" s="796" t="s">
        <v>71</v>
      </c>
      <c r="Q585" s="797"/>
      <c r="R585" s="797"/>
      <c r="S585" s="797"/>
      <c r="T585" s="797"/>
      <c r="U585" s="797"/>
      <c r="V585" s="798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142.42424242424241</v>
      </c>
      <c r="Y585" s="779">
        <f>IFERROR(Y576/H576,"0")+IFERROR(Y577/H577,"0")+IFERROR(Y578/H578,"0")+IFERROR(Y579/H579,"0")+IFERROR(Y580/H580,"0")+IFERROR(Y581/H581,"0")+IFERROR(Y582/H582,"0")+IFERROR(Y583/H583,"0")+IFERROR(Y584/H584,"0")</f>
        <v>143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1.71028</v>
      </c>
      <c r="AA585" s="780"/>
      <c r="AB585" s="780"/>
      <c r="AC585" s="780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12"/>
      <c r="P586" s="796" t="s">
        <v>71</v>
      </c>
      <c r="Q586" s="797"/>
      <c r="R586" s="797"/>
      <c r="S586" s="797"/>
      <c r="T586" s="797"/>
      <c r="U586" s="797"/>
      <c r="V586" s="798"/>
      <c r="W586" s="37" t="s">
        <v>69</v>
      </c>
      <c r="X586" s="779">
        <f>IFERROR(SUM(X576:X584),"0")</f>
        <v>752</v>
      </c>
      <c r="Y586" s="779">
        <f>IFERROR(SUM(Y576:Y584),"0")</f>
        <v>755.04000000000008</v>
      </c>
      <c r="Z586" s="37"/>
      <c r="AA586" s="780"/>
      <c r="AB586" s="780"/>
      <c r="AC586" s="780"/>
    </row>
    <row r="587" spans="1:68" ht="14.25" hidden="1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8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4"/>
      <c r="R589" s="784"/>
      <c r="S589" s="784"/>
      <c r="T589" s="78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12"/>
      <c r="P591" s="796" t="s">
        <v>71</v>
      </c>
      <c r="Q591" s="797"/>
      <c r="R591" s="797"/>
      <c r="S591" s="797"/>
      <c r="T591" s="797"/>
      <c r="U591" s="797"/>
      <c r="V591" s="798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12"/>
      <c r="P592" s="796" t="s">
        <v>71</v>
      </c>
      <c r="Q592" s="797"/>
      <c r="R592" s="797"/>
      <c r="S592" s="797"/>
      <c r="T592" s="797"/>
      <c r="U592" s="797"/>
      <c r="V592" s="798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2" t="s">
        <v>222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4"/>
      <c r="R595" s="784"/>
      <c r="S595" s="784"/>
      <c r="T595" s="78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12"/>
      <c r="P596" s="796" t="s">
        <v>71</v>
      </c>
      <c r="Q596" s="797"/>
      <c r="R596" s="797"/>
      <c r="S596" s="797"/>
      <c r="T596" s="797"/>
      <c r="U596" s="797"/>
      <c r="V596" s="798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12"/>
      <c r="P597" s="796" t="s">
        <v>71</v>
      </c>
      <c r="Q597" s="797"/>
      <c r="R597" s="797"/>
      <c r="S597" s="797"/>
      <c r="T597" s="797"/>
      <c r="U597" s="797"/>
      <c r="V597" s="798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68" t="s">
        <v>930</v>
      </c>
      <c r="B598" s="969"/>
      <c r="C598" s="969"/>
      <c r="D598" s="969"/>
      <c r="E598" s="969"/>
      <c r="F598" s="969"/>
      <c r="G598" s="969"/>
      <c r="H598" s="969"/>
      <c r="I598" s="969"/>
      <c r="J598" s="969"/>
      <c r="K598" s="969"/>
      <c r="L598" s="969"/>
      <c r="M598" s="969"/>
      <c r="N598" s="969"/>
      <c r="O598" s="969"/>
      <c r="P598" s="969"/>
      <c r="Q598" s="969"/>
      <c r="R598" s="969"/>
      <c r="S598" s="969"/>
      <c r="T598" s="969"/>
      <c r="U598" s="969"/>
      <c r="V598" s="969"/>
      <c r="W598" s="969"/>
      <c r="X598" s="969"/>
      <c r="Y598" s="969"/>
      <c r="Z598" s="969"/>
      <c r="AA598" s="48"/>
      <c r="AB598" s="48"/>
      <c r="AC598" s="48"/>
    </row>
    <row r="599" spans="1:68" ht="16.5" hidden="1" customHeight="1" x14ac:dyDescent="0.25">
      <c r="A599" s="799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hidden="1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5" t="s">
        <v>933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1" t="s">
        <v>937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9" t="s">
        <v>941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72" t="s">
        <v>945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9" t="s">
        <v>949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7" t="s">
        <v>952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5" t="s">
        <v>955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1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12"/>
      <c r="P608" s="796" t="s">
        <v>71</v>
      </c>
      <c r="Q608" s="797"/>
      <c r="R608" s="797"/>
      <c r="S608" s="797"/>
      <c r="T608" s="797"/>
      <c r="U608" s="797"/>
      <c r="V608" s="798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12"/>
      <c r="P609" s="796" t="s">
        <v>71</v>
      </c>
      <c r="Q609" s="797"/>
      <c r="R609" s="797"/>
      <c r="S609" s="797"/>
      <c r="T609" s="797"/>
      <c r="U609" s="797"/>
      <c r="V609" s="798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2" t="s">
        <v>180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17" t="s">
        <v>958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4" t="s">
        <v>962</v>
      </c>
      <c r="Q612" s="784"/>
      <c r="R612" s="784"/>
      <c r="S612" s="784"/>
      <c r="T612" s="78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8" t="s">
        <v>965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5" t="s">
        <v>969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12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12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8" t="s">
        <v>972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104" t="s">
        <v>980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9" t="s">
        <v>984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44" t="s">
        <v>988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6" t="s">
        <v>992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58" t="s">
        <v>995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1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12"/>
      <c r="P625" s="796" t="s">
        <v>71</v>
      </c>
      <c r="Q625" s="797"/>
      <c r="R625" s="797"/>
      <c r="S625" s="797"/>
      <c r="T625" s="797"/>
      <c r="U625" s="797"/>
      <c r="V625" s="798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12"/>
      <c r="P626" s="796" t="s">
        <v>71</v>
      </c>
      <c r="Q626" s="797"/>
      <c r="R626" s="797"/>
      <c r="S626" s="797"/>
      <c r="T626" s="797"/>
      <c r="U626" s="797"/>
      <c r="V626" s="798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3"/>
      <c r="AB627" s="773"/>
      <c r="AC627" s="773"/>
    </row>
    <row r="628" spans="1:68" ht="27" hidden="1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8" t="s">
        <v>998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1" t="s">
        <v>1001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87" t="s">
        <v>1004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2" t="s">
        <v>1007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69" t="s">
        <v>1010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9" t="s">
        <v>1012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85" t="s">
        <v>1017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idden="1" x14ac:dyDescent="0.2">
      <c r="A636" s="81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12"/>
      <c r="P636" s="796" t="s">
        <v>71</v>
      </c>
      <c r="Q636" s="797"/>
      <c r="R636" s="797"/>
      <c r="S636" s="797"/>
      <c r="T636" s="797"/>
      <c r="U636" s="797"/>
      <c r="V636" s="798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12"/>
      <c r="P637" s="796" t="s">
        <v>71</v>
      </c>
      <c r="Q637" s="797"/>
      <c r="R637" s="797"/>
      <c r="S637" s="797"/>
      <c r="T637" s="797"/>
      <c r="U637" s="797"/>
      <c r="V637" s="798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2" t="s">
        <v>222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33" t="s">
        <v>1020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25" t="s">
        <v>1023</v>
      </c>
      <c r="Q640" s="784"/>
      <c r="R640" s="784"/>
      <c r="S640" s="784"/>
      <c r="T640" s="78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25" t="s">
        <v>1026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26" t="s">
        <v>1029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12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12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99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hidden="1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82" t="s">
        <v>1033</v>
      </c>
      <c r="Q647" s="784"/>
      <c r="R647" s="784"/>
      <c r="S647" s="784"/>
      <c r="T647" s="78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8" t="s">
        <v>1037</v>
      </c>
      <c r="Q648" s="784"/>
      <c r="R648" s="784"/>
      <c r="S648" s="784"/>
      <c r="T648" s="78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12"/>
      <c r="P649" s="796" t="s">
        <v>71</v>
      </c>
      <c r="Q649" s="797"/>
      <c r="R649" s="797"/>
      <c r="S649" s="797"/>
      <c r="T649" s="797"/>
      <c r="U649" s="797"/>
      <c r="V649" s="798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12"/>
      <c r="P650" s="796" t="s">
        <v>71</v>
      </c>
      <c r="Q650" s="797"/>
      <c r="R650" s="797"/>
      <c r="S650" s="797"/>
      <c r="T650" s="797"/>
      <c r="U650" s="797"/>
      <c r="V650" s="798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2" t="s">
        <v>180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0" t="s">
        <v>1041</v>
      </c>
      <c r="Q652" s="784"/>
      <c r="R652" s="784"/>
      <c r="S652" s="784"/>
      <c r="T652" s="78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12"/>
      <c r="P653" s="796" t="s">
        <v>71</v>
      </c>
      <c r="Q653" s="797"/>
      <c r="R653" s="797"/>
      <c r="S653" s="797"/>
      <c r="T653" s="797"/>
      <c r="U653" s="797"/>
      <c r="V653" s="798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12"/>
      <c r="P654" s="796" t="s">
        <v>71</v>
      </c>
      <c r="Q654" s="797"/>
      <c r="R654" s="797"/>
      <c r="S654" s="797"/>
      <c r="T654" s="797"/>
      <c r="U654" s="797"/>
      <c r="V654" s="798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894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12"/>
      <c r="P657" s="796" t="s">
        <v>71</v>
      </c>
      <c r="Q657" s="797"/>
      <c r="R657" s="797"/>
      <c r="S657" s="797"/>
      <c r="T657" s="797"/>
      <c r="U657" s="797"/>
      <c r="V657" s="798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12"/>
      <c r="P658" s="796" t="s">
        <v>71</v>
      </c>
      <c r="Q658" s="797"/>
      <c r="R658" s="797"/>
      <c r="S658" s="797"/>
      <c r="T658" s="797"/>
      <c r="U658" s="797"/>
      <c r="V658" s="798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3" t="s">
        <v>1049</v>
      </c>
      <c r="Q660" s="784"/>
      <c r="R660" s="784"/>
      <c r="S660" s="784"/>
      <c r="T660" s="78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12"/>
      <c r="P661" s="796" t="s">
        <v>71</v>
      </c>
      <c r="Q661" s="797"/>
      <c r="R661" s="797"/>
      <c r="S661" s="797"/>
      <c r="T661" s="797"/>
      <c r="U661" s="797"/>
      <c r="V661" s="798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12"/>
      <c r="P662" s="796" t="s">
        <v>71</v>
      </c>
      <c r="Q662" s="797"/>
      <c r="R662" s="797"/>
      <c r="S662" s="797"/>
      <c r="T662" s="797"/>
      <c r="U662" s="797"/>
      <c r="V662" s="798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82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83"/>
      <c r="P663" s="891" t="s">
        <v>1051</v>
      </c>
      <c r="Q663" s="892"/>
      <c r="R663" s="892"/>
      <c r="S663" s="892"/>
      <c r="T663" s="892"/>
      <c r="U663" s="892"/>
      <c r="V663" s="893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8905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8995.6400000000012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83"/>
      <c r="P664" s="891" t="s">
        <v>1052</v>
      </c>
      <c r="Q664" s="892"/>
      <c r="R664" s="892"/>
      <c r="S664" s="892"/>
      <c r="T664" s="892"/>
      <c r="U664" s="892"/>
      <c r="V664" s="893"/>
      <c r="W664" s="37" t="s">
        <v>69</v>
      </c>
      <c r="X664" s="779">
        <f>IFERROR(SUM(BM22:BM660),"0")</f>
        <v>9406.902142309129</v>
      </c>
      <c r="Y664" s="779">
        <f>IFERROR(SUM(BN22:BN660),"0")</f>
        <v>9503.8729999999996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83"/>
      <c r="P665" s="891" t="s">
        <v>1053</v>
      </c>
      <c r="Q665" s="892"/>
      <c r="R665" s="892"/>
      <c r="S665" s="892"/>
      <c r="T665" s="892"/>
      <c r="U665" s="892"/>
      <c r="V665" s="893"/>
      <c r="W665" s="37" t="s">
        <v>1054</v>
      </c>
      <c r="X665" s="38">
        <f>ROUNDUP(SUM(BO22:BO660),0)</f>
        <v>17</v>
      </c>
      <c r="Y665" s="38">
        <f>ROUNDUP(SUM(BP22:BP660),0)</f>
        <v>17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83"/>
      <c r="P666" s="891" t="s">
        <v>1055</v>
      </c>
      <c r="Q666" s="892"/>
      <c r="R666" s="892"/>
      <c r="S666" s="892"/>
      <c r="T666" s="892"/>
      <c r="U666" s="892"/>
      <c r="V666" s="893"/>
      <c r="W666" s="37" t="s">
        <v>69</v>
      </c>
      <c r="X666" s="779">
        <f>GrossWeightTotal+PalletQtyTotal*25</f>
        <v>9831.902142309129</v>
      </c>
      <c r="Y666" s="779">
        <f>GrossWeightTotalR+PalletQtyTotalR*25</f>
        <v>9928.8729999999996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83"/>
      <c r="P667" s="891" t="s">
        <v>1056</v>
      </c>
      <c r="Q667" s="892"/>
      <c r="R667" s="892"/>
      <c r="S667" s="892"/>
      <c r="T667" s="892"/>
      <c r="U667" s="892"/>
      <c r="V667" s="893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1869.3880166167185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1890</v>
      </c>
      <c r="Z667" s="37"/>
      <c r="AA667" s="780"/>
      <c r="AB667" s="780"/>
      <c r="AC667" s="780"/>
    </row>
    <row r="668" spans="1:68" ht="14.25" hidden="1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83"/>
      <c r="P668" s="891" t="s">
        <v>1057</v>
      </c>
      <c r="Q668" s="892"/>
      <c r="R668" s="892"/>
      <c r="S668" s="892"/>
      <c r="T668" s="892"/>
      <c r="U668" s="892"/>
      <c r="V668" s="893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19.342430000000004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29" t="s">
        <v>122</v>
      </c>
      <c r="D670" s="875"/>
      <c r="E670" s="875"/>
      <c r="F670" s="875"/>
      <c r="G670" s="875"/>
      <c r="H670" s="876"/>
      <c r="I670" s="829" t="s">
        <v>336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29" t="s">
        <v>667</v>
      </c>
      <c r="X670" s="876"/>
      <c r="Y670" s="829" t="s">
        <v>768</v>
      </c>
      <c r="Z670" s="875"/>
      <c r="AA670" s="875"/>
      <c r="AB670" s="876"/>
      <c r="AC670" s="774" t="s">
        <v>862</v>
      </c>
      <c r="AD670" s="829" t="s">
        <v>930</v>
      </c>
      <c r="AE670" s="876"/>
      <c r="AF670" s="775"/>
    </row>
    <row r="671" spans="1:68" ht="14.25" customHeight="1" thickTop="1" x14ac:dyDescent="0.2">
      <c r="A671" s="1109" t="s">
        <v>1060</v>
      </c>
      <c r="B671" s="829" t="s">
        <v>63</v>
      </c>
      <c r="C671" s="829" t="s">
        <v>123</v>
      </c>
      <c r="D671" s="829" t="s">
        <v>149</v>
      </c>
      <c r="E671" s="829" t="s">
        <v>230</v>
      </c>
      <c r="F671" s="829" t="s">
        <v>254</v>
      </c>
      <c r="G671" s="829" t="s">
        <v>300</v>
      </c>
      <c r="H671" s="829" t="s">
        <v>122</v>
      </c>
      <c r="I671" s="829" t="s">
        <v>337</v>
      </c>
      <c r="J671" s="829" t="s">
        <v>361</v>
      </c>
      <c r="K671" s="829" t="s">
        <v>436</v>
      </c>
      <c r="L671" s="829" t="s">
        <v>457</v>
      </c>
      <c r="M671" s="829" t="s">
        <v>481</v>
      </c>
      <c r="N671" s="775"/>
      <c r="O671" s="829" t="s">
        <v>508</v>
      </c>
      <c r="P671" s="829" t="s">
        <v>511</v>
      </c>
      <c r="Q671" s="829" t="s">
        <v>520</v>
      </c>
      <c r="R671" s="829" t="s">
        <v>536</v>
      </c>
      <c r="S671" s="829" t="s">
        <v>546</v>
      </c>
      <c r="T671" s="829" t="s">
        <v>559</v>
      </c>
      <c r="U671" s="829" t="s">
        <v>570</v>
      </c>
      <c r="V671" s="829" t="s">
        <v>654</v>
      </c>
      <c r="W671" s="829" t="s">
        <v>668</v>
      </c>
      <c r="X671" s="829" t="s">
        <v>720</v>
      </c>
      <c r="Y671" s="829" t="s">
        <v>769</v>
      </c>
      <c r="Z671" s="829" t="s">
        <v>824</v>
      </c>
      <c r="AA671" s="829" t="s">
        <v>846</v>
      </c>
      <c r="AB671" s="829" t="s">
        <v>858</v>
      </c>
      <c r="AC671" s="829" t="s">
        <v>862</v>
      </c>
      <c r="AD671" s="829" t="s">
        <v>930</v>
      </c>
      <c r="AE671" s="829" t="s">
        <v>1030</v>
      </c>
      <c r="AF671" s="775"/>
    </row>
    <row r="672" spans="1:68" ht="13.5" customHeight="1" thickBot="1" x14ac:dyDescent="0.25">
      <c r="A672" s="1110"/>
      <c r="B672" s="830"/>
      <c r="C672" s="830"/>
      <c r="D672" s="830"/>
      <c r="E672" s="830"/>
      <c r="F672" s="830"/>
      <c r="G672" s="830"/>
      <c r="H672" s="830"/>
      <c r="I672" s="830"/>
      <c r="J672" s="830"/>
      <c r="K672" s="830"/>
      <c r="L672" s="830"/>
      <c r="M672" s="830"/>
      <c r="N672" s="775"/>
      <c r="O672" s="830"/>
      <c r="P672" s="830"/>
      <c r="Q672" s="830"/>
      <c r="R672" s="830"/>
      <c r="S672" s="830"/>
      <c r="T672" s="830"/>
      <c r="U672" s="830"/>
      <c r="V672" s="830"/>
      <c r="W672" s="830"/>
      <c r="X672" s="830"/>
      <c r="Y672" s="830"/>
      <c r="Z672" s="830"/>
      <c r="AA672" s="830"/>
      <c r="AB672" s="830"/>
      <c r="AC672" s="830"/>
      <c r="AD672" s="830"/>
      <c r="AE672" s="830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1171.9000000000001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81.599999999999994</v>
      </c>
      <c r="E673" s="46">
        <f>IFERROR(Y110*1,"0")+IFERROR(Y111*1,"0")+IFERROR(Y112*1,"0")+IFERROR(Y116*1,"0")+IFERROR(Y117*1,"0")+IFERROR(Y118*1,"0")+IFERROR(Y119*1,"0")+IFERROR(Y120*1,"0")+IFERROR(Y121*1,"0")</f>
        <v>239.10000000000002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705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598.55999999999995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1535.3999999999999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40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175.2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199.5</v>
      </c>
      <c r="V673" s="46">
        <f>IFERROR(Y407*1,"0")+IFERROR(Y411*1,"0")+IFERROR(Y412*1,"0")+IFERROR(Y413*1,"0")</f>
        <v>34.200000000000003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2655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0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32.1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1528.0800000000002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169,00"/>
        <filter val="1 869,39"/>
        <filter val="1,11"/>
        <filter val="10,00"/>
        <filter val="101,00"/>
        <filter val="11,00"/>
        <filter val="115,00"/>
        <filter val="117,00"/>
        <filter val="12,00"/>
        <filter val="12,38"/>
        <filter val="120,50"/>
        <filter val="124,00"/>
        <filter val="132,00"/>
        <filter val="14,22"/>
        <filter val="142,42"/>
        <filter val="145,00"/>
        <filter val="146,49"/>
        <filter val="15,90"/>
        <filter val="150,00"/>
        <filter val="152,00"/>
        <filter val="16,00"/>
        <filter val="16,67"/>
        <filter val="166,67"/>
        <filter val="168,00"/>
        <filter val="17"/>
        <filter val="171,00"/>
        <filter val="18,00"/>
        <filter val="18,45"/>
        <filter val="2 500,00"/>
        <filter val="2,25"/>
        <filter val="20,00"/>
        <filter val="211,00"/>
        <filter val="22,35"/>
        <filter val="23,33"/>
        <filter val="236,00"/>
        <filter val="255,95"/>
        <filter val="26,00"/>
        <filter val="263,00"/>
        <filter val="271,71"/>
        <filter val="29,00"/>
        <filter val="293,00"/>
        <filter val="3,33"/>
        <filter val="300,00"/>
        <filter val="33,00"/>
        <filter val="33,32"/>
        <filter val="333,33"/>
        <filter val="345,00"/>
        <filter val="36,00"/>
        <filter val="37,00"/>
        <filter val="4,00"/>
        <filter val="4,44"/>
        <filter val="40,00"/>
        <filter val="420,00"/>
        <filter val="450,00"/>
        <filter val="46,00"/>
        <filter val="47,00"/>
        <filter val="48,00"/>
        <filter val="49,00"/>
        <filter val="54,00"/>
        <filter val="561,00"/>
        <filter val="57,00"/>
        <filter val="58,52"/>
        <filter val="59,00"/>
        <filter val="600,00"/>
        <filter val="64,00"/>
        <filter val="65,00"/>
        <filter val="65,11"/>
        <filter val="68,00"/>
        <filter val="69,00"/>
        <filter val="70,00"/>
        <filter val="71,25"/>
        <filter val="752,00"/>
        <filter val="766,00"/>
        <filter val="8 905,00"/>
        <filter val="82,00"/>
        <filter val="823,00"/>
        <filter val="9 406,90"/>
        <filter val="9 831,90"/>
        <filter val="9,00"/>
        <filter val="9,67"/>
        <filter val="94,00"/>
      </filters>
    </filterColumn>
    <filterColumn colId="29" showButton="0"/>
    <filterColumn colId="30" showButton="0"/>
  </autoFilter>
  <mergeCells count="1188"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P189:V189"/>
    <mergeCell ref="A483:Z483"/>
    <mergeCell ref="D605:E605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A93:Z93"/>
    <mergeCell ref="D318:E318"/>
    <mergeCell ref="D177:E177"/>
    <mergeCell ref="P585:V585"/>
    <mergeCell ref="P414:V414"/>
    <mergeCell ref="P523:V523"/>
    <mergeCell ref="P354:T354"/>
    <mergeCell ref="P352:V352"/>
    <mergeCell ref="P365:T365"/>
    <mergeCell ref="D226:E226"/>
    <mergeCell ref="D105:E105"/>
    <mergeCell ref="A549:Z549"/>
    <mergeCell ref="A536:Z536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512:O513"/>
    <mergeCell ref="A538:O539"/>
    <mergeCell ref="D590:E590"/>
    <mergeCell ref="A323:O324"/>
    <mergeCell ref="P112:T112"/>
    <mergeCell ref="A465:O466"/>
    <mergeCell ref="P568:V568"/>
    <mergeCell ref="D428:E428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185:T185"/>
    <mergeCell ref="P581:T581"/>
    <mergeCell ref="P277:T277"/>
    <mergeCell ref="D220:E220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D350:E350"/>
    <mergeCell ref="P408:V408"/>
    <mergeCell ref="D396:E396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V6:W9"/>
    <mergeCell ref="P22:T22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118:E118"/>
    <mergeCell ref="P53:T53"/>
    <mergeCell ref="P495:T495"/>
    <mergeCell ref="D167:E167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667:V667"/>
    <mergeCell ref="P656:T656"/>
    <mergeCell ref="A627:Z627"/>
    <mergeCell ref="A392:Z392"/>
    <mergeCell ref="P259:T259"/>
    <mergeCell ref="A278:O279"/>
    <mergeCell ref="P175:V175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P647:T647"/>
    <mergeCell ref="D313:E313"/>
    <mergeCell ref="D584:E584"/>
    <mergeCell ref="A174:O175"/>
    <mergeCell ref="D236:E236"/>
    <mergeCell ref="D117:E117"/>
    <mergeCell ref="D559:E559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P217:V217"/>
    <mergeCell ref="A213:Z213"/>
    <mergeCell ref="P546:V546"/>
    <mergeCell ref="D81:E81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P609:V6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2024-11-28T10:12:19Z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