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09CD23-D25B-464B-82EF-49C63F9527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P36" i="1"/>
  <c r="BP35" i="1"/>
  <c r="BO35" i="1"/>
  <c r="BN35" i="1"/>
  <c r="BM35" i="1"/>
  <c r="Z35" i="1"/>
  <c r="Y35" i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O30" i="1"/>
  <c r="BM30" i="1"/>
  <c r="Y30" i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378" i="1" l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66" i="1"/>
  <c r="BN66" i="1"/>
  <c r="Z74" i="1"/>
  <c r="BN74" i="1"/>
  <c r="Y82" i="1"/>
  <c r="Z88" i="1"/>
  <c r="BN88" i="1"/>
  <c r="Z98" i="1"/>
  <c r="BN98" i="1"/>
  <c r="Z119" i="1"/>
  <c r="BN119" i="1"/>
  <c r="Z120" i="1"/>
  <c r="BN120" i="1"/>
  <c r="F673" i="1"/>
  <c r="Z137" i="1"/>
  <c r="BN137" i="1"/>
  <c r="Z147" i="1"/>
  <c r="BN147" i="1"/>
  <c r="Z168" i="1"/>
  <c r="BN168" i="1"/>
  <c r="Z185" i="1"/>
  <c r="BN185" i="1"/>
  <c r="Z201" i="1"/>
  <c r="BN201" i="1"/>
  <c r="Z220" i="1"/>
  <c r="BN220" i="1"/>
  <c r="Z230" i="1"/>
  <c r="BN230" i="1"/>
  <c r="Z238" i="1"/>
  <c r="BN238" i="1"/>
  <c r="Z248" i="1"/>
  <c r="BN248" i="1"/>
  <c r="Z259" i="1"/>
  <c r="BN259" i="1"/>
  <c r="Z272" i="1"/>
  <c r="BN272" i="1"/>
  <c r="Z289" i="1"/>
  <c r="BN289" i="1"/>
  <c r="Y304" i="1"/>
  <c r="Z310" i="1"/>
  <c r="BN310" i="1"/>
  <c r="Z360" i="1"/>
  <c r="BN360" i="1"/>
  <c r="BP364" i="1"/>
  <c r="BN364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104" i="1"/>
  <c r="BN104" i="1"/>
  <c r="Z104" i="1"/>
  <c r="BP127" i="1"/>
  <c r="BN127" i="1"/>
  <c r="Z127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3" i="1"/>
  <c r="BN253" i="1"/>
  <c r="Z253" i="1"/>
  <c r="BP266" i="1"/>
  <c r="BN266" i="1"/>
  <c r="Z266" i="1"/>
  <c r="BP283" i="1"/>
  <c r="BN283" i="1"/>
  <c r="Z283" i="1"/>
  <c r="BP291" i="1"/>
  <c r="BN291" i="1"/>
  <c r="Z291" i="1"/>
  <c r="BP312" i="1"/>
  <c r="BN312" i="1"/>
  <c r="Z312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BP413" i="1"/>
  <c r="BN413" i="1"/>
  <c r="Z413" i="1"/>
  <c r="BP419" i="1"/>
  <c r="BN419" i="1"/>
  <c r="Z419" i="1"/>
  <c r="BP427" i="1"/>
  <c r="BN427" i="1"/>
  <c r="Z427" i="1"/>
  <c r="BP440" i="1"/>
  <c r="BN440" i="1"/>
  <c r="Z440" i="1"/>
  <c r="BP455" i="1"/>
  <c r="BN455" i="1"/>
  <c r="Z455" i="1"/>
  <c r="BP473" i="1"/>
  <c r="BN473" i="1"/>
  <c r="Z473" i="1"/>
  <c r="J9" i="1"/>
  <c r="X664" i="1"/>
  <c r="X663" i="1"/>
  <c r="Y39" i="1"/>
  <c r="Z28" i="1"/>
  <c r="BN28" i="1"/>
  <c r="Z29" i="1"/>
  <c r="BN29" i="1"/>
  <c r="Z32" i="1"/>
  <c r="BN32" i="1"/>
  <c r="Z33" i="1"/>
  <c r="BN33" i="1"/>
  <c r="Z37" i="1"/>
  <c r="BN37" i="1"/>
  <c r="Z53" i="1"/>
  <c r="BN53" i="1"/>
  <c r="Z61" i="1"/>
  <c r="BN61" i="1"/>
  <c r="Z68" i="1"/>
  <c r="BN68" i="1"/>
  <c r="Z72" i="1"/>
  <c r="BN72" i="1"/>
  <c r="Z78" i="1"/>
  <c r="BN78" i="1"/>
  <c r="BP78" i="1"/>
  <c r="Z86" i="1"/>
  <c r="BN86" i="1"/>
  <c r="Z90" i="1"/>
  <c r="BN90" i="1"/>
  <c r="Y100" i="1"/>
  <c r="Z96" i="1"/>
  <c r="BN96" i="1"/>
  <c r="Y122" i="1"/>
  <c r="BP117" i="1"/>
  <c r="BN117" i="1"/>
  <c r="Z117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08" i="1"/>
  <c r="BN308" i="1"/>
  <c r="Z308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Y398" i="1"/>
  <c r="BP393" i="1"/>
  <c r="BN393" i="1"/>
  <c r="Z393" i="1"/>
  <c r="Y397" i="1"/>
  <c r="BP402" i="1"/>
  <c r="BN402" i="1"/>
  <c r="Z402" i="1"/>
  <c r="BP423" i="1"/>
  <c r="BN423" i="1"/>
  <c r="Z423" i="1"/>
  <c r="Y435" i="1"/>
  <c r="BP433" i="1"/>
  <c r="BN433" i="1"/>
  <c r="Z433" i="1"/>
  <c r="BP441" i="1"/>
  <c r="BN441" i="1"/>
  <c r="Z441" i="1"/>
  <c r="BP459" i="1"/>
  <c r="BN459" i="1"/>
  <c r="Z459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E673" i="1"/>
  <c r="G673" i="1"/>
  <c r="Y189" i="1"/>
  <c r="Y205" i="1"/>
  <c r="J673" i="1"/>
  <c r="Y228" i="1"/>
  <c r="Y242" i="1"/>
  <c r="Y384" i="1"/>
  <c r="V673" i="1"/>
  <c r="Y415" i="1"/>
  <c r="Y414" i="1"/>
  <c r="Y448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512" i="1"/>
  <c r="BP30" i="1"/>
  <c r="BN30" i="1"/>
  <c r="Z30" i="1"/>
  <c r="BP34" i="1"/>
  <c r="BN34" i="1"/>
  <c r="Z34" i="1"/>
  <c r="Y38" i="1"/>
  <c r="BP52" i="1"/>
  <c r="BN52" i="1"/>
  <c r="Z52" i="1"/>
  <c r="BP56" i="1"/>
  <c r="BN56" i="1"/>
  <c r="Z56" i="1"/>
  <c r="Y58" i="1"/>
  <c r="Y63" i="1"/>
  <c r="BP60" i="1"/>
  <c r="BN60" i="1"/>
  <c r="Z60" i="1"/>
  <c r="BP69" i="1"/>
  <c r="BN69" i="1"/>
  <c r="Z69" i="1"/>
  <c r="BP73" i="1"/>
  <c r="BN73" i="1"/>
  <c r="Z73" i="1"/>
  <c r="BP81" i="1"/>
  <c r="BN81" i="1"/>
  <c r="Z81" i="1"/>
  <c r="Y83" i="1"/>
  <c r="Y92" i="1"/>
  <c r="BP85" i="1"/>
  <c r="BN85" i="1"/>
  <c r="Z85" i="1"/>
  <c r="Y91" i="1"/>
  <c r="BP89" i="1"/>
  <c r="BN89" i="1"/>
  <c r="Z89" i="1"/>
  <c r="BP27" i="1"/>
  <c r="BN27" i="1"/>
  <c r="Z27" i="1"/>
  <c r="BP31" i="1"/>
  <c r="BN31" i="1"/>
  <c r="Z31" i="1"/>
  <c r="BP36" i="1"/>
  <c r="BN36" i="1"/>
  <c r="Z36" i="1"/>
  <c r="BP54" i="1"/>
  <c r="BN54" i="1"/>
  <c r="Z54" i="1"/>
  <c r="Y62" i="1"/>
  <c r="BP67" i="1"/>
  <c r="BN67" i="1"/>
  <c r="Z67" i="1"/>
  <c r="BP71" i="1"/>
  <c r="BN71" i="1"/>
  <c r="Z71" i="1"/>
  <c r="Z75" i="1" s="1"/>
  <c r="Y75" i="1"/>
  <c r="BP79" i="1"/>
  <c r="BN79" i="1"/>
  <c r="Z79" i="1"/>
  <c r="Z82" i="1" s="1"/>
  <c r="BP87" i="1"/>
  <c r="BN87" i="1"/>
  <c r="Z87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6" i="1" s="1"/>
  <c r="X667" i="1"/>
  <c r="Y24" i="1"/>
  <c r="C673" i="1"/>
  <c r="Y57" i="1"/>
  <c r="D673" i="1"/>
  <c r="Y76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BN186" i="1"/>
  <c r="Z198" i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403" i="1"/>
  <c r="BP401" i="1"/>
  <c r="BN401" i="1"/>
  <c r="Z401" i="1"/>
  <c r="Y403" i="1"/>
  <c r="BP439" i="1"/>
  <c r="BN439" i="1"/>
  <c r="Z439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Y436" i="1"/>
  <c r="Y443" i="1"/>
  <c r="BP438" i="1"/>
  <c r="BN438" i="1"/>
  <c r="Z438" i="1"/>
  <c r="Z442" i="1" s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Y513" i="1"/>
  <c r="Y518" i="1"/>
  <c r="BP515" i="1"/>
  <c r="BN515" i="1"/>
  <c r="Z515" i="1"/>
  <c r="Z517" i="1" s="1"/>
  <c r="Y531" i="1"/>
  <c r="BP528" i="1"/>
  <c r="BN528" i="1"/>
  <c r="Z528" i="1"/>
  <c r="Z530" i="1" s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91" i="1" l="1"/>
  <c r="Z512" i="1"/>
  <c r="Z414" i="1"/>
  <c r="Z625" i="1"/>
  <c r="Z241" i="1"/>
  <c r="Z148" i="1"/>
  <c r="Y667" i="1"/>
  <c r="Z314" i="1"/>
  <c r="Z480" i="1"/>
  <c r="Z435" i="1"/>
  <c r="Z430" i="1"/>
  <c r="Z596" i="1"/>
  <c r="Z546" i="1"/>
  <c r="Z390" i="1"/>
  <c r="Z249" i="1"/>
  <c r="Z205" i="1"/>
  <c r="Z188" i="1"/>
  <c r="Z182" i="1"/>
  <c r="Z100" i="1"/>
  <c r="Z38" i="1"/>
  <c r="Y665" i="1"/>
  <c r="Y664" i="1"/>
  <c r="Y666" i="1" s="1"/>
  <c r="Z62" i="1"/>
  <c r="Z57" i="1"/>
  <c r="Z643" i="1"/>
  <c r="Z608" i="1"/>
  <c r="Y663" i="1"/>
  <c r="Z507" i="1"/>
  <c r="Z475" i="1"/>
  <c r="Z460" i="1"/>
  <c r="Z292" i="1"/>
  <c r="Z91" i="1"/>
  <c r="Z567" i="1"/>
  <c r="Z636" i="1"/>
  <c r="Z649" i="1"/>
  <c r="Z615" i="1"/>
  <c r="Z585" i="1"/>
  <c r="Z573" i="1"/>
  <c r="Z368" i="1"/>
  <c r="Z261" i="1"/>
  <c r="Z227" i="1"/>
  <c r="Z138" i="1"/>
  <c r="Z131" i="1"/>
  <c r="Z106" i="1"/>
  <c r="Z274" i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<sst xmlns="http://schemas.openxmlformats.org/spreadsheetml/2006/main" count="3126" uniqueCount="1078">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</sst>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89" sqref="AA8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1118" t="s">
        <v>0</v>
      </c>
      <c r="E1" s="839"/>
      <c r="F1" s="839"/>
      <c r="G1" s="12" t="s">
        <v>1</v>
      </c>
      <c r="H1" s="1118" t="s">
        <v>2</v>
      </c>
      <c r="I1" s="839"/>
      <c r="J1" s="839"/>
      <c r="K1" s="839"/>
      <c r="L1" s="839"/>
      <c r="M1" s="839"/>
      <c r="N1" s="839"/>
      <c r="O1" s="839"/>
      <c r="P1" s="839"/>
      <c r="Q1" s="839"/>
      <c r="R1" s="1177" t="s">
        <v>3</v>
      </c>
      <c r="S1" s="839"/>
      <c r="T1" s="8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1082" t="s">
        <v>8</v>
      </c>
      <c r="B5" s="854"/>
      <c r="C5" s="821"/>
      <c r="D5" s="932"/>
      <c r="E5" s="934"/>
      <c r="F5" s="852" t="s">
        <v>9</v>
      </c>
      <c r="G5" s="821"/>
      <c r="H5" s="932" t="s">
        <v>1077</v>
      </c>
      <c r="I5" s="933"/>
      <c r="J5" s="933"/>
      <c r="K5" s="933"/>
      <c r="L5" s="933"/>
      <c r="M5" s="934"/>
      <c r="N5" s="58"/>
      <c r="P5" s="24" t="s">
        <v>10</v>
      </c>
      <c r="Q5" s="843">
        <v>45626</v>
      </c>
      <c r="R5" s="844"/>
      <c r="T5" s="1033" t="s">
        <v>11</v>
      </c>
      <c r="U5" s="1020"/>
      <c r="V5" s="1034" t="s">
        <v>12</v>
      </c>
      <c r="W5" s="844"/>
      <c r="AB5" s="51"/>
      <c r="AC5" s="51"/>
      <c r="AD5" s="51"/>
      <c r="AE5" s="51"/>
    </row>
    <row r="6" spans="1:32" s="771" customFormat="1" ht="24" customHeight="1" x14ac:dyDescent="0.2">
      <c r="A6" s="1082" t="s">
        <v>13</v>
      </c>
      <c r="B6" s="854"/>
      <c r="C6" s="821"/>
      <c r="D6" s="938" t="s">
        <v>14</v>
      </c>
      <c r="E6" s="939"/>
      <c r="F6" s="939"/>
      <c r="G6" s="939"/>
      <c r="H6" s="939"/>
      <c r="I6" s="939"/>
      <c r="J6" s="939"/>
      <c r="K6" s="939"/>
      <c r="L6" s="939"/>
      <c r="M6" s="844"/>
      <c r="N6" s="59"/>
      <c r="P6" s="24" t="s">
        <v>15</v>
      </c>
      <c r="Q6" s="834" t="str">
        <f>IF(Q5=0," ",CHOOSE(WEEKDAY(Q5,2),"Понедельник","Вторник","Среда","Четверг","Пятница","Суббота","Воскресенье"))</f>
        <v>Суббота</v>
      </c>
      <c r="R6" s="789"/>
      <c r="T6" s="1019" t="s">
        <v>16</v>
      </c>
      <c r="U6" s="1020"/>
      <c r="V6" s="1054" t="s">
        <v>17</v>
      </c>
      <c r="W6" s="105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1157" t="str">
        <f>IFERROR(VLOOKUP(DeliveryAddress,Table,3,0),1)</f>
        <v>1</v>
      </c>
      <c r="E7" s="1158"/>
      <c r="F7" s="1158"/>
      <c r="G7" s="1158"/>
      <c r="H7" s="1158"/>
      <c r="I7" s="1158"/>
      <c r="J7" s="1158"/>
      <c r="K7" s="1158"/>
      <c r="L7" s="1158"/>
      <c r="M7" s="1042"/>
      <c r="N7" s="60"/>
      <c r="P7" s="24"/>
      <c r="Q7" s="42"/>
      <c r="R7" s="42"/>
      <c r="T7" s="792"/>
      <c r="U7" s="1020"/>
      <c r="V7" s="1056"/>
      <c r="W7" s="1057"/>
      <c r="AB7" s="51"/>
      <c r="AC7" s="51"/>
      <c r="AD7" s="51"/>
      <c r="AE7" s="51"/>
    </row>
    <row r="8" spans="1:32" s="771" customFormat="1" ht="25.5" customHeight="1" x14ac:dyDescent="0.2">
      <c r="A8" s="781" t="s">
        <v>18</v>
      </c>
      <c r="B8" s="782"/>
      <c r="C8" s="783"/>
      <c r="D8" s="1150" t="s">
        <v>19</v>
      </c>
      <c r="E8" s="1151"/>
      <c r="F8" s="1151"/>
      <c r="G8" s="1151"/>
      <c r="H8" s="1151"/>
      <c r="I8" s="1151"/>
      <c r="J8" s="1151"/>
      <c r="K8" s="1151"/>
      <c r="L8" s="1151"/>
      <c r="M8" s="1152"/>
      <c r="N8" s="61"/>
      <c r="P8" s="24" t="s">
        <v>20</v>
      </c>
      <c r="Q8" s="1041">
        <v>0.58333333333333337</v>
      </c>
      <c r="R8" s="1042"/>
      <c r="T8" s="792"/>
      <c r="U8" s="1020"/>
      <c r="V8" s="1056"/>
      <c r="W8" s="1057"/>
      <c r="AB8" s="51"/>
      <c r="AC8" s="51"/>
      <c r="AD8" s="51"/>
      <c r="AE8" s="51"/>
    </row>
    <row r="9" spans="1:32" s="771" customFormat="1" ht="39.950000000000003" customHeight="1" x14ac:dyDescent="0.2">
      <c r="A9" s="7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873"/>
      <c r="E9" s="874"/>
      <c r="F9" s="7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970" t="str">
        <f>IF(AND($A$9="Тип доверенности/получателя при получении в адресе перегруза:",$D$9="Разовая доверенность"),"Введите ФИО","")</f>
        <v/>
      </c>
      <c r="I9" s="874"/>
      <c r="J9" s="9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4"/>
      <c r="L9" s="874"/>
      <c r="M9" s="874"/>
      <c r="N9" s="769"/>
      <c r="P9" s="26" t="s">
        <v>21</v>
      </c>
      <c r="Q9" s="1107"/>
      <c r="R9" s="795"/>
      <c r="T9" s="792"/>
      <c r="U9" s="1020"/>
      <c r="V9" s="1058"/>
      <c r="W9" s="10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7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873"/>
      <c r="E10" s="874"/>
      <c r="F10" s="7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942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1017"/>
      <c r="R10" s="1018"/>
      <c r="U10" s="24" t="s">
        <v>23</v>
      </c>
      <c r="V10" s="1216" t="s">
        <v>24</v>
      </c>
      <c r="W10" s="105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96"/>
      <c r="R11" s="844"/>
      <c r="U11" s="24" t="s">
        <v>27</v>
      </c>
      <c r="V11" s="794" t="s">
        <v>28</v>
      </c>
      <c r="W11" s="795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1024" t="s">
        <v>29</v>
      </c>
      <c r="B12" s="854"/>
      <c r="C12" s="854"/>
      <c r="D12" s="854"/>
      <c r="E12" s="854"/>
      <c r="F12" s="854"/>
      <c r="G12" s="854"/>
      <c r="H12" s="854"/>
      <c r="I12" s="854"/>
      <c r="J12" s="854"/>
      <c r="K12" s="854"/>
      <c r="L12" s="854"/>
      <c r="M12" s="821"/>
      <c r="N12" s="62"/>
      <c r="P12" s="24" t="s">
        <v>30</v>
      </c>
      <c r="Q12" s="1041"/>
      <c r="R12" s="1042"/>
      <c r="S12" s="23"/>
      <c r="U12" s="24"/>
      <c r="V12" s="839"/>
      <c r="W12" s="792"/>
      <c r="AB12" s="51"/>
      <c r="AC12" s="51"/>
      <c r="AD12" s="51"/>
      <c r="AE12" s="51"/>
    </row>
    <row r="13" spans="1:32" s="771" customFormat="1" ht="23.25" customHeight="1" x14ac:dyDescent="0.2">
      <c r="A13" s="1024" t="s">
        <v>31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821"/>
      <c r="N13" s="62"/>
      <c r="O13" s="26"/>
      <c r="P13" s="26" t="s">
        <v>32</v>
      </c>
      <c r="Q13" s="794"/>
      <c r="R13" s="7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1024" t="s">
        <v>33</v>
      </c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25" t="s">
        <v>34</v>
      </c>
      <c r="B15" s="854"/>
      <c r="C15" s="854"/>
      <c r="D15" s="854"/>
      <c r="E15" s="854"/>
      <c r="F15" s="854"/>
      <c r="G15" s="854"/>
      <c r="H15" s="854"/>
      <c r="I15" s="854"/>
      <c r="J15" s="854"/>
      <c r="K15" s="854"/>
      <c r="L15" s="854"/>
      <c r="M15" s="821"/>
      <c r="N15" s="63"/>
      <c r="P15" s="1061" t="s">
        <v>35</v>
      </c>
      <c r="Q15" s="839"/>
      <c r="R15" s="839"/>
      <c r="S15" s="839"/>
      <c r="T15" s="8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2"/>
      <c r="Q16" s="1062"/>
      <c r="R16" s="1062"/>
      <c r="S16" s="1062"/>
      <c r="T16" s="10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1086" t="s">
        <v>38</v>
      </c>
      <c r="D17" s="804" t="s">
        <v>39</v>
      </c>
      <c r="E17" s="8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1123"/>
      <c r="R17" s="1123"/>
      <c r="S17" s="1123"/>
      <c r="T17" s="805"/>
      <c r="U17" s="820" t="s">
        <v>51</v>
      </c>
      <c r="V17" s="821"/>
      <c r="W17" s="804" t="s">
        <v>52</v>
      </c>
      <c r="X17" s="804" t="s">
        <v>53</v>
      </c>
      <c r="Y17" s="818" t="s">
        <v>54</v>
      </c>
      <c r="Z17" s="923" t="s">
        <v>55</v>
      </c>
      <c r="AA17" s="881" t="s">
        <v>56</v>
      </c>
      <c r="AB17" s="881" t="s">
        <v>57</v>
      </c>
      <c r="AC17" s="881" t="s">
        <v>58</v>
      </c>
      <c r="AD17" s="881" t="s">
        <v>59</v>
      </c>
      <c r="AE17" s="882"/>
      <c r="AF17" s="883"/>
      <c r="AG17" s="66"/>
      <c r="BD17" s="65" t="s">
        <v>60</v>
      </c>
    </row>
    <row r="18" spans="1:68" ht="14.25" customHeight="1" x14ac:dyDescent="0.2">
      <c r="A18" s="810"/>
      <c r="B18" s="810"/>
      <c r="C18" s="810"/>
      <c r="D18" s="806"/>
      <c r="E18" s="807"/>
      <c r="F18" s="810"/>
      <c r="G18" s="810"/>
      <c r="H18" s="810"/>
      <c r="I18" s="810"/>
      <c r="J18" s="810"/>
      <c r="K18" s="810"/>
      <c r="L18" s="810"/>
      <c r="M18" s="810"/>
      <c r="N18" s="810"/>
      <c r="O18" s="810"/>
      <c r="P18" s="806"/>
      <c r="Q18" s="1124"/>
      <c r="R18" s="1124"/>
      <c r="S18" s="1124"/>
      <c r="T18" s="807"/>
      <c r="U18" s="67" t="s">
        <v>61</v>
      </c>
      <c r="V18" s="67" t="s">
        <v>62</v>
      </c>
      <c r="W18" s="810"/>
      <c r="X18" s="810"/>
      <c r="Y18" s="819"/>
      <c r="Z18" s="924"/>
      <c r="AA18" s="926"/>
      <c r="AB18" s="926"/>
      <c r="AC18" s="926"/>
      <c r="AD18" s="884"/>
      <c r="AE18" s="885"/>
      <c r="AF18" s="886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30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8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3"/>
      <c r="P23" s="784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3"/>
      <c r="P24" s="784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8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89" t="s">
        <v>86</v>
      </c>
      <c r="Q29" s="786"/>
      <c r="R29" s="786"/>
      <c r="S29" s="786"/>
      <c r="T29" s="787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8">
        <v>4607091383935</v>
      </c>
      <c r="E30" s="789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18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6"/>
      <c r="R30" s="786"/>
      <c r="S30" s="786"/>
      <c r="T30" s="787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8">
        <v>4680115886278</v>
      </c>
      <c r="E31" s="789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54" t="s">
        <v>93</v>
      </c>
      <c r="Q31" s="786"/>
      <c r="R31" s="786"/>
      <c r="S31" s="786"/>
      <c r="T31" s="787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8">
        <v>4680115881990</v>
      </c>
      <c r="E32" s="789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6"/>
      <c r="R32" s="786"/>
      <c r="S32" s="786"/>
      <c r="T32" s="787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8">
        <v>4680115886247</v>
      </c>
      <c r="E33" s="789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14" t="s">
        <v>100</v>
      </c>
      <c r="Q33" s="786"/>
      <c r="R33" s="786"/>
      <c r="S33" s="786"/>
      <c r="T33" s="787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8">
        <v>4680115881853</v>
      </c>
      <c r="E34" s="789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15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6"/>
      <c r="R34" s="786"/>
      <c r="S34" s="786"/>
      <c r="T34" s="787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8">
        <v>4607091383911</v>
      </c>
      <c r="E35" s="789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1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6"/>
      <c r="R35" s="786"/>
      <c r="S35" s="786"/>
      <c r="T35" s="787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8">
        <v>4680115885905</v>
      </c>
      <c r="E36" s="789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6"/>
      <c r="R36" s="786"/>
      <c r="S36" s="786"/>
      <c r="T36" s="787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8">
        <v>4607091388244</v>
      </c>
      <c r="E37" s="789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6"/>
      <c r="R37" s="786"/>
      <c r="S37" s="786"/>
      <c r="T37" s="787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2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3"/>
      <c r="P38" s="784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3"/>
      <c r="P39" s="784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8" t="s">
        <v>113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8">
        <v>4607091388503</v>
      </c>
      <c r="E41" s="789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6"/>
      <c r="R41" s="786"/>
      <c r="S41" s="786"/>
      <c r="T41" s="787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3"/>
      <c r="P42" s="784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3"/>
      <c r="P43" s="784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8" t="s">
        <v>119</v>
      </c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2"/>
      <c r="P44" s="792"/>
      <c r="Q44" s="792"/>
      <c r="R44" s="792"/>
      <c r="S44" s="792"/>
      <c r="T44" s="792"/>
      <c r="U44" s="792"/>
      <c r="V44" s="792"/>
      <c r="W44" s="792"/>
      <c r="X44" s="792"/>
      <c r="Y44" s="792"/>
      <c r="Z44" s="792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8">
        <v>4607091389111</v>
      </c>
      <c r="E45" s="789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6"/>
      <c r="R45" s="786"/>
      <c r="S45" s="786"/>
      <c r="T45" s="787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2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803"/>
      <c r="P46" s="784" t="s">
        <v>71</v>
      </c>
      <c r="Q46" s="782"/>
      <c r="R46" s="782"/>
      <c r="S46" s="782"/>
      <c r="T46" s="782"/>
      <c r="U46" s="782"/>
      <c r="V46" s="783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803"/>
      <c r="P47" s="784" t="s">
        <v>71</v>
      </c>
      <c r="Q47" s="782"/>
      <c r="R47" s="782"/>
      <c r="S47" s="782"/>
      <c r="T47" s="782"/>
      <c r="U47" s="782"/>
      <c r="V47" s="783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57" t="s">
        <v>122</v>
      </c>
      <c r="B48" s="958"/>
      <c r="C48" s="958"/>
      <c r="D48" s="958"/>
      <c r="E48" s="958"/>
      <c r="F48" s="958"/>
      <c r="G48" s="958"/>
      <c r="H48" s="958"/>
      <c r="I48" s="958"/>
      <c r="J48" s="958"/>
      <c r="K48" s="958"/>
      <c r="L48" s="958"/>
      <c r="M48" s="958"/>
      <c r="N48" s="958"/>
      <c r="O48" s="958"/>
      <c r="P48" s="958"/>
      <c r="Q48" s="958"/>
      <c r="R48" s="958"/>
      <c r="S48" s="958"/>
      <c r="T48" s="958"/>
      <c r="U48" s="958"/>
      <c r="V48" s="958"/>
      <c r="W48" s="958"/>
      <c r="X48" s="958"/>
      <c r="Y48" s="958"/>
      <c r="Z48" s="958"/>
      <c r="AA48" s="48"/>
      <c r="AB48" s="48"/>
      <c r="AC48" s="48"/>
    </row>
    <row r="49" spans="1:68" ht="16.5" hidden="1" customHeight="1" x14ac:dyDescent="0.25">
      <c r="A49" s="830" t="s">
        <v>123</v>
      </c>
      <c r="B49" s="792"/>
      <c r="C49" s="792"/>
      <c r="D49" s="792"/>
      <c r="E49" s="792"/>
      <c r="F49" s="792"/>
      <c r="G49" s="792"/>
      <c r="H49" s="792"/>
      <c r="I49" s="792"/>
      <c r="J49" s="792"/>
      <c r="K49" s="792"/>
      <c r="L49" s="792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72"/>
      <c r="AB49" s="772"/>
      <c r="AC49" s="772"/>
    </row>
    <row r="50" spans="1:68" ht="14.25" hidden="1" customHeight="1" x14ac:dyDescent="0.25">
      <c r="A50" s="798" t="s">
        <v>124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  <c r="M50" s="792"/>
      <c r="N50" s="792"/>
      <c r="O50" s="792"/>
      <c r="P50" s="792"/>
      <c r="Q50" s="792"/>
      <c r="R50" s="792"/>
      <c r="S50" s="792"/>
      <c r="T50" s="792"/>
      <c r="U50" s="792"/>
      <c r="V50" s="792"/>
      <c r="W50" s="792"/>
      <c r="X50" s="792"/>
      <c r="Y50" s="792"/>
      <c r="Z50" s="792"/>
      <c r="AA50" s="773"/>
      <c r="AB50" s="773"/>
      <c r="AC50" s="773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8">
        <v>4607091385670</v>
      </c>
      <c r="E51" s="789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6"/>
      <c r="R51" s="786"/>
      <c r="S51" s="786"/>
      <c r="T51" s="787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8">
        <v>4607091385670</v>
      </c>
      <c r="E52" s="789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81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6"/>
      <c r="R52" s="786"/>
      <c r="S52" s="786"/>
      <c r="T52" s="787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8">
        <v>4680115883956</v>
      </c>
      <c r="E53" s="789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6"/>
      <c r="R53" s="786"/>
      <c r="S53" s="786"/>
      <c r="T53" s="787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8">
        <v>4607091385687</v>
      </c>
      <c r="E54" s="789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8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6"/>
      <c r="R54" s="786"/>
      <c r="S54" s="786"/>
      <c r="T54" s="787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8">
        <v>4680115882539</v>
      </c>
      <c r="E55" s="789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11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6"/>
      <c r="R55" s="786"/>
      <c r="S55" s="786"/>
      <c r="T55" s="787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8">
        <v>4680115883949</v>
      </c>
      <c r="E56" s="789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1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6"/>
      <c r="R56" s="786"/>
      <c r="S56" s="786"/>
      <c r="T56" s="787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02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803"/>
      <c r="P57" s="784" t="s">
        <v>71</v>
      </c>
      <c r="Q57" s="782"/>
      <c r="R57" s="782"/>
      <c r="S57" s="782"/>
      <c r="T57" s="782"/>
      <c r="U57" s="782"/>
      <c r="V57" s="783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3"/>
      <c r="P58" s="784" t="s">
        <v>71</v>
      </c>
      <c r="Q58" s="782"/>
      <c r="R58" s="782"/>
      <c r="S58" s="782"/>
      <c r="T58" s="782"/>
      <c r="U58" s="782"/>
      <c r="V58" s="783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798" t="s">
        <v>73</v>
      </c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2"/>
      <c r="P59" s="792"/>
      <c r="Q59" s="792"/>
      <c r="R59" s="792"/>
      <c r="S59" s="792"/>
      <c r="T59" s="792"/>
      <c r="U59" s="792"/>
      <c r="V59" s="792"/>
      <c r="W59" s="792"/>
      <c r="X59" s="792"/>
      <c r="Y59" s="792"/>
      <c r="Z59" s="792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8">
        <v>4680115885233</v>
      </c>
      <c r="E60" s="789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8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6"/>
      <c r="R60" s="786"/>
      <c r="S60" s="786"/>
      <c r="T60" s="787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8">
        <v>4680115884915</v>
      </c>
      <c r="E61" s="789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6"/>
      <c r="R61" s="786"/>
      <c r="S61" s="786"/>
      <c r="T61" s="787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2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803"/>
      <c r="P62" s="784" t="s">
        <v>71</v>
      </c>
      <c r="Q62" s="782"/>
      <c r="R62" s="782"/>
      <c r="S62" s="782"/>
      <c r="T62" s="782"/>
      <c r="U62" s="782"/>
      <c r="V62" s="783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803"/>
      <c r="P63" s="784" t="s">
        <v>71</v>
      </c>
      <c r="Q63" s="782"/>
      <c r="R63" s="782"/>
      <c r="S63" s="782"/>
      <c r="T63" s="782"/>
      <c r="U63" s="782"/>
      <c r="V63" s="783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830" t="s">
        <v>149</v>
      </c>
      <c r="B64" s="792"/>
      <c r="C64" s="792"/>
      <c r="D64" s="792"/>
      <c r="E64" s="792"/>
      <c r="F64" s="792"/>
      <c r="G64" s="792"/>
      <c r="H64" s="792"/>
      <c r="I64" s="792"/>
      <c r="J64" s="792"/>
      <c r="K64" s="792"/>
      <c r="L64" s="792"/>
      <c r="M64" s="792"/>
      <c r="N64" s="792"/>
      <c r="O64" s="792"/>
      <c r="P64" s="792"/>
      <c r="Q64" s="792"/>
      <c r="R64" s="792"/>
      <c r="S64" s="792"/>
      <c r="T64" s="792"/>
      <c r="U64" s="792"/>
      <c r="V64" s="792"/>
      <c r="W64" s="792"/>
      <c r="X64" s="792"/>
      <c r="Y64" s="792"/>
      <c r="Z64" s="792"/>
      <c r="AA64" s="772"/>
      <c r="AB64" s="772"/>
      <c r="AC64" s="772"/>
    </row>
    <row r="65" spans="1:68" ht="14.25" hidden="1" customHeight="1" x14ac:dyDescent="0.25">
      <c r="A65" s="798" t="s">
        <v>124</v>
      </c>
      <c r="B65" s="792"/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2"/>
      <c r="X65" s="792"/>
      <c r="Y65" s="792"/>
      <c r="Z65" s="792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8">
        <v>4680115885882</v>
      </c>
      <c r="E66" s="789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10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8">
        <v>4680115881426</v>
      </c>
      <c r="E67" s="789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85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6"/>
      <c r="R67" s="786"/>
      <c r="S67" s="786"/>
      <c r="T67" s="787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8">
        <v>4680115881426</v>
      </c>
      <c r="E68" s="789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10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6"/>
      <c r="R68" s="786"/>
      <c r="S68" s="786"/>
      <c r="T68" s="787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8">
        <v>4607091382952</v>
      </c>
      <c r="E69" s="789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6"/>
      <c r="R69" s="786"/>
      <c r="S69" s="786"/>
      <c r="T69" s="787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8">
        <v>4680115885899</v>
      </c>
      <c r="E70" s="789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8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6"/>
      <c r="R70" s="786"/>
      <c r="S70" s="786"/>
      <c r="T70" s="787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8">
        <v>4680115880283</v>
      </c>
      <c r="E71" s="789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80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6"/>
      <c r="R71" s="786"/>
      <c r="S71" s="786"/>
      <c r="T71" s="787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8">
        <v>4680115882720</v>
      </c>
      <c r="E72" s="789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4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8">
        <v>4680115881525</v>
      </c>
      <c r="E73" s="789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12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6"/>
      <c r="R73" s="786"/>
      <c r="S73" s="786"/>
      <c r="T73" s="787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8">
        <v>4680115881419</v>
      </c>
      <c r="E74" s="789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10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6"/>
      <c r="R74" s="786"/>
      <c r="S74" s="786"/>
      <c r="T74" s="787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02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803"/>
      <c r="P75" s="784" t="s">
        <v>71</v>
      </c>
      <c r="Q75" s="782"/>
      <c r="R75" s="782"/>
      <c r="S75" s="782"/>
      <c r="T75" s="782"/>
      <c r="U75" s="782"/>
      <c r="V75" s="783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803"/>
      <c r="P76" s="784" t="s">
        <v>71</v>
      </c>
      <c r="Q76" s="782"/>
      <c r="R76" s="782"/>
      <c r="S76" s="782"/>
      <c r="T76" s="782"/>
      <c r="U76" s="782"/>
      <c r="V76" s="783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8" t="s">
        <v>180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8">
        <v>4680115881440</v>
      </c>
      <c r="E78" s="789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0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8">
        <v>4680115882751</v>
      </c>
      <c r="E79" s="789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0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8">
        <v>4680115885950</v>
      </c>
      <c r="E80" s="789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6"/>
      <c r="R80" s="786"/>
      <c r="S80" s="786"/>
      <c r="T80" s="787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8">
        <v>4680115881433</v>
      </c>
      <c r="E81" s="789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12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6"/>
      <c r="R81" s="786"/>
      <c r="S81" s="786"/>
      <c r="T81" s="787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02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803"/>
      <c r="P82" s="784" t="s">
        <v>71</v>
      </c>
      <c r="Q82" s="782"/>
      <c r="R82" s="782"/>
      <c r="S82" s="782"/>
      <c r="T82" s="782"/>
      <c r="U82" s="782"/>
      <c r="V82" s="783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803"/>
      <c r="P83" s="784" t="s">
        <v>71</v>
      </c>
      <c r="Q83" s="782"/>
      <c r="R83" s="782"/>
      <c r="S83" s="782"/>
      <c r="T83" s="782"/>
      <c r="U83" s="782"/>
      <c r="V83" s="783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8" t="s">
        <v>64</v>
      </c>
      <c r="B84" s="792"/>
      <c r="C84" s="792"/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2"/>
      <c r="S84" s="792"/>
      <c r="T84" s="792"/>
      <c r="U84" s="792"/>
      <c r="V84" s="792"/>
      <c r="W84" s="792"/>
      <c r="X84" s="792"/>
      <c r="Y84" s="792"/>
      <c r="Z84" s="792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8">
        <v>4680115885066</v>
      </c>
      <c r="E85" s="789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2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6"/>
      <c r="R85" s="786"/>
      <c r="S85" s="786"/>
      <c r="T85" s="787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8">
        <v>4680115885042</v>
      </c>
      <c r="E86" s="789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0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6"/>
      <c r="R86" s="786"/>
      <c r="S86" s="786"/>
      <c r="T86" s="787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8">
        <v>4680115885080</v>
      </c>
      <c r="E87" s="789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8">
        <v>4680115885073</v>
      </c>
      <c r="E88" s="789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8">
        <v>4680115885059</v>
      </c>
      <c r="E89" s="789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9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6"/>
      <c r="R89" s="786"/>
      <c r="S89" s="786"/>
      <c r="T89" s="787"/>
      <c r="U89" s="34"/>
      <c r="V89" s="34"/>
      <c r="W89" s="35" t="s">
        <v>69</v>
      </c>
      <c r="X89" s="777">
        <v>5</v>
      </c>
      <c r="Y89" s="778">
        <f t="shared" si="16"/>
        <v>5.4</v>
      </c>
      <c r="Z89" s="36">
        <f>IFERROR(IF(Y89=0,"",ROUNDUP(Y89/H89,0)*0.00502),"")</f>
        <v>1.506E-2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5.2777777777777777</v>
      </c>
      <c r="BN89" s="64">
        <f t="shared" si="18"/>
        <v>5.7</v>
      </c>
      <c r="BO89" s="64">
        <f t="shared" si="19"/>
        <v>1.1870845204178538E-2</v>
      </c>
      <c r="BP89" s="64">
        <f t="shared" si="20"/>
        <v>1.2820512820512822E-2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8">
        <v>4680115885097</v>
      </c>
      <c r="E90" s="789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9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6"/>
      <c r="R90" s="786"/>
      <c r="S90" s="786"/>
      <c r="T90" s="787"/>
      <c r="U90" s="34"/>
      <c r="V90" s="34"/>
      <c r="W90" s="35" t="s">
        <v>69</v>
      </c>
      <c r="X90" s="777">
        <v>4</v>
      </c>
      <c r="Y90" s="778">
        <f t="shared" si="16"/>
        <v>5.4</v>
      </c>
      <c r="Z90" s="36">
        <f>IFERROR(IF(Y90=0,"",ROUNDUP(Y90/H90,0)*0.00502),"")</f>
        <v>1.506E-2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4.2222222222222223</v>
      </c>
      <c r="BN90" s="64">
        <f t="shared" si="18"/>
        <v>5.7</v>
      </c>
      <c r="BO90" s="64">
        <f t="shared" si="19"/>
        <v>9.4966761633428314E-3</v>
      </c>
      <c r="BP90" s="64">
        <f t="shared" si="20"/>
        <v>1.2820512820512822E-2</v>
      </c>
    </row>
    <row r="91" spans="1:68" x14ac:dyDescent="0.2">
      <c r="A91" s="802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803"/>
      <c r="P91" s="784" t="s">
        <v>71</v>
      </c>
      <c r="Q91" s="782"/>
      <c r="R91" s="782"/>
      <c r="S91" s="782"/>
      <c r="T91" s="782"/>
      <c r="U91" s="782"/>
      <c r="V91" s="783"/>
      <c r="W91" s="37" t="s">
        <v>72</v>
      </c>
      <c r="X91" s="779">
        <f>IFERROR(X85/H85,"0")+IFERROR(X86/H86,"0")+IFERROR(X87/H87,"0")+IFERROR(X88/H88,"0")+IFERROR(X89/H89,"0")+IFERROR(X90/H90,"0")</f>
        <v>5</v>
      </c>
      <c r="Y91" s="779">
        <f>IFERROR(Y85/H85,"0")+IFERROR(Y86/H86,"0")+IFERROR(Y87/H87,"0")+IFERROR(Y88/H88,"0")+IFERROR(Y89/H89,"0")+IFERROR(Y90/H90,"0")</f>
        <v>6</v>
      </c>
      <c r="Z91" s="779">
        <f>IFERROR(IF(Z85="",0,Z85),"0")+IFERROR(IF(Z86="",0,Z86),"0")+IFERROR(IF(Z87="",0,Z87),"0")+IFERROR(IF(Z88="",0,Z88),"0")+IFERROR(IF(Z89="",0,Z89),"0")+IFERROR(IF(Z90="",0,Z90),"0")</f>
        <v>3.0120000000000001E-2</v>
      </c>
      <c r="AA91" s="780"/>
      <c r="AB91" s="780"/>
      <c r="AC91" s="780"/>
    </row>
    <row r="92" spans="1:68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803"/>
      <c r="P92" s="784" t="s">
        <v>71</v>
      </c>
      <c r="Q92" s="782"/>
      <c r="R92" s="782"/>
      <c r="S92" s="782"/>
      <c r="T92" s="782"/>
      <c r="U92" s="782"/>
      <c r="V92" s="783"/>
      <c r="W92" s="37" t="s">
        <v>69</v>
      </c>
      <c r="X92" s="779">
        <f>IFERROR(SUM(X85:X90),"0")</f>
        <v>9</v>
      </c>
      <c r="Y92" s="779">
        <f>IFERROR(SUM(Y85:Y90),"0")</f>
        <v>10.8</v>
      </c>
      <c r="Z92" s="37"/>
      <c r="AA92" s="780"/>
      <c r="AB92" s="780"/>
      <c r="AC92" s="780"/>
    </row>
    <row r="93" spans="1:68" ht="14.25" hidden="1" customHeight="1" x14ac:dyDescent="0.25">
      <c r="A93" s="798" t="s">
        <v>73</v>
      </c>
      <c r="B93" s="792"/>
      <c r="C93" s="792"/>
      <c r="D93" s="792"/>
      <c r="E93" s="792"/>
      <c r="F93" s="792"/>
      <c r="G93" s="792"/>
      <c r="H93" s="792"/>
      <c r="I93" s="792"/>
      <c r="J93" s="792"/>
      <c r="K93" s="792"/>
      <c r="L93" s="792"/>
      <c r="M93" s="792"/>
      <c r="N93" s="792"/>
      <c r="O93" s="792"/>
      <c r="P93" s="792"/>
      <c r="Q93" s="792"/>
      <c r="R93" s="792"/>
      <c r="S93" s="792"/>
      <c r="T93" s="792"/>
      <c r="U93" s="792"/>
      <c r="V93" s="792"/>
      <c r="W93" s="792"/>
      <c r="X93" s="792"/>
      <c r="Y93" s="792"/>
      <c r="Z93" s="792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8">
        <v>4680115881891</v>
      </c>
      <c r="E94" s="789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2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6"/>
      <c r="R94" s="786"/>
      <c r="S94" s="786"/>
      <c r="T94" s="787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8">
        <v>4680115885769</v>
      </c>
      <c r="E95" s="789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116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6"/>
      <c r="R95" s="786"/>
      <c r="S95" s="786"/>
      <c r="T95" s="787"/>
      <c r="U95" s="34"/>
      <c r="V95" s="34"/>
      <c r="W95" s="35" t="s">
        <v>69</v>
      </c>
      <c r="X95" s="777">
        <v>4</v>
      </c>
      <c r="Y95" s="778">
        <f t="shared" si="21"/>
        <v>8.4</v>
      </c>
      <c r="Z95" s="36">
        <f>IFERROR(IF(Y95=0,"",ROUNDUP(Y95/H95,0)*0.02175),"")</f>
        <v>2.1749999999999999E-2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4.2285714285714286</v>
      </c>
      <c r="BN95" s="64">
        <f t="shared" si="23"/>
        <v>8.8800000000000008</v>
      </c>
      <c r="BO95" s="64">
        <f t="shared" si="24"/>
        <v>8.5034013605442167E-3</v>
      </c>
      <c r="BP95" s="64">
        <f t="shared" si="25"/>
        <v>1.7857142857142856E-2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8">
        <v>4680115884410</v>
      </c>
      <c r="E96" s="789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6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8">
        <v>4680115885929</v>
      </c>
      <c r="E97" s="789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8">
        <v>4680115884403</v>
      </c>
      <c r="E98" s="789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6"/>
      <c r="R98" s="786"/>
      <c r="S98" s="786"/>
      <c r="T98" s="787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8">
        <v>4680115884311</v>
      </c>
      <c r="E99" s="789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11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6"/>
      <c r="R99" s="786"/>
      <c r="S99" s="786"/>
      <c r="T99" s="787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2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803"/>
      <c r="P100" s="784" t="s">
        <v>71</v>
      </c>
      <c r="Q100" s="782"/>
      <c r="R100" s="782"/>
      <c r="S100" s="782"/>
      <c r="T100" s="782"/>
      <c r="U100" s="782"/>
      <c r="V100" s="783"/>
      <c r="W100" s="37" t="s">
        <v>72</v>
      </c>
      <c r="X100" s="779">
        <f>IFERROR(X94/H94,"0")+IFERROR(X95/H95,"0")+IFERROR(X96/H96,"0")+IFERROR(X97/H97,"0")+IFERROR(X98/H98,"0")+IFERROR(X99/H99,"0")</f>
        <v>0.47619047619047616</v>
      </c>
      <c r="Y100" s="779">
        <f>IFERROR(Y94/H94,"0")+IFERROR(Y95/H95,"0")+IFERROR(Y96/H96,"0")+IFERROR(Y97/H97,"0")+IFERROR(Y98/H98,"0")+IFERROR(Y99/H99,"0")</f>
        <v>1</v>
      </c>
      <c r="Z100" s="779">
        <f>IFERROR(IF(Z94="",0,Z94),"0")+IFERROR(IF(Z95="",0,Z95),"0")+IFERROR(IF(Z96="",0,Z96),"0")+IFERROR(IF(Z97="",0,Z97),"0")+IFERROR(IF(Z98="",0,Z98),"0")+IFERROR(IF(Z99="",0,Z99),"0")</f>
        <v>2.1749999999999999E-2</v>
      </c>
      <c r="AA100" s="780"/>
      <c r="AB100" s="780"/>
      <c r="AC100" s="780"/>
    </row>
    <row r="101" spans="1:68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803"/>
      <c r="P101" s="784" t="s">
        <v>71</v>
      </c>
      <c r="Q101" s="782"/>
      <c r="R101" s="782"/>
      <c r="S101" s="782"/>
      <c r="T101" s="782"/>
      <c r="U101" s="782"/>
      <c r="V101" s="783"/>
      <c r="W101" s="37" t="s">
        <v>69</v>
      </c>
      <c r="X101" s="779">
        <f>IFERROR(SUM(X94:X99),"0")</f>
        <v>4</v>
      </c>
      <c r="Y101" s="779">
        <f>IFERROR(SUM(Y94:Y99),"0")</f>
        <v>8.4</v>
      </c>
      <c r="Z101" s="37"/>
      <c r="AA101" s="780"/>
      <c r="AB101" s="780"/>
      <c r="AC101" s="780"/>
    </row>
    <row r="102" spans="1:68" ht="14.25" hidden="1" customHeight="1" x14ac:dyDescent="0.25">
      <c r="A102" s="798" t="s">
        <v>222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8">
        <v>4680115881532</v>
      </c>
      <c r="E103" s="789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6"/>
      <c r="R103" s="786"/>
      <c r="S103" s="786"/>
      <c r="T103" s="787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8">
        <v>4680115881532</v>
      </c>
      <c r="E104" s="789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18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6"/>
      <c r="R104" s="786"/>
      <c r="S104" s="786"/>
      <c r="T104" s="787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8">
        <v>4680115881464</v>
      </c>
      <c r="E105" s="789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81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6"/>
      <c r="R105" s="786"/>
      <c r="S105" s="786"/>
      <c r="T105" s="787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2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803"/>
      <c r="P106" s="784" t="s">
        <v>71</v>
      </c>
      <c r="Q106" s="782"/>
      <c r="R106" s="782"/>
      <c r="S106" s="782"/>
      <c r="T106" s="782"/>
      <c r="U106" s="782"/>
      <c r="V106" s="783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803"/>
      <c r="P107" s="784" t="s">
        <v>71</v>
      </c>
      <c r="Q107" s="782"/>
      <c r="R107" s="782"/>
      <c r="S107" s="782"/>
      <c r="T107" s="782"/>
      <c r="U107" s="782"/>
      <c r="V107" s="783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830" t="s">
        <v>230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772"/>
      <c r="AB108" s="772"/>
      <c r="AC108" s="772"/>
    </row>
    <row r="109" spans="1:68" ht="14.25" hidden="1" customHeight="1" x14ac:dyDescent="0.25">
      <c r="A109" s="798" t="s">
        <v>124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792"/>
      <c r="T109" s="792"/>
      <c r="U109" s="792"/>
      <c r="V109" s="792"/>
      <c r="W109" s="792"/>
      <c r="X109" s="792"/>
      <c r="Y109" s="792"/>
      <c r="Z109" s="792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8">
        <v>4680115881327</v>
      </c>
      <c r="E110" s="789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6"/>
      <c r="R110" s="786"/>
      <c r="S110" s="786"/>
      <c r="T110" s="787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8">
        <v>4680115881518</v>
      </c>
      <c r="E111" s="789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90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6"/>
      <c r="R111" s="786"/>
      <c r="S111" s="786"/>
      <c r="T111" s="787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8">
        <v>4680115881303</v>
      </c>
      <c r="E112" s="789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9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6"/>
      <c r="R112" s="786"/>
      <c r="S112" s="786"/>
      <c r="T112" s="787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02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803"/>
      <c r="P113" s="784" t="s">
        <v>71</v>
      </c>
      <c r="Q113" s="782"/>
      <c r="R113" s="782"/>
      <c r="S113" s="782"/>
      <c r="T113" s="782"/>
      <c r="U113" s="782"/>
      <c r="V113" s="783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803"/>
      <c r="P114" s="784" t="s">
        <v>71</v>
      </c>
      <c r="Q114" s="782"/>
      <c r="R114" s="782"/>
      <c r="S114" s="782"/>
      <c r="T114" s="782"/>
      <c r="U114" s="782"/>
      <c r="V114" s="783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8" t="s">
        <v>73</v>
      </c>
      <c r="B115" s="792"/>
      <c r="C115" s="792"/>
      <c r="D115" s="792"/>
      <c r="E115" s="792"/>
      <c r="F115" s="792"/>
      <c r="G115" s="792"/>
      <c r="H115" s="792"/>
      <c r="I115" s="792"/>
      <c r="J115" s="792"/>
      <c r="K115" s="792"/>
      <c r="L115" s="792"/>
      <c r="M115" s="792"/>
      <c r="N115" s="792"/>
      <c r="O115" s="792"/>
      <c r="P115" s="792"/>
      <c r="Q115" s="792"/>
      <c r="R115" s="792"/>
      <c r="S115" s="792"/>
      <c r="T115" s="792"/>
      <c r="U115" s="792"/>
      <c r="V115" s="792"/>
      <c r="W115" s="792"/>
      <c r="X115" s="792"/>
      <c r="Y115" s="792"/>
      <c r="Z115" s="792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8">
        <v>4607091386967</v>
      </c>
      <c r="E116" s="789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6"/>
      <c r="R116" s="786"/>
      <c r="S116" s="786"/>
      <c r="T116" s="787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8">
        <v>4607091386967</v>
      </c>
      <c r="E117" s="789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110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6"/>
      <c r="R117" s="786"/>
      <c r="S117" s="786"/>
      <c r="T117" s="787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8">
        <v>4607091385731</v>
      </c>
      <c r="E118" s="789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109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6"/>
      <c r="R118" s="786"/>
      <c r="S118" s="786"/>
      <c r="T118" s="787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8">
        <v>4680115880894</v>
      </c>
      <c r="E119" s="789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6"/>
      <c r="R119" s="786"/>
      <c r="S119" s="786"/>
      <c r="T119" s="787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8">
        <v>4680115880214</v>
      </c>
      <c r="E120" s="789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1205" t="s">
        <v>250</v>
      </c>
      <c r="Q120" s="786"/>
      <c r="R120" s="786"/>
      <c r="S120" s="786"/>
      <c r="T120" s="787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8">
        <v>4680115880214</v>
      </c>
      <c r="E121" s="789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8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6"/>
      <c r="R121" s="786"/>
      <c r="S121" s="786"/>
      <c r="T121" s="787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02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803"/>
      <c r="P122" s="784" t="s">
        <v>71</v>
      </c>
      <c r="Q122" s="782"/>
      <c r="R122" s="782"/>
      <c r="S122" s="782"/>
      <c r="T122" s="782"/>
      <c r="U122" s="782"/>
      <c r="V122" s="783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803"/>
      <c r="P123" s="784" t="s">
        <v>71</v>
      </c>
      <c r="Q123" s="782"/>
      <c r="R123" s="782"/>
      <c r="S123" s="782"/>
      <c r="T123" s="782"/>
      <c r="U123" s="782"/>
      <c r="V123" s="783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830" t="s">
        <v>254</v>
      </c>
      <c r="B124" s="792"/>
      <c r="C124" s="792"/>
      <c r="D124" s="792"/>
      <c r="E124" s="792"/>
      <c r="F124" s="792"/>
      <c r="G124" s="792"/>
      <c r="H124" s="792"/>
      <c r="I124" s="792"/>
      <c r="J124" s="792"/>
      <c r="K124" s="792"/>
      <c r="L124" s="792"/>
      <c r="M124" s="792"/>
      <c r="N124" s="792"/>
      <c r="O124" s="792"/>
      <c r="P124" s="792"/>
      <c r="Q124" s="792"/>
      <c r="R124" s="792"/>
      <c r="S124" s="792"/>
      <c r="T124" s="792"/>
      <c r="U124" s="792"/>
      <c r="V124" s="792"/>
      <c r="W124" s="792"/>
      <c r="X124" s="792"/>
      <c r="Y124" s="792"/>
      <c r="Z124" s="792"/>
      <c r="AA124" s="772"/>
      <c r="AB124" s="772"/>
      <c r="AC124" s="772"/>
    </row>
    <row r="125" spans="1:68" ht="14.25" hidden="1" customHeight="1" x14ac:dyDescent="0.25">
      <c r="A125" s="798" t="s">
        <v>124</v>
      </c>
      <c r="B125" s="792"/>
      <c r="C125" s="792"/>
      <c r="D125" s="792"/>
      <c r="E125" s="792"/>
      <c r="F125" s="792"/>
      <c r="G125" s="792"/>
      <c r="H125" s="792"/>
      <c r="I125" s="792"/>
      <c r="J125" s="792"/>
      <c r="K125" s="792"/>
      <c r="L125" s="792"/>
      <c r="M125" s="792"/>
      <c r="N125" s="792"/>
      <c r="O125" s="792"/>
      <c r="P125" s="792"/>
      <c r="Q125" s="792"/>
      <c r="R125" s="792"/>
      <c r="S125" s="792"/>
      <c r="T125" s="792"/>
      <c r="U125" s="792"/>
      <c r="V125" s="792"/>
      <c r="W125" s="792"/>
      <c r="X125" s="792"/>
      <c r="Y125" s="792"/>
      <c r="Z125" s="792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8">
        <v>4680115882133</v>
      </c>
      <c r="E126" s="789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7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6"/>
      <c r="R126" s="786"/>
      <c r="S126" s="786"/>
      <c r="T126" s="787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8">
        <v>4680115882133</v>
      </c>
      <c r="E127" s="789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6"/>
      <c r="R127" s="786"/>
      <c r="S127" s="786"/>
      <c r="T127" s="787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8">
        <v>4680115880269</v>
      </c>
      <c r="E128" s="789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8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6"/>
      <c r="R128" s="786"/>
      <c r="S128" s="786"/>
      <c r="T128" s="787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8">
        <v>4680115880429</v>
      </c>
      <c r="E129" s="789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11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6"/>
      <c r="R129" s="786"/>
      <c r="S129" s="786"/>
      <c r="T129" s="787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8">
        <v>4680115881457</v>
      </c>
      <c r="E130" s="789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8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6"/>
      <c r="R130" s="786"/>
      <c r="S130" s="786"/>
      <c r="T130" s="787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2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803"/>
      <c r="P131" s="784" t="s">
        <v>71</v>
      </c>
      <c r="Q131" s="782"/>
      <c r="R131" s="782"/>
      <c r="S131" s="782"/>
      <c r="T131" s="782"/>
      <c r="U131" s="782"/>
      <c r="V131" s="783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803"/>
      <c r="P132" s="784" t="s">
        <v>71</v>
      </c>
      <c r="Q132" s="782"/>
      <c r="R132" s="782"/>
      <c r="S132" s="782"/>
      <c r="T132" s="782"/>
      <c r="U132" s="782"/>
      <c r="V132" s="783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8" t="s">
        <v>180</v>
      </c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2"/>
      <c r="P133" s="792"/>
      <c r="Q133" s="792"/>
      <c r="R133" s="792"/>
      <c r="S133" s="792"/>
      <c r="T133" s="792"/>
      <c r="U133" s="792"/>
      <c r="V133" s="792"/>
      <c r="W133" s="792"/>
      <c r="X133" s="792"/>
      <c r="Y133" s="792"/>
      <c r="Z133" s="792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8">
        <v>4680115881488</v>
      </c>
      <c r="E134" s="789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83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6"/>
      <c r="R134" s="786"/>
      <c r="S134" s="786"/>
      <c r="T134" s="787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8">
        <v>4680115882775</v>
      </c>
      <c r="E135" s="789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87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8">
        <v>4680115882775</v>
      </c>
      <c r="E136" s="789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8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6"/>
      <c r="R136" s="786"/>
      <c r="S136" s="786"/>
      <c r="T136" s="787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8">
        <v>4680115880658</v>
      </c>
      <c r="E137" s="789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108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6"/>
      <c r="R137" s="786"/>
      <c r="S137" s="786"/>
      <c r="T137" s="787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02"/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803"/>
      <c r="P138" s="784" t="s">
        <v>71</v>
      </c>
      <c r="Q138" s="782"/>
      <c r="R138" s="782"/>
      <c r="S138" s="782"/>
      <c r="T138" s="782"/>
      <c r="U138" s="782"/>
      <c r="V138" s="783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2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803"/>
      <c r="P139" s="784" t="s">
        <v>71</v>
      </c>
      <c r="Q139" s="782"/>
      <c r="R139" s="782"/>
      <c r="S139" s="782"/>
      <c r="T139" s="782"/>
      <c r="U139" s="782"/>
      <c r="V139" s="783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8" t="s">
        <v>73</v>
      </c>
      <c r="B140" s="792"/>
      <c r="C140" s="792"/>
      <c r="D140" s="792"/>
      <c r="E140" s="792"/>
      <c r="F140" s="792"/>
      <c r="G140" s="792"/>
      <c r="H140" s="792"/>
      <c r="I140" s="792"/>
      <c r="J140" s="792"/>
      <c r="K140" s="792"/>
      <c r="L140" s="792"/>
      <c r="M140" s="792"/>
      <c r="N140" s="792"/>
      <c r="O140" s="792"/>
      <c r="P140" s="792"/>
      <c r="Q140" s="792"/>
      <c r="R140" s="792"/>
      <c r="S140" s="792"/>
      <c r="T140" s="792"/>
      <c r="U140" s="792"/>
      <c r="V140" s="792"/>
      <c r="W140" s="792"/>
      <c r="X140" s="792"/>
      <c r="Y140" s="792"/>
      <c r="Z140" s="792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8">
        <v>4607091385168</v>
      </c>
      <c r="E141" s="789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9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6"/>
      <c r="R141" s="786"/>
      <c r="S141" s="786"/>
      <c r="T141" s="787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8">
        <v>4607091385168</v>
      </c>
      <c r="E142" s="789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11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6"/>
      <c r="R142" s="786"/>
      <c r="S142" s="786"/>
      <c r="T142" s="787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8">
        <v>4680115884540</v>
      </c>
      <c r="E143" s="789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98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6"/>
      <c r="R143" s="786"/>
      <c r="S143" s="786"/>
      <c r="T143" s="787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8">
        <v>4607091383256</v>
      </c>
      <c r="E144" s="789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121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8">
        <v>4607091385748</v>
      </c>
      <c r="E145" s="789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119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6"/>
      <c r="R145" s="786"/>
      <c r="S145" s="786"/>
      <c r="T145" s="787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8">
        <v>4680115884533</v>
      </c>
      <c r="E146" s="789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86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6"/>
      <c r="R146" s="786"/>
      <c r="S146" s="786"/>
      <c r="T146" s="787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8">
        <v>4680115882645</v>
      </c>
      <c r="E147" s="789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117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6"/>
      <c r="R147" s="786"/>
      <c r="S147" s="786"/>
      <c r="T147" s="787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02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803"/>
      <c r="P148" s="784" t="s">
        <v>71</v>
      </c>
      <c r="Q148" s="782"/>
      <c r="R148" s="782"/>
      <c r="S148" s="782"/>
      <c r="T148" s="782"/>
      <c r="U148" s="782"/>
      <c r="V148" s="783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92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3"/>
      <c r="P149" s="784" t="s">
        <v>71</v>
      </c>
      <c r="Q149" s="782"/>
      <c r="R149" s="782"/>
      <c r="S149" s="782"/>
      <c r="T149" s="782"/>
      <c r="U149" s="782"/>
      <c r="V149" s="783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798" t="s">
        <v>222</v>
      </c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2"/>
      <c r="P150" s="792"/>
      <c r="Q150" s="792"/>
      <c r="R150" s="792"/>
      <c r="S150" s="792"/>
      <c r="T150" s="792"/>
      <c r="U150" s="792"/>
      <c r="V150" s="792"/>
      <c r="W150" s="792"/>
      <c r="X150" s="792"/>
      <c r="Y150" s="792"/>
      <c r="Z150" s="792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8">
        <v>4680115882652</v>
      </c>
      <c r="E151" s="789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7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6"/>
      <c r="R151" s="786"/>
      <c r="S151" s="786"/>
      <c r="T151" s="787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8">
        <v>4680115880238</v>
      </c>
      <c r="E152" s="789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1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6"/>
      <c r="R152" s="786"/>
      <c r="S152" s="786"/>
      <c r="T152" s="787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02"/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803"/>
      <c r="P153" s="784" t="s">
        <v>71</v>
      </c>
      <c r="Q153" s="782"/>
      <c r="R153" s="782"/>
      <c r="S153" s="782"/>
      <c r="T153" s="782"/>
      <c r="U153" s="782"/>
      <c r="V153" s="783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2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803"/>
      <c r="P154" s="784" t="s">
        <v>71</v>
      </c>
      <c r="Q154" s="782"/>
      <c r="R154" s="782"/>
      <c r="S154" s="782"/>
      <c r="T154" s="782"/>
      <c r="U154" s="782"/>
      <c r="V154" s="783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830" t="s">
        <v>300</v>
      </c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792"/>
      <c r="P155" s="792"/>
      <c r="Q155" s="792"/>
      <c r="R155" s="792"/>
      <c r="S155" s="792"/>
      <c r="T155" s="792"/>
      <c r="U155" s="792"/>
      <c r="V155" s="792"/>
      <c r="W155" s="792"/>
      <c r="X155" s="792"/>
      <c r="Y155" s="792"/>
      <c r="Z155" s="792"/>
      <c r="AA155" s="772"/>
      <c r="AB155" s="772"/>
      <c r="AC155" s="772"/>
    </row>
    <row r="156" spans="1:68" ht="14.25" hidden="1" customHeight="1" x14ac:dyDescent="0.25">
      <c r="A156" s="798" t="s">
        <v>124</v>
      </c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  <c r="R156" s="792"/>
      <c r="S156" s="792"/>
      <c r="T156" s="792"/>
      <c r="U156" s="792"/>
      <c r="V156" s="792"/>
      <c r="W156" s="792"/>
      <c r="X156" s="792"/>
      <c r="Y156" s="792"/>
      <c r="Z156" s="792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8">
        <v>4680115882577</v>
      </c>
      <c r="E157" s="789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12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6"/>
      <c r="R157" s="786"/>
      <c r="S157" s="786"/>
      <c r="T157" s="787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8">
        <v>4680115882577</v>
      </c>
      <c r="E158" s="789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6"/>
      <c r="R158" s="786"/>
      <c r="S158" s="786"/>
      <c r="T158" s="787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02"/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803"/>
      <c r="P159" s="784" t="s">
        <v>71</v>
      </c>
      <c r="Q159" s="782"/>
      <c r="R159" s="782"/>
      <c r="S159" s="782"/>
      <c r="T159" s="782"/>
      <c r="U159" s="782"/>
      <c r="V159" s="783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2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803"/>
      <c r="P160" s="784" t="s">
        <v>71</v>
      </c>
      <c r="Q160" s="782"/>
      <c r="R160" s="782"/>
      <c r="S160" s="782"/>
      <c r="T160" s="782"/>
      <c r="U160" s="782"/>
      <c r="V160" s="783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8" t="s">
        <v>64</v>
      </c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2"/>
      <c r="P161" s="792"/>
      <c r="Q161" s="792"/>
      <c r="R161" s="792"/>
      <c r="S161" s="792"/>
      <c r="T161" s="792"/>
      <c r="U161" s="792"/>
      <c r="V161" s="792"/>
      <c r="W161" s="792"/>
      <c r="X161" s="792"/>
      <c r="Y161" s="792"/>
      <c r="Z161" s="792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8">
        <v>4680115883444</v>
      </c>
      <c r="E162" s="789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9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6"/>
      <c r="R162" s="786"/>
      <c r="S162" s="786"/>
      <c r="T162" s="787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8">
        <v>4680115883444</v>
      </c>
      <c r="E163" s="789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6"/>
      <c r="R163" s="786"/>
      <c r="S163" s="786"/>
      <c r="T163" s="787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02"/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803"/>
      <c r="P164" s="784" t="s">
        <v>71</v>
      </c>
      <c r="Q164" s="782"/>
      <c r="R164" s="782"/>
      <c r="S164" s="782"/>
      <c r="T164" s="782"/>
      <c r="U164" s="782"/>
      <c r="V164" s="783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2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803"/>
      <c r="P165" s="784" t="s">
        <v>71</v>
      </c>
      <c r="Q165" s="782"/>
      <c r="R165" s="782"/>
      <c r="S165" s="782"/>
      <c r="T165" s="782"/>
      <c r="U165" s="782"/>
      <c r="V165" s="783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8" t="s">
        <v>73</v>
      </c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2"/>
      <c r="P166" s="792"/>
      <c r="Q166" s="792"/>
      <c r="R166" s="792"/>
      <c r="S166" s="792"/>
      <c r="T166" s="792"/>
      <c r="U166" s="792"/>
      <c r="V166" s="792"/>
      <c r="W166" s="792"/>
      <c r="X166" s="792"/>
      <c r="Y166" s="792"/>
      <c r="Z166" s="792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8">
        <v>4680115882584</v>
      </c>
      <c r="E167" s="789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6"/>
      <c r="R167" s="786"/>
      <c r="S167" s="786"/>
      <c r="T167" s="787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8">
        <v>4680115882584</v>
      </c>
      <c r="E168" s="789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0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6"/>
      <c r="R168" s="786"/>
      <c r="S168" s="786"/>
      <c r="T168" s="787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803"/>
      <c r="P169" s="784" t="s">
        <v>71</v>
      </c>
      <c r="Q169" s="782"/>
      <c r="R169" s="782"/>
      <c r="S169" s="782"/>
      <c r="T169" s="782"/>
      <c r="U169" s="782"/>
      <c r="V169" s="783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2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803"/>
      <c r="P170" s="784" t="s">
        <v>71</v>
      </c>
      <c r="Q170" s="782"/>
      <c r="R170" s="782"/>
      <c r="S170" s="782"/>
      <c r="T170" s="782"/>
      <c r="U170" s="782"/>
      <c r="V170" s="783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830" t="s">
        <v>122</v>
      </c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2"/>
      <c r="P171" s="792"/>
      <c r="Q171" s="792"/>
      <c r="R171" s="792"/>
      <c r="S171" s="792"/>
      <c r="T171" s="792"/>
      <c r="U171" s="792"/>
      <c r="V171" s="792"/>
      <c r="W171" s="792"/>
      <c r="X171" s="792"/>
      <c r="Y171" s="792"/>
      <c r="Z171" s="792"/>
      <c r="AA171" s="772"/>
      <c r="AB171" s="772"/>
      <c r="AC171" s="772"/>
    </row>
    <row r="172" spans="1:68" ht="14.25" hidden="1" customHeight="1" x14ac:dyDescent="0.25">
      <c r="A172" s="798" t="s">
        <v>124</v>
      </c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2"/>
      <c r="P172" s="792"/>
      <c r="Q172" s="792"/>
      <c r="R172" s="792"/>
      <c r="S172" s="792"/>
      <c r="T172" s="792"/>
      <c r="U172" s="792"/>
      <c r="V172" s="792"/>
      <c r="W172" s="792"/>
      <c r="X172" s="792"/>
      <c r="Y172" s="792"/>
      <c r="Z172" s="792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8">
        <v>4607091384604</v>
      </c>
      <c r="E173" s="789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6"/>
      <c r="R173" s="786"/>
      <c r="S173" s="786"/>
      <c r="T173" s="787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0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803"/>
      <c r="P174" s="784" t="s">
        <v>71</v>
      </c>
      <c r="Q174" s="782"/>
      <c r="R174" s="782"/>
      <c r="S174" s="782"/>
      <c r="T174" s="782"/>
      <c r="U174" s="782"/>
      <c r="V174" s="783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2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803"/>
      <c r="P175" s="784" t="s">
        <v>71</v>
      </c>
      <c r="Q175" s="782"/>
      <c r="R175" s="782"/>
      <c r="S175" s="782"/>
      <c r="T175" s="782"/>
      <c r="U175" s="782"/>
      <c r="V175" s="783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8" t="s">
        <v>64</v>
      </c>
      <c r="B176" s="792"/>
      <c r="C176" s="792"/>
      <c r="D176" s="792"/>
      <c r="E176" s="792"/>
      <c r="F176" s="792"/>
      <c r="G176" s="792"/>
      <c r="H176" s="792"/>
      <c r="I176" s="792"/>
      <c r="J176" s="792"/>
      <c r="K176" s="792"/>
      <c r="L176" s="792"/>
      <c r="M176" s="792"/>
      <c r="N176" s="792"/>
      <c r="O176" s="792"/>
      <c r="P176" s="792"/>
      <c r="Q176" s="792"/>
      <c r="R176" s="792"/>
      <c r="S176" s="792"/>
      <c r="T176" s="792"/>
      <c r="U176" s="792"/>
      <c r="V176" s="792"/>
      <c r="W176" s="792"/>
      <c r="X176" s="792"/>
      <c r="Y176" s="792"/>
      <c r="Z176" s="792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8">
        <v>4607091387667</v>
      </c>
      <c r="E177" s="789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9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6"/>
      <c r="R177" s="786"/>
      <c r="S177" s="786"/>
      <c r="T177" s="787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8">
        <v>4607091387636</v>
      </c>
      <c r="E178" s="789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8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6"/>
      <c r="R178" s="786"/>
      <c r="S178" s="786"/>
      <c r="T178" s="787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8">
        <v>4607091382426</v>
      </c>
      <c r="E179" s="789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6"/>
      <c r="R179" s="786"/>
      <c r="S179" s="786"/>
      <c r="T179" s="787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8">
        <v>4607091386547</v>
      </c>
      <c r="E180" s="789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10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8">
        <v>4607091382464</v>
      </c>
      <c r="E181" s="789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8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6"/>
      <c r="R181" s="786"/>
      <c r="S181" s="786"/>
      <c r="T181" s="787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803"/>
      <c r="P182" s="784" t="s">
        <v>71</v>
      </c>
      <c r="Q182" s="782"/>
      <c r="R182" s="782"/>
      <c r="S182" s="782"/>
      <c r="T182" s="782"/>
      <c r="U182" s="782"/>
      <c r="V182" s="783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2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803"/>
      <c r="P183" s="784" t="s">
        <v>71</v>
      </c>
      <c r="Q183" s="782"/>
      <c r="R183" s="782"/>
      <c r="S183" s="782"/>
      <c r="T183" s="782"/>
      <c r="U183" s="782"/>
      <c r="V183" s="783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8" t="s">
        <v>73</v>
      </c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2"/>
      <c r="P184" s="792"/>
      <c r="Q184" s="792"/>
      <c r="R184" s="792"/>
      <c r="S184" s="792"/>
      <c r="T184" s="792"/>
      <c r="U184" s="792"/>
      <c r="V184" s="792"/>
      <c r="W184" s="792"/>
      <c r="X184" s="792"/>
      <c r="Y184" s="792"/>
      <c r="Z184" s="792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8">
        <v>4607091385304</v>
      </c>
      <c r="E185" s="789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1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6"/>
      <c r="R185" s="786"/>
      <c r="S185" s="786"/>
      <c r="T185" s="787"/>
      <c r="U185" s="34"/>
      <c r="V185" s="34"/>
      <c r="W185" s="35" t="s">
        <v>69</v>
      </c>
      <c r="X185" s="777">
        <v>13</v>
      </c>
      <c r="Y185" s="778">
        <f>IFERROR(IF(X185="",0,CEILING((X185/$H185),1)*$H185),"")</f>
        <v>16.8</v>
      </c>
      <c r="Z185" s="36">
        <f>IFERROR(IF(Y185=0,"",ROUNDUP(Y185/H185,0)*0.02175),"")</f>
        <v>4.3499999999999997E-2</v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13.872857142857143</v>
      </c>
      <c r="BN185" s="64">
        <f>IFERROR(Y185*I185/H185,"0")</f>
        <v>17.928000000000001</v>
      </c>
      <c r="BO185" s="64">
        <f>IFERROR(1/J185*(X185/H185),"0")</f>
        <v>2.7636054421768703E-2</v>
      </c>
      <c r="BP185" s="64">
        <f>IFERROR(1/J185*(Y185/H185),"0")</f>
        <v>3.5714285714285712E-2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8">
        <v>4607091386264</v>
      </c>
      <c r="E186" s="789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8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6"/>
      <c r="R186" s="786"/>
      <c r="S186" s="786"/>
      <c r="T186" s="787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8">
        <v>4607091385427</v>
      </c>
      <c r="E187" s="789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11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6"/>
      <c r="R187" s="786"/>
      <c r="S187" s="786"/>
      <c r="T187" s="787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2"/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803"/>
      <c r="P188" s="784" t="s">
        <v>71</v>
      </c>
      <c r="Q188" s="782"/>
      <c r="R188" s="782"/>
      <c r="S188" s="782"/>
      <c r="T188" s="782"/>
      <c r="U188" s="782"/>
      <c r="V188" s="783"/>
      <c r="W188" s="37" t="s">
        <v>72</v>
      </c>
      <c r="X188" s="779">
        <f>IFERROR(X185/H185,"0")+IFERROR(X186/H186,"0")+IFERROR(X187/H187,"0")</f>
        <v>1.5476190476190474</v>
      </c>
      <c r="Y188" s="779">
        <f>IFERROR(Y185/H185,"0")+IFERROR(Y186/H186,"0")+IFERROR(Y187/H187,"0")</f>
        <v>2</v>
      </c>
      <c r="Z188" s="779">
        <f>IFERROR(IF(Z185="",0,Z185),"0")+IFERROR(IF(Z186="",0,Z186),"0")+IFERROR(IF(Z187="",0,Z187),"0")</f>
        <v>4.3499999999999997E-2</v>
      </c>
      <c r="AA188" s="780"/>
      <c r="AB188" s="780"/>
      <c r="AC188" s="780"/>
    </row>
    <row r="189" spans="1:68" x14ac:dyDescent="0.2">
      <c r="A189" s="792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803"/>
      <c r="P189" s="784" t="s">
        <v>71</v>
      </c>
      <c r="Q189" s="782"/>
      <c r="R189" s="782"/>
      <c r="S189" s="782"/>
      <c r="T189" s="782"/>
      <c r="U189" s="782"/>
      <c r="V189" s="783"/>
      <c r="W189" s="37" t="s">
        <v>69</v>
      </c>
      <c r="X189" s="779">
        <f>IFERROR(SUM(X185:X187),"0")</f>
        <v>13</v>
      </c>
      <c r="Y189" s="779">
        <f>IFERROR(SUM(Y185:Y187),"0")</f>
        <v>16.8</v>
      </c>
      <c r="Z189" s="37"/>
      <c r="AA189" s="780"/>
      <c r="AB189" s="780"/>
      <c r="AC189" s="780"/>
    </row>
    <row r="190" spans="1:68" ht="27.75" hidden="1" customHeight="1" x14ac:dyDescent="0.2">
      <c r="A190" s="957" t="s">
        <v>336</v>
      </c>
      <c r="B190" s="958"/>
      <c r="C190" s="958"/>
      <c r="D190" s="958"/>
      <c r="E190" s="958"/>
      <c r="F190" s="958"/>
      <c r="G190" s="958"/>
      <c r="H190" s="958"/>
      <c r="I190" s="958"/>
      <c r="J190" s="958"/>
      <c r="K190" s="958"/>
      <c r="L190" s="958"/>
      <c r="M190" s="958"/>
      <c r="N190" s="958"/>
      <c r="O190" s="958"/>
      <c r="P190" s="958"/>
      <c r="Q190" s="958"/>
      <c r="R190" s="958"/>
      <c r="S190" s="958"/>
      <c r="T190" s="958"/>
      <c r="U190" s="958"/>
      <c r="V190" s="958"/>
      <c r="W190" s="958"/>
      <c r="X190" s="958"/>
      <c r="Y190" s="958"/>
      <c r="Z190" s="958"/>
      <c r="AA190" s="48"/>
      <c r="AB190" s="48"/>
      <c r="AC190" s="48"/>
    </row>
    <row r="191" spans="1:68" ht="16.5" hidden="1" customHeight="1" x14ac:dyDescent="0.25">
      <c r="A191" s="830" t="s">
        <v>337</v>
      </c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2"/>
      <c r="P191" s="792"/>
      <c r="Q191" s="792"/>
      <c r="R191" s="792"/>
      <c r="S191" s="792"/>
      <c r="T191" s="792"/>
      <c r="U191" s="792"/>
      <c r="V191" s="792"/>
      <c r="W191" s="792"/>
      <c r="X191" s="792"/>
      <c r="Y191" s="792"/>
      <c r="Z191" s="792"/>
      <c r="AA191" s="772"/>
      <c r="AB191" s="772"/>
      <c r="AC191" s="772"/>
    </row>
    <row r="192" spans="1:68" ht="14.25" hidden="1" customHeight="1" x14ac:dyDescent="0.25">
      <c r="A192" s="798" t="s">
        <v>180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8">
        <v>4680115886223</v>
      </c>
      <c r="E193" s="789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9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6"/>
      <c r="R193" s="786"/>
      <c r="S193" s="786"/>
      <c r="T193" s="787"/>
      <c r="U193" s="34"/>
      <c r="V193" s="34"/>
      <c r="W193" s="35" t="s">
        <v>69</v>
      </c>
      <c r="X193" s="777">
        <v>22</v>
      </c>
      <c r="Y193" s="778">
        <f>IFERROR(IF(X193="",0,CEILING((X193/$H193),1)*$H193),"")</f>
        <v>23.759999999999998</v>
      </c>
      <c r="Z193" s="36">
        <f>IFERROR(IF(Y193=0,"",ROUNDUP(Y193/H193,0)*0.00502),"")</f>
        <v>6.0240000000000002E-2</v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23.111111111111114</v>
      </c>
      <c r="BN193" s="64">
        <f>IFERROR(Y193*I193/H193,"0")</f>
        <v>24.96</v>
      </c>
      <c r="BO193" s="64">
        <f>IFERROR(1/J193*(X193/H193),"0")</f>
        <v>4.7483380816714153E-2</v>
      </c>
      <c r="BP193" s="64">
        <f>IFERROR(1/J193*(Y193/H193),"0")</f>
        <v>5.128205128205128E-2</v>
      </c>
    </row>
    <row r="194" spans="1:68" x14ac:dyDescent="0.2">
      <c r="A194" s="802"/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803"/>
      <c r="P194" s="784" t="s">
        <v>71</v>
      </c>
      <c r="Q194" s="782"/>
      <c r="R194" s="782"/>
      <c r="S194" s="782"/>
      <c r="T194" s="782"/>
      <c r="U194" s="782"/>
      <c r="V194" s="783"/>
      <c r="W194" s="37" t="s">
        <v>72</v>
      </c>
      <c r="X194" s="779">
        <f>IFERROR(X193/H193,"0")</f>
        <v>11.111111111111111</v>
      </c>
      <c r="Y194" s="779">
        <f>IFERROR(Y193/H193,"0")</f>
        <v>11.999999999999998</v>
      </c>
      <c r="Z194" s="779">
        <f>IFERROR(IF(Z193="",0,Z193),"0")</f>
        <v>6.0240000000000002E-2</v>
      </c>
      <c r="AA194" s="780"/>
      <c r="AB194" s="780"/>
      <c r="AC194" s="780"/>
    </row>
    <row r="195" spans="1:68" x14ac:dyDescent="0.2">
      <c r="A195" s="792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803"/>
      <c r="P195" s="784" t="s">
        <v>71</v>
      </c>
      <c r="Q195" s="782"/>
      <c r="R195" s="782"/>
      <c r="S195" s="782"/>
      <c r="T195" s="782"/>
      <c r="U195" s="782"/>
      <c r="V195" s="783"/>
      <c r="W195" s="37" t="s">
        <v>69</v>
      </c>
      <c r="X195" s="779">
        <f>IFERROR(SUM(X193:X193),"0")</f>
        <v>22</v>
      </c>
      <c r="Y195" s="779">
        <f>IFERROR(SUM(Y193:Y193),"0")</f>
        <v>23.759999999999998</v>
      </c>
      <c r="Z195" s="37"/>
      <c r="AA195" s="780"/>
      <c r="AB195" s="780"/>
      <c r="AC195" s="780"/>
    </row>
    <row r="196" spans="1:68" ht="14.25" hidden="1" customHeight="1" x14ac:dyDescent="0.25">
      <c r="A196" s="798" t="s">
        <v>64</v>
      </c>
      <c r="B196" s="792"/>
      <c r="C196" s="792"/>
      <c r="D196" s="792"/>
      <c r="E196" s="792"/>
      <c r="F196" s="792"/>
      <c r="G196" s="792"/>
      <c r="H196" s="792"/>
      <c r="I196" s="792"/>
      <c r="J196" s="792"/>
      <c r="K196" s="792"/>
      <c r="L196" s="792"/>
      <c r="M196" s="792"/>
      <c r="N196" s="792"/>
      <c r="O196" s="792"/>
      <c r="P196" s="792"/>
      <c r="Q196" s="792"/>
      <c r="R196" s="792"/>
      <c r="S196" s="792"/>
      <c r="T196" s="792"/>
      <c r="U196" s="792"/>
      <c r="V196" s="792"/>
      <c r="W196" s="792"/>
      <c r="X196" s="792"/>
      <c r="Y196" s="792"/>
      <c r="Z196" s="792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8">
        <v>4680115880993</v>
      </c>
      <c r="E197" s="789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6"/>
      <c r="R197" s="786"/>
      <c r="S197" s="786"/>
      <c r="T197" s="787"/>
      <c r="U197" s="34"/>
      <c r="V197" s="34"/>
      <c r="W197" s="35" t="s">
        <v>69</v>
      </c>
      <c r="X197" s="777">
        <v>196</v>
      </c>
      <c r="Y197" s="778">
        <f t="shared" ref="Y197:Y204" si="36">IFERROR(IF(X197="",0,CEILING((X197/$H197),1)*$H197),"")</f>
        <v>197.4</v>
      </c>
      <c r="Z197" s="36">
        <f>IFERROR(IF(Y197=0,"",ROUNDUP(Y197/H197,0)*0.00753),"")</f>
        <v>0.35391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208.13333333333333</v>
      </c>
      <c r="BN197" s="64">
        <f t="shared" ref="BN197:BN204" si="38">IFERROR(Y197*I197/H197,"0")</f>
        <v>209.61999999999998</v>
      </c>
      <c r="BO197" s="64">
        <f t="shared" ref="BO197:BO204" si="39">IFERROR(1/J197*(X197/H197),"0")</f>
        <v>0.29914529914529914</v>
      </c>
      <c r="BP197" s="64">
        <f t="shared" ref="BP197:BP204" si="40">IFERROR(1/J197*(Y197/H197),"0")</f>
        <v>0.30128205128205127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8">
        <v>4680115881761</v>
      </c>
      <c r="E198" s="789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6"/>
      <c r="R198" s="786"/>
      <c r="S198" s="786"/>
      <c r="T198" s="787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8">
        <v>4680115881563</v>
      </c>
      <c r="E199" s="789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6"/>
      <c r="R199" s="786"/>
      <c r="S199" s="786"/>
      <c r="T199" s="787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8">
        <v>4680115880986</v>
      </c>
      <c r="E200" s="789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6"/>
      <c r="R200" s="786"/>
      <c r="S200" s="786"/>
      <c r="T200" s="787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8">
        <v>4680115881785</v>
      </c>
      <c r="E201" s="789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6"/>
      <c r="R201" s="786"/>
      <c r="S201" s="786"/>
      <c r="T201" s="787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8">
        <v>4680115881679</v>
      </c>
      <c r="E202" s="789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6"/>
      <c r="R202" s="786"/>
      <c r="S202" s="786"/>
      <c r="T202" s="787"/>
      <c r="U202" s="34"/>
      <c r="V202" s="34"/>
      <c r="W202" s="35" t="s">
        <v>69</v>
      </c>
      <c r="X202" s="777">
        <v>70</v>
      </c>
      <c r="Y202" s="778">
        <f t="shared" si="36"/>
        <v>71.400000000000006</v>
      </c>
      <c r="Z202" s="36">
        <f>IFERROR(IF(Y202=0,"",ROUNDUP(Y202/H202,0)*0.00502),"")</f>
        <v>0.17068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73.333333333333329</v>
      </c>
      <c r="BN202" s="64">
        <f t="shared" si="38"/>
        <v>74.8</v>
      </c>
      <c r="BO202" s="64">
        <f t="shared" si="39"/>
        <v>0.14245014245014245</v>
      </c>
      <c r="BP202" s="64">
        <f t="shared" si="40"/>
        <v>0.14529914529914531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8">
        <v>4680115880191</v>
      </c>
      <c r="E203" s="789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6"/>
      <c r="R203" s="786"/>
      <c r="S203" s="786"/>
      <c r="T203" s="787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8">
        <v>4680115883963</v>
      </c>
      <c r="E204" s="789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6"/>
      <c r="R204" s="786"/>
      <c r="S204" s="786"/>
      <c r="T204" s="787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2"/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803"/>
      <c r="P205" s="784" t="s">
        <v>71</v>
      </c>
      <c r="Q205" s="782"/>
      <c r="R205" s="782"/>
      <c r="S205" s="782"/>
      <c r="T205" s="782"/>
      <c r="U205" s="782"/>
      <c r="V205" s="783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80</v>
      </c>
      <c r="Y205" s="779">
        <f>IFERROR(Y197/H197,"0")+IFERROR(Y198/H198,"0")+IFERROR(Y199/H199,"0")+IFERROR(Y200/H200,"0")+IFERROR(Y201/H201,"0")+IFERROR(Y202/H202,"0")+IFERROR(Y203/H203,"0")+IFERROR(Y204/H204,"0")</f>
        <v>81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0.52459</v>
      </c>
      <c r="AA205" s="780"/>
      <c r="AB205" s="780"/>
      <c r="AC205" s="780"/>
    </row>
    <row r="206" spans="1:68" x14ac:dyDescent="0.2">
      <c r="A206" s="792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803"/>
      <c r="P206" s="784" t="s">
        <v>71</v>
      </c>
      <c r="Q206" s="782"/>
      <c r="R206" s="782"/>
      <c r="S206" s="782"/>
      <c r="T206" s="782"/>
      <c r="U206" s="782"/>
      <c r="V206" s="783"/>
      <c r="W206" s="37" t="s">
        <v>69</v>
      </c>
      <c r="X206" s="779">
        <f>IFERROR(SUM(X197:X204),"0")</f>
        <v>266</v>
      </c>
      <c r="Y206" s="779">
        <f>IFERROR(SUM(Y197:Y204),"0")</f>
        <v>268.8</v>
      </c>
      <c r="Z206" s="37"/>
      <c r="AA206" s="780"/>
      <c r="AB206" s="780"/>
      <c r="AC206" s="780"/>
    </row>
    <row r="207" spans="1:68" ht="16.5" hidden="1" customHeight="1" x14ac:dyDescent="0.25">
      <c r="A207" s="830" t="s">
        <v>361</v>
      </c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2"/>
      <c r="P207" s="792"/>
      <c r="Q207" s="792"/>
      <c r="R207" s="792"/>
      <c r="S207" s="792"/>
      <c r="T207" s="792"/>
      <c r="U207" s="792"/>
      <c r="V207" s="792"/>
      <c r="W207" s="792"/>
      <c r="X207" s="792"/>
      <c r="Y207" s="792"/>
      <c r="Z207" s="792"/>
      <c r="AA207" s="772"/>
      <c r="AB207" s="772"/>
      <c r="AC207" s="772"/>
    </row>
    <row r="208" spans="1:68" ht="14.25" hidden="1" customHeight="1" x14ac:dyDescent="0.25">
      <c r="A208" s="798" t="s">
        <v>124</v>
      </c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2"/>
      <c r="P208" s="792"/>
      <c r="Q208" s="792"/>
      <c r="R208" s="792"/>
      <c r="S208" s="792"/>
      <c r="T208" s="792"/>
      <c r="U208" s="792"/>
      <c r="V208" s="792"/>
      <c r="W208" s="792"/>
      <c r="X208" s="792"/>
      <c r="Y208" s="792"/>
      <c r="Z208" s="792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8">
        <v>4680115881402</v>
      </c>
      <c r="E209" s="789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11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6"/>
      <c r="R209" s="786"/>
      <c r="S209" s="786"/>
      <c r="T209" s="787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8">
        <v>4680115881396</v>
      </c>
      <c r="E210" s="789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10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6"/>
      <c r="R210" s="786"/>
      <c r="S210" s="786"/>
      <c r="T210" s="787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02"/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803"/>
      <c r="P211" s="784" t="s">
        <v>71</v>
      </c>
      <c r="Q211" s="782"/>
      <c r="R211" s="782"/>
      <c r="S211" s="782"/>
      <c r="T211" s="782"/>
      <c r="U211" s="782"/>
      <c r="V211" s="783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2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3"/>
      <c r="P212" s="784" t="s">
        <v>71</v>
      </c>
      <c r="Q212" s="782"/>
      <c r="R212" s="782"/>
      <c r="S212" s="782"/>
      <c r="T212" s="782"/>
      <c r="U212" s="782"/>
      <c r="V212" s="783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8" t="s">
        <v>180</v>
      </c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2"/>
      <c r="P213" s="792"/>
      <c r="Q213" s="792"/>
      <c r="R213" s="792"/>
      <c r="S213" s="792"/>
      <c r="T213" s="792"/>
      <c r="U213" s="792"/>
      <c r="V213" s="792"/>
      <c r="W213" s="792"/>
      <c r="X213" s="792"/>
      <c r="Y213" s="792"/>
      <c r="Z213" s="792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8">
        <v>4680115882935</v>
      </c>
      <c r="E214" s="789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9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6"/>
      <c r="R214" s="786"/>
      <c r="S214" s="786"/>
      <c r="T214" s="787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8">
        <v>4680115880764</v>
      </c>
      <c r="E215" s="789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11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6"/>
      <c r="R215" s="786"/>
      <c r="S215" s="786"/>
      <c r="T215" s="787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02"/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803"/>
      <c r="P216" s="784" t="s">
        <v>71</v>
      </c>
      <c r="Q216" s="782"/>
      <c r="R216" s="782"/>
      <c r="S216" s="782"/>
      <c r="T216" s="782"/>
      <c r="U216" s="782"/>
      <c r="V216" s="783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2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803"/>
      <c r="P217" s="784" t="s">
        <v>71</v>
      </c>
      <c r="Q217" s="782"/>
      <c r="R217" s="782"/>
      <c r="S217" s="782"/>
      <c r="T217" s="782"/>
      <c r="U217" s="782"/>
      <c r="V217" s="783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8" t="s">
        <v>64</v>
      </c>
      <c r="B218" s="792"/>
      <c r="C218" s="792"/>
      <c r="D218" s="792"/>
      <c r="E218" s="792"/>
      <c r="F218" s="792"/>
      <c r="G218" s="792"/>
      <c r="H218" s="792"/>
      <c r="I218" s="792"/>
      <c r="J218" s="792"/>
      <c r="K218" s="792"/>
      <c r="L218" s="792"/>
      <c r="M218" s="792"/>
      <c r="N218" s="792"/>
      <c r="O218" s="792"/>
      <c r="P218" s="792"/>
      <c r="Q218" s="792"/>
      <c r="R218" s="792"/>
      <c r="S218" s="792"/>
      <c r="T218" s="792"/>
      <c r="U218" s="792"/>
      <c r="V218" s="792"/>
      <c r="W218" s="792"/>
      <c r="X218" s="792"/>
      <c r="Y218" s="792"/>
      <c r="Z218" s="792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8">
        <v>4680115882683</v>
      </c>
      <c r="E219" s="789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77">
        <v>136</v>
      </c>
      <c r="Y219" s="778">
        <f t="shared" ref="Y219:Y226" si="41">IFERROR(IF(X219="",0,CEILING((X219/$H219),1)*$H219),"")</f>
        <v>140.4</v>
      </c>
      <c r="Z219" s="36">
        <f>IFERROR(IF(Y219=0,"",ROUNDUP(Y219/H219,0)*0.00902),"")</f>
        <v>0.23452000000000001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141.28888888888889</v>
      </c>
      <c r="BN219" s="64">
        <f t="shared" ref="BN219:BN226" si="43">IFERROR(Y219*I219/H219,"0")</f>
        <v>145.86000000000001</v>
      </c>
      <c r="BO219" s="64">
        <f t="shared" ref="BO219:BO226" si="44">IFERROR(1/J219*(X219/H219),"0")</f>
        <v>0.19079685746352412</v>
      </c>
      <c r="BP219" s="64">
        <f t="shared" ref="BP219:BP226" si="45">IFERROR(1/J219*(Y219/H219),"0")</f>
        <v>0.19696969696969696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8">
        <v>4680115882690</v>
      </c>
      <c r="E220" s="789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6"/>
      <c r="R220" s="786"/>
      <c r="S220" s="786"/>
      <c r="T220" s="787"/>
      <c r="U220" s="34"/>
      <c r="V220" s="34"/>
      <c r="W220" s="35" t="s">
        <v>69</v>
      </c>
      <c r="X220" s="777">
        <v>125</v>
      </c>
      <c r="Y220" s="778">
        <f t="shared" si="41"/>
        <v>129.60000000000002</v>
      </c>
      <c r="Z220" s="36">
        <f>IFERROR(IF(Y220=0,"",ROUNDUP(Y220/H220,0)*0.00902),"")</f>
        <v>0.21648000000000001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129.86111111111111</v>
      </c>
      <c r="BN220" s="64">
        <f t="shared" si="43"/>
        <v>134.64000000000001</v>
      </c>
      <c r="BO220" s="64">
        <f t="shared" si="44"/>
        <v>0.17536475869809201</v>
      </c>
      <c r="BP220" s="64">
        <f t="shared" si="45"/>
        <v>0.18181818181818185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8">
        <v>4680115882669</v>
      </c>
      <c r="E221" s="789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6"/>
      <c r="R221" s="786"/>
      <c r="S221" s="786"/>
      <c r="T221" s="787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8">
        <v>4680115882676</v>
      </c>
      <c r="E222" s="789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6"/>
      <c r="R222" s="786"/>
      <c r="S222" s="786"/>
      <c r="T222" s="787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8">
        <v>4680115884014</v>
      </c>
      <c r="E223" s="789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8">
        <v>4680115884007</v>
      </c>
      <c r="E224" s="789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9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6"/>
      <c r="R224" s="786"/>
      <c r="S224" s="786"/>
      <c r="T224" s="787"/>
      <c r="U224" s="34"/>
      <c r="V224" s="34"/>
      <c r="W224" s="35" t="s">
        <v>69</v>
      </c>
      <c r="X224" s="777">
        <v>120</v>
      </c>
      <c r="Y224" s="778">
        <f t="shared" si="41"/>
        <v>120.60000000000001</v>
      </c>
      <c r="Z224" s="36">
        <f>IFERROR(IF(Y224=0,"",ROUNDUP(Y224/H224,0)*0.00502),"")</f>
        <v>0.33634000000000003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126.66666666666666</v>
      </c>
      <c r="BN224" s="64">
        <f t="shared" si="43"/>
        <v>127.30000000000001</v>
      </c>
      <c r="BO224" s="64">
        <f t="shared" si="44"/>
        <v>0.28490028490028496</v>
      </c>
      <c r="BP224" s="64">
        <f t="shared" si="45"/>
        <v>0.28632478632478636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8">
        <v>4680115884038</v>
      </c>
      <c r="E225" s="789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6"/>
      <c r="R225" s="786"/>
      <c r="S225" s="786"/>
      <c r="T225" s="787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8">
        <v>4680115884021</v>
      </c>
      <c r="E226" s="789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6"/>
      <c r="R226" s="786"/>
      <c r="S226" s="786"/>
      <c r="T226" s="787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2"/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803"/>
      <c r="P227" s="784" t="s">
        <v>71</v>
      </c>
      <c r="Q227" s="782"/>
      <c r="R227" s="782"/>
      <c r="S227" s="782"/>
      <c r="T227" s="782"/>
      <c r="U227" s="782"/>
      <c r="V227" s="783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115</v>
      </c>
      <c r="Y227" s="779">
        <f>IFERROR(Y219/H219,"0")+IFERROR(Y220/H220,"0")+IFERROR(Y221/H221,"0")+IFERROR(Y222/H222,"0")+IFERROR(Y223/H223,"0")+IFERROR(Y224/H224,"0")+IFERROR(Y225/H225,"0")+IFERROR(Y226/H226,"0")</f>
        <v>117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0.78734000000000004</v>
      </c>
      <c r="AA227" s="780"/>
      <c r="AB227" s="780"/>
      <c r="AC227" s="780"/>
    </row>
    <row r="228" spans="1:68" x14ac:dyDescent="0.2">
      <c r="A228" s="792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803"/>
      <c r="P228" s="784" t="s">
        <v>71</v>
      </c>
      <c r="Q228" s="782"/>
      <c r="R228" s="782"/>
      <c r="S228" s="782"/>
      <c r="T228" s="782"/>
      <c r="U228" s="782"/>
      <c r="V228" s="783"/>
      <c r="W228" s="37" t="s">
        <v>69</v>
      </c>
      <c r="X228" s="779">
        <f>IFERROR(SUM(X219:X226),"0")</f>
        <v>381</v>
      </c>
      <c r="Y228" s="779">
        <f>IFERROR(SUM(Y219:Y226),"0")</f>
        <v>390.6</v>
      </c>
      <c r="Z228" s="37"/>
      <c r="AA228" s="780"/>
      <c r="AB228" s="780"/>
      <c r="AC228" s="780"/>
    </row>
    <row r="229" spans="1:68" ht="14.25" hidden="1" customHeight="1" x14ac:dyDescent="0.25">
      <c r="A229" s="798" t="s">
        <v>73</v>
      </c>
      <c r="B229" s="792"/>
      <c r="C229" s="792"/>
      <c r="D229" s="792"/>
      <c r="E229" s="792"/>
      <c r="F229" s="792"/>
      <c r="G229" s="792"/>
      <c r="H229" s="792"/>
      <c r="I229" s="792"/>
      <c r="J229" s="792"/>
      <c r="K229" s="792"/>
      <c r="L229" s="792"/>
      <c r="M229" s="792"/>
      <c r="N229" s="792"/>
      <c r="O229" s="792"/>
      <c r="P229" s="792"/>
      <c r="Q229" s="792"/>
      <c r="R229" s="792"/>
      <c r="S229" s="792"/>
      <c r="T229" s="792"/>
      <c r="U229" s="792"/>
      <c r="V229" s="792"/>
      <c r="W229" s="792"/>
      <c r="X229" s="792"/>
      <c r="Y229" s="792"/>
      <c r="Z229" s="792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8">
        <v>4680115881594</v>
      </c>
      <c r="E230" s="789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6"/>
      <c r="R230" s="786"/>
      <c r="S230" s="786"/>
      <c r="T230" s="787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8">
        <v>4680115880962</v>
      </c>
      <c r="E231" s="789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121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6"/>
      <c r="R231" s="786"/>
      <c r="S231" s="786"/>
      <c r="T231" s="787"/>
      <c r="U231" s="34"/>
      <c r="V231" s="34"/>
      <c r="W231" s="35" t="s">
        <v>69</v>
      </c>
      <c r="X231" s="777">
        <v>30</v>
      </c>
      <c r="Y231" s="778">
        <f t="shared" si="46"/>
        <v>31.2</v>
      </c>
      <c r="Z231" s="36">
        <f>IFERROR(IF(Y231=0,"",ROUNDUP(Y231/H231,0)*0.02175),"")</f>
        <v>8.6999999999999994E-2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32.169230769230772</v>
      </c>
      <c r="BN231" s="64">
        <f t="shared" si="48"/>
        <v>33.456000000000003</v>
      </c>
      <c r="BO231" s="64">
        <f t="shared" si="49"/>
        <v>6.8681318681318673E-2</v>
      </c>
      <c r="BP231" s="64">
        <f t="shared" si="50"/>
        <v>7.1428571428571425E-2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8">
        <v>4680115881617</v>
      </c>
      <c r="E232" s="789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9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6"/>
      <c r="R232" s="786"/>
      <c r="S232" s="786"/>
      <c r="T232" s="787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8">
        <v>4680115880573</v>
      </c>
      <c r="E233" s="789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9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8">
        <v>4680115882195</v>
      </c>
      <c r="E234" s="789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11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6"/>
      <c r="R234" s="786"/>
      <c r="S234" s="786"/>
      <c r="T234" s="787"/>
      <c r="U234" s="34"/>
      <c r="V234" s="34"/>
      <c r="W234" s="35" t="s">
        <v>69</v>
      </c>
      <c r="X234" s="777">
        <v>249</v>
      </c>
      <c r="Y234" s="778">
        <f t="shared" si="46"/>
        <v>249.6</v>
      </c>
      <c r="Z234" s="36">
        <f t="shared" ref="Z234:Z240" si="51">IFERROR(IF(Y234=0,"",ROUNDUP(Y234/H234,0)*0.00753),"")</f>
        <v>0.78312000000000004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279.08749999999998</v>
      </c>
      <c r="BN234" s="64">
        <f t="shared" si="48"/>
        <v>279.76</v>
      </c>
      <c r="BO234" s="64">
        <f t="shared" si="49"/>
        <v>0.66506410256410253</v>
      </c>
      <c r="BP234" s="64">
        <f t="shared" si="50"/>
        <v>0.66666666666666663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8">
        <v>4680115882607</v>
      </c>
      <c r="E235" s="789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9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6"/>
      <c r="R235" s="786"/>
      <c r="S235" s="786"/>
      <c r="T235" s="787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8">
        <v>4680115880092</v>
      </c>
      <c r="E236" s="789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11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6"/>
      <c r="R236" s="786"/>
      <c r="S236" s="786"/>
      <c r="T236" s="787"/>
      <c r="U236" s="34"/>
      <c r="V236" s="34"/>
      <c r="W236" s="35" t="s">
        <v>69</v>
      </c>
      <c r="X236" s="777">
        <v>107</v>
      </c>
      <c r="Y236" s="778">
        <f t="shared" si="46"/>
        <v>108</v>
      </c>
      <c r="Z236" s="36">
        <f t="shared" si="51"/>
        <v>0.33884999999999998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119.12666666666667</v>
      </c>
      <c r="BN236" s="64">
        <f t="shared" si="48"/>
        <v>120.24000000000001</v>
      </c>
      <c r="BO236" s="64">
        <f t="shared" si="49"/>
        <v>0.28579059829059827</v>
      </c>
      <c r="BP236" s="64">
        <f t="shared" si="50"/>
        <v>0.28846153846153844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8">
        <v>4680115880221</v>
      </c>
      <c r="E237" s="789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77">
        <v>166</v>
      </c>
      <c r="Y237" s="778">
        <f t="shared" si="46"/>
        <v>168</v>
      </c>
      <c r="Z237" s="36">
        <f t="shared" si="51"/>
        <v>0.52710000000000001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184.81333333333336</v>
      </c>
      <c r="BN237" s="64">
        <f t="shared" si="48"/>
        <v>187.04000000000002</v>
      </c>
      <c r="BO237" s="64">
        <f t="shared" si="49"/>
        <v>0.44337606837606841</v>
      </c>
      <c r="BP237" s="64">
        <f t="shared" si="50"/>
        <v>0.44871794871794868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8">
        <v>4680115882942</v>
      </c>
      <c r="E238" s="789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0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6"/>
      <c r="R238" s="786"/>
      <c r="S238" s="786"/>
      <c r="T238" s="787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8">
        <v>4680115880504</v>
      </c>
      <c r="E239" s="789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6"/>
      <c r="R239" s="786"/>
      <c r="S239" s="786"/>
      <c r="T239" s="787"/>
      <c r="U239" s="34"/>
      <c r="V239" s="34"/>
      <c r="W239" s="35" t="s">
        <v>69</v>
      </c>
      <c r="X239" s="777">
        <v>260</v>
      </c>
      <c r="Y239" s="778">
        <f t="shared" si="46"/>
        <v>261.59999999999997</v>
      </c>
      <c r="Z239" s="36">
        <f t="shared" si="51"/>
        <v>0.82077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289.4666666666667</v>
      </c>
      <c r="BN239" s="64">
        <f t="shared" si="48"/>
        <v>291.24799999999999</v>
      </c>
      <c r="BO239" s="64">
        <f t="shared" si="49"/>
        <v>0.69444444444444453</v>
      </c>
      <c r="BP239" s="64">
        <f t="shared" si="50"/>
        <v>0.69871794871794857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8">
        <v>4680115882164</v>
      </c>
      <c r="E240" s="789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11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6"/>
      <c r="R240" s="786"/>
      <c r="S240" s="786"/>
      <c r="T240" s="787"/>
      <c r="U240" s="34"/>
      <c r="V240" s="34"/>
      <c r="W240" s="35" t="s">
        <v>69</v>
      </c>
      <c r="X240" s="777">
        <v>155</v>
      </c>
      <c r="Y240" s="778">
        <f t="shared" si="46"/>
        <v>156</v>
      </c>
      <c r="Z240" s="36">
        <f t="shared" si="51"/>
        <v>0.48945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172.95416666666665</v>
      </c>
      <c r="BN240" s="64">
        <f t="shared" si="48"/>
        <v>174.07</v>
      </c>
      <c r="BO240" s="64">
        <f t="shared" si="49"/>
        <v>0.41399572649572652</v>
      </c>
      <c r="BP240" s="64">
        <f t="shared" si="50"/>
        <v>0.41666666666666663</v>
      </c>
    </row>
    <row r="241" spans="1:68" x14ac:dyDescent="0.2">
      <c r="A241" s="802"/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803"/>
      <c r="P241" s="784" t="s">
        <v>71</v>
      </c>
      <c r="Q241" s="782"/>
      <c r="R241" s="782"/>
      <c r="S241" s="782"/>
      <c r="T241" s="782"/>
      <c r="U241" s="782"/>
      <c r="V241" s="783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394.26282051282055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397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3.0462899999999999</v>
      </c>
      <c r="AA241" s="780"/>
      <c r="AB241" s="780"/>
      <c r="AC241" s="780"/>
    </row>
    <row r="242" spans="1:68" x14ac:dyDescent="0.2">
      <c r="A242" s="792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803"/>
      <c r="P242" s="784" t="s">
        <v>71</v>
      </c>
      <c r="Q242" s="782"/>
      <c r="R242" s="782"/>
      <c r="S242" s="782"/>
      <c r="T242" s="782"/>
      <c r="U242" s="782"/>
      <c r="V242" s="783"/>
      <c r="W242" s="37" t="s">
        <v>69</v>
      </c>
      <c r="X242" s="779">
        <f>IFERROR(SUM(X230:X240),"0")</f>
        <v>967</v>
      </c>
      <c r="Y242" s="779">
        <f>IFERROR(SUM(Y230:Y240),"0")</f>
        <v>974.39999999999986</v>
      </c>
      <c r="Z242" s="37"/>
      <c r="AA242" s="780"/>
      <c r="AB242" s="780"/>
      <c r="AC242" s="780"/>
    </row>
    <row r="243" spans="1:68" ht="14.25" hidden="1" customHeight="1" x14ac:dyDescent="0.25">
      <c r="A243" s="798" t="s">
        <v>222</v>
      </c>
      <c r="B243" s="792"/>
      <c r="C243" s="792"/>
      <c r="D243" s="792"/>
      <c r="E243" s="792"/>
      <c r="F243" s="792"/>
      <c r="G243" s="792"/>
      <c r="H243" s="792"/>
      <c r="I243" s="792"/>
      <c r="J243" s="792"/>
      <c r="K243" s="792"/>
      <c r="L243" s="792"/>
      <c r="M243" s="792"/>
      <c r="N243" s="792"/>
      <c r="O243" s="792"/>
      <c r="P243" s="792"/>
      <c r="Q243" s="792"/>
      <c r="R243" s="792"/>
      <c r="S243" s="792"/>
      <c r="T243" s="792"/>
      <c r="U243" s="792"/>
      <c r="V243" s="792"/>
      <c r="W243" s="792"/>
      <c r="X243" s="792"/>
      <c r="Y243" s="792"/>
      <c r="Z243" s="792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8">
        <v>4680115882874</v>
      </c>
      <c r="E244" s="789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120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6"/>
      <c r="R244" s="786"/>
      <c r="S244" s="786"/>
      <c r="T244" s="787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8">
        <v>4680115882874</v>
      </c>
      <c r="E245" s="789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9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6"/>
      <c r="R245" s="786"/>
      <c r="S245" s="786"/>
      <c r="T245" s="787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8">
        <v>4680115884434</v>
      </c>
      <c r="E246" s="789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11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6"/>
      <c r="R246" s="786"/>
      <c r="S246" s="786"/>
      <c r="T246" s="787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8">
        <v>4680115880818</v>
      </c>
      <c r="E247" s="789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9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77">
        <v>16</v>
      </c>
      <c r="Y247" s="778">
        <f>IFERROR(IF(X247="",0,CEILING((X247/$H247),1)*$H247),"")</f>
        <v>16.8</v>
      </c>
      <c r="Z247" s="36">
        <f>IFERROR(IF(Y247=0,"",ROUNDUP(Y247/H247,0)*0.00753),"")</f>
        <v>5.271E-2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17.813333333333336</v>
      </c>
      <c r="BN247" s="64">
        <f>IFERROR(Y247*I247/H247,"0")</f>
        <v>18.704000000000001</v>
      </c>
      <c r="BO247" s="64">
        <f>IFERROR(1/J247*(X247/H247),"0")</f>
        <v>4.2735042735042736E-2</v>
      </c>
      <c r="BP247" s="64">
        <f>IFERROR(1/J247*(Y247/H247),"0")</f>
        <v>4.4871794871794879E-2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8">
        <v>4680115880801</v>
      </c>
      <c r="E248" s="789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9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6"/>
      <c r="R248" s="786"/>
      <c r="S248" s="786"/>
      <c r="T248" s="787"/>
      <c r="U248" s="34"/>
      <c r="V248" s="34"/>
      <c r="W248" s="35" t="s">
        <v>69</v>
      </c>
      <c r="X248" s="777">
        <v>67</v>
      </c>
      <c r="Y248" s="778">
        <f>IFERROR(IF(X248="",0,CEILING((X248/$H248),1)*$H248),"")</f>
        <v>67.2</v>
      </c>
      <c r="Z248" s="36">
        <f>IFERROR(IF(Y248=0,"",ROUNDUP(Y248/H248,0)*0.00753),"")</f>
        <v>0.21084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74.593333333333334</v>
      </c>
      <c r="BN248" s="64">
        <f>IFERROR(Y248*I248/H248,"0")</f>
        <v>74.816000000000003</v>
      </c>
      <c r="BO248" s="64">
        <f>IFERROR(1/J248*(X248/H248),"0")</f>
        <v>0.17895299145299146</v>
      </c>
      <c r="BP248" s="64">
        <f>IFERROR(1/J248*(Y248/H248),"0")</f>
        <v>0.17948717948717952</v>
      </c>
    </row>
    <row r="249" spans="1:68" x14ac:dyDescent="0.2">
      <c r="A249" s="80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803"/>
      <c r="P249" s="784" t="s">
        <v>71</v>
      </c>
      <c r="Q249" s="782"/>
      <c r="R249" s="782"/>
      <c r="S249" s="782"/>
      <c r="T249" s="782"/>
      <c r="U249" s="782"/>
      <c r="V249" s="783"/>
      <c r="W249" s="37" t="s">
        <v>72</v>
      </c>
      <c r="X249" s="779">
        <f>IFERROR(X244/H244,"0")+IFERROR(X245/H245,"0")+IFERROR(X246/H246,"0")+IFERROR(X247/H247,"0")+IFERROR(X248/H248,"0")</f>
        <v>34.583333333333336</v>
      </c>
      <c r="Y249" s="779">
        <f>IFERROR(Y244/H244,"0")+IFERROR(Y245/H245,"0")+IFERROR(Y246/H246,"0")+IFERROR(Y247/H247,"0")+IFERROR(Y248/H248,"0")</f>
        <v>35.000000000000007</v>
      </c>
      <c r="Z249" s="779">
        <f>IFERROR(IF(Z244="",0,Z244),"0")+IFERROR(IF(Z245="",0,Z245),"0")+IFERROR(IF(Z246="",0,Z246),"0")+IFERROR(IF(Z247="",0,Z247),"0")+IFERROR(IF(Z248="",0,Z248),"0")</f>
        <v>0.26355000000000001</v>
      </c>
      <c r="AA249" s="780"/>
      <c r="AB249" s="780"/>
      <c r="AC249" s="780"/>
    </row>
    <row r="250" spans="1:68" x14ac:dyDescent="0.2">
      <c r="A250" s="792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803"/>
      <c r="P250" s="784" t="s">
        <v>71</v>
      </c>
      <c r="Q250" s="782"/>
      <c r="R250" s="782"/>
      <c r="S250" s="782"/>
      <c r="T250" s="782"/>
      <c r="U250" s="782"/>
      <c r="V250" s="783"/>
      <c r="W250" s="37" t="s">
        <v>69</v>
      </c>
      <c r="X250" s="779">
        <f>IFERROR(SUM(X244:X248),"0")</f>
        <v>83</v>
      </c>
      <c r="Y250" s="779">
        <f>IFERROR(SUM(Y244:Y248),"0")</f>
        <v>84</v>
      </c>
      <c r="Z250" s="37"/>
      <c r="AA250" s="780"/>
      <c r="AB250" s="780"/>
      <c r="AC250" s="780"/>
    </row>
    <row r="251" spans="1:68" ht="16.5" hidden="1" customHeight="1" x14ac:dyDescent="0.25">
      <c r="A251" s="830" t="s">
        <v>436</v>
      </c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792"/>
      <c r="P251" s="792"/>
      <c r="Q251" s="792"/>
      <c r="R251" s="792"/>
      <c r="S251" s="792"/>
      <c r="T251" s="792"/>
      <c r="U251" s="792"/>
      <c r="V251" s="792"/>
      <c r="W251" s="792"/>
      <c r="X251" s="792"/>
      <c r="Y251" s="792"/>
      <c r="Z251" s="792"/>
      <c r="AA251" s="772"/>
      <c r="AB251" s="772"/>
      <c r="AC251" s="772"/>
    </row>
    <row r="252" spans="1:68" ht="14.25" hidden="1" customHeight="1" x14ac:dyDescent="0.25">
      <c r="A252" s="798" t="s">
        <v>124</v>
      </c>
      <c r="B252" s="792"/>
      <c r="C252" s="792"/>
      <c r="D252" s="792"/>
      <c r="E252" s="792"/>
      <c r="F252" s="792"/>
      <c r="G252" s="792"/>
      <c r="H252" s="792"/>
      <c r="I252" s="792"/>
      <c r="J252" s="792"/>
      <c r="K252" s="792"/>
      <c r="L252" s="792"/>
      <c r="M252" s="792"/>
      <c r="N252" s="792"/>
      <c r="O252" s="792"/>
      <c r="P252" s="792"/>
      <c r="Q252" s="792"/>
      <c r="R252" s="792"/>
      <c r="S252" s="792"/>
      <c r="T252" s="792"/>
      <c r="U252" s="792"/>
      <c r="V252" s="792"/>
      <c r="W252" s="792"/>
      <c r="X252" s="792"/>
      <c r="Y252" s="792"/>
      <c r="Z252" s="792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8">
        <v>4680115884274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8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8">
        <v>4680115884274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9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8">
        <v>4680115884298</v>
      </c>
      <c r="E255" s="789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6"/>
      <c r="R255" s="786"/>
      <c r="S255" s="786"/>
      <c r="T255" s="787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8">
        <v>4680115884250</v>
      </c>
      <c r="E256" s="789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94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6"/>
      <c r="R256" s="786"/>
      <c r="S256" s="786"/>
      <c r="T256" s="787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8">
        <v>4680115884250</v>
      </c>
      <c r="E257" s="789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6"/>
      <c r="R257" s="786"/>
      <c r="S257" s="786"/>
      <c r="T257" s="787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8">
        <v>4680115884281</v>
      </c>
      <c r="E258" s="789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12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6"/>
      <c r="R258" s="786"/>
      <c r="S258" s="786"/>
      <c r="T258" s="787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8">
        <v>4680115884199</v>
      </c>
      <c r="E259" s="789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8">
        <v>4680115884267</v>
      </c>
      <c r="E260" s="789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9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6"/>
      <c r="R260" s="786"/>
      <c r="S260" s="786"/>
      <c r="T260" s="787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0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803"/>
      <c r="P261" s="784" t="s">
        <v>71</v>
      </c>
      <c r="Q261" s="782"/>
      <c r="R261" s="782"/>
      <c r="S261" s="782"/>
      <c r="T261" s="782"/>
      <c r="U261" s="782"/>
      <c r="V261" s="783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2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803"/>
      <c r="P262" s="784" t="s">
        <v>71</v>
      </c>
      <c r="Q262" s="782"/>
      <c r="R262" s="782"/>
      <c r="S262" s="782"/>
      <c r="T262" s="782"/>
      <c r="U262" s="782"/>
      <c r="V262" s="783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830" t="s">
        <v>457</v>
      </c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792"/>
      <c r="P263" s="792"/>
      <c r="Q263" s="792"/>
      <c r="R263" s="792"/>
      <c r="S263" s="792"/>
      <c r="T263" s="792"/>
      <c r="U263" s="792"/>
      <c r="V263" s="792"/>
      <c r="W263" s="792"/>
      <c r="X263" s="792"/>
      <c r="Y263" s="792"/>
      <c r="Z263" s="792"/>
      <c r="AA263" s="772"/>
      <c r="AB263" s="772"/>
      <c r="AC263" s="772"/>
    </row>
    <row r="264" spans="1:68" ht="14.25" hidden="1" customHeight="1" x14ac:dyDescent="0.25">
      <c r="A264" s="798" t="s">
        <v>124</v>
      </c>
      <c r="B264" s="792"/>
      <c r="C264" s="792"/>
      <c r="D264" s="792"/>
      <c r="E264" s="792"/>
      <c r="F264" s="792"/>
      <c r="G264" s="792"/>
      <c r="H264" s="792"/>
      <c r="I264" s="792"/>
      <c r="J264" s="792"/>
      <c r="K264" s="792"/>
      <c r="L264" s="792"/>
      <c r="M264" s="792"/>
      <c r="N264" s="792"/>
      <c r="O264" s="792"/>
      <c r="P264" s="792"/>
      <c r="Q264" s="792"/>
      <c r="R264" s="792"/>
      <c r="S264" s="792"/>
      <c r="T264" s="792"/>
      <c r="U264" s="792"/>
      <c r="V264" s="792"/>
      <c r="W264" s="792"/>
      <c r="X264" s="792"/>
      <c r="Y264" s="792"/>
      <c r="Z264" s="792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8">
        <v>4680115884137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12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8">
        <v>4680115884137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11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8">
        <v>4680115884236</v>
      </c>
      <c r="E267" s="789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8">
        <v>4680115884175</v>
      </c>
      <c r="E268" s="789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10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6"/>
      <c r="R268" s="786"/>
      <c r="S268" s="786"/>
      <c r="T268" s="787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8">
        <v>4680115884175</v>
      </c>
      <c r="E269" s="789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9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6"/>
      <c r="R269" s="786"/>
      <c r="S269" s="786"/>
      <c r="T269" s="787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8">
        <v>4680115884144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9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6"/>
      <c r="R270" s="786"/>
      <c r="S270" s="786"/>
      <c r="T270" s="787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8">
        <v>4680115885288</v>
      </c>
      <c r="E271" s="789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9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8">
        <v>4680115884182</v>
      </c>
      <c r="E272" s="789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6"/>
      <c r="R272" s="786"/>
      <c r="S272" s="786"/>
      <c r="T272" s="787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8">
        <v>4680115884205</v>
      </c>
      <c r="E273" s="789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6"/>
      <c r="R273" s="786"/>
      <c r="S273" s="786"/>
      <c r="T273" s="787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0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803"/>
      <c r="P274" s="784" t="s">
        <v>71</v>
      </c>
      <c r="Q274" s="782"/>
      <c r="R274" s="782"/>
      <c r="S274" s="782"/>
      <c r="T274" s="782"/>
      <c r="U274" s="782"/>
      <c r="V274" s="783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2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3"/>
      <c r="P275" s="784" t="s">
        <v>71</v>
      </c>
      <c r="Q275" s="782"/>
      <c r="R275" s="782"/>
      <c r="S275" s="782"/>
      <c r="T275" s="782"/>
      <c r="U275" s="782"/>
      <c r="V275" s="783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8" t="s">
        <v>180</v>
      </c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2"/>
      <c r="P276" s="792"/>
      <c r="Q276" s="792"/>
      <c r="R276" s="792"/>
      <c r="S276" s="792"/>
      <c r="T276" s="792"/>
      <c r="U276" s="792"/>
      <c r="V276" s="792"/>
      <c r="W276" s="792"/>
      <c r="X276" s="792"/>
      <c r="Y276" s="792"/>
      <c r="Z276" s="792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8">
        <v>4680115885721</v>
      </c>
      <c r="E277" s="789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1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6"/>
      <c r="R277" s="786"/>
      <c r="S277" s="786"/>
      <c r="T277" s="787"/>
      <c r="U277" s="34"/>
      <c r="V277" s="34"/>
      <c r="W277" s="35" t="s">
        <v>69</v>
      </c>
      <c r="X277" s="777">
        <v>28</v>
      </c>
      <c r="Y277" s="778">
        <f>IFERROR(IF(X277="",0,CEILING((X277/$H277),1)*$H277),"")</f>
        <v>29.7</v>
      </c>
      <c r="Z277" s="36">
        <f>IFERROR(IF(Y277=0,"",ROUNDUP(Y277/H277,0)*0.00502),"")</f>
        <v>7.5300000000000006E-2</v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29.414141414141415</v>
      </c>
      <c r="BN277" s="64">
        <f>IFERROR(Y277*I277/H277,"0")</f>
        <v>31.200000000000003</v>
      </c>
      <c r="BO277" s="64">
        <f>IFERROR(1/J277*(X277/H277),"0")</f>
        <v>6.0433393766727107E-2</v>
      </c>
      <c r="BP277" s="64">
        <f>IFERROR(1/J277*(Y277/H277),"0")</f>
        <v>6.4102564102564111E-2</v>
      </c>
    </row>
    <row r="278" spans="1:68" x14ac:dyDescent="0.2">
      <c r="A278" s="80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803"/>
      <c r="P278" s="784" t="s">
        <v>71</v>
      </c>
      <c r="Q278" s="782"/>
      <c r="R278" s="782"/>
      <c r="S278" s="782"/>
      <c r="T278" s="782"/>
      <c r="U278" s="782"/>
      <c r="V278" s="783"/>
      <c r="W278" s="37" t="s">
        <v>72</v>
      </c>
      <c r="X278" s="779">
        <f>IFERROR(X277/H277,"0")</f>
        <v>14.141414141414142</v>
      </c>
      <c r="Y278" s="779">
        <f>IFERROR(Y277/H277,"0")</f>
        <v>15</v>
      </c>
      <c r="Z278" s="779">
        <f>IFERROR(IF(Z277="",0,Z277),"0")</f>
        <v>7.5300000000000006E-2</v>
      </c>
      <c r="AA278" s="780"/>
      <c r="AB278" s="780"/>
      <c r="AC278" s="780"/>
    </row>
    <row r="279" spans="1:68" x14ac:dyDescent="0.2">
      <c r="A279" s="792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803"/>
      <c r="P279" s="784" t="s">
        <v>71</v>
      </c>
      <c r="Q279" s="782"/>
      <c r="R279" s="782"/>
      <c r="S279" s="782"/>
      <c r="T279" s="782"/>
      <c r="U279" s="782"/>
      <c r="V279" s="783"/>
      <c r="W279" s="37" t="s">
        <v>69</v>
      </c>
      <c r="X279" s="779">
        <f>IFERROR(SUM(X277:X277),"0")</f>
        <v>28</v>
      </c>
      <c r="Y279" s="779">
        <f>IFERROR(SUM(Y277:Y277),"0")</f>
        <v>29.7</v>
      </c>
      <c r="Z279" s="37"/>
      <c r="AA279" s="780"/>
      <c r="AB279" s="780"/>
      <c r="AC279" s="780"/>
    </row>
    <row r="280" spans="1:68" ht="16.5" hidden="1" customHeight="1" x14ac:dyDescent="0.25">
      <c r="A280" s="830" t="s">
        <v>481</v>
      </c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792"/>
      <c r="P280" s="792"/>
      <c r="Q280" s="792"/>
      <c r="R280" s="792"/>
      <c r="S280" s="792"/>
      <c r="T280" s="792"/>
      <c r="U280" s="792"/>
      <c r="V280" s="792"/>
      <c r="W280" s="792"/>
      <c r="X280" s="792"/>
      <c r="Y280" s="792"/>
      <c r="Z280" s="792"/>
      <c r="AA280" s="772"/>
      <c r="AB280" s="772"/>
      <c r="AC280" s="772"/>
    </row>
    <row r="281" spans="1:68" ht="14.25" hidden="1" customHeight="1" x14ac:dyDescent="0.25">
      <c r="A281" s="798" t="s">
        <v>124</v>
      </c>
      <c r="B281" s="792"/>
      <c r="C281" s="792"/>
      <c r="D281" s="792"/>
      <c r="E281" s="792"/>
      <c r="F281" s="792"/>
      <c r="G281" s="792"/>
      <c r="H281" s="792"/>
      <c r="I281" s="792"/>
      <c r="J281" s="792"/>
      <c r="K281" s="792"/>
      <c r="L281" s="792"/>
      <c r="M281" s="792"/>
      <c r="N281" s="792"/>
      <c r="O281" s="792"/>
      <c r="P281" s="792"/>
      <c r="Q281" s="792"/>
      <c r="R281" s="792"/>
      <c r="S281" s="792"/>
      <c r="T281" s="792"/>
      <c r="U281" s="792"/>
      <c r="V281" s="792"/>
      <c r="W281" s="792"/>
      <c r="X281" s="792"/>
      <c r="Y281" s="792"/>
      <c r="Z281" s="792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8">
        <v>4607091387452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90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6"/>
      <c r="R282" s="786"/>
      <c r="S282" s="786"/>
      <c r="T282" s="787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8">
        <v>4680115885837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3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8">
        <v>4680115885806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11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6"/>
      <c r="R284" s="786"/>
      <c r="S284" s="786"/>
      <c r="T284" s="787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8">
        <v>4680115885806</v>
      </c>
      <c r="E285" s="789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10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6"/>
      <c r="R285" s="786"/>
      <c r="S285" s="786"/>
      <c r="T285" s="787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8">
        <v>4607091385984</v>
      </c>
      <c r="E286" s="789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2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6"/>
      <c r="R286" s="786"/>
      <c r="S286" s="786"/>
      <c r="T286" s="787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8">
        <v>4680115885851</v>
      </c>
      <c r="E287" s="789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0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6"/>
      <c r="R287" s="786"/>
      <c r="S287" s="786"/>
      <c r="T287" s="787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8">
        <v>4607091387469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8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6"/>
      <c r="R288" s="786"/>
      <c r="S288" s="786"/>
      <c r="T288" s="787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8">
        <v>4680115885844</v>
      </c>
      <c r="E289" s="789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0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6"/>
      <c r="R289" s="786"/>
      <c r="S289" s="786"/>
      <c r="T289" s="787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8">
        <v>4607091387438</v>
      </c>
      <c r="E290" s="789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6"/>
      <c r="R290" s="786"/>
      <c r="S290" s="786"/>
      <c r="T290" s="787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8">
        <v>4680115885820</v>
      </c>
      <c r="E291" s="789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6"/>
      <c r="R291" s="786"/>
      <c r="S291" s="786"/>
      <c r="T291" s="787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0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803"/>
      <c r="P292" s="784" t="s">
        <v>71</v>
      </c>
      <c r="Q292" s="782"/>
      <c r="R292" s="782"/>
      <c r="S292" s="782"/>
      <c r="T292" s="782"/>
      <c r="U292" s="782"/>
      <c r="V292" s="783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2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803"/>
      <c r="P293" s="784" t="s">
        <v>71</v>
      </c>
      <c r="Q293" s="782"/>
      <c r="R293" s="782"/>
      <c r="S293" s="782"/>
      <c r="T293" s="782"/>
      <c r="U293" s="782"/>
      <c r="V293" s="783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830" t="s">
        <v>508</v>
      </c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2"/>
      <c r="P294" s="792"/>
      <c r="Q294" s="792"/>
      <c r="R294" s="792"/>
      <c r="S294" s="792"/>
      <c r="T294" s="792"/>
      <c r="U294" s="792"/>
      <c r="V294" s="792"/>
      <c r="W294" s="792"/>
      <c r="X294" s="792"/>
      <c r="Y294" s="792"/>
      <c r="Z294" s="792"/>
      <c r="AA294" s="772"/>
      <c r="AB294" s="772"/>
      <c r="AC294" s="772"/>
    </row>
    <row r="295" spans="1:68" ht="14.25" hidden="1" customHeight="1" x14ac:dyDescent="0.25">
      <c r="A295" s="798" t="s">
        <v>124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8">
        <v>4680115885707</v>
      </c>
      <c r="E296" s="789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6"/>
      <c r="R296" s="786"/>
      <c r="S296" s="786"/>
      <c r="T296" s="787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0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803"/>
      <c r="P297" s="784" t="s">
        <v>71</v>
      </c>
      <c r="Q297" s="782"/>
      <c r="R297" s="782"/>
      <c r="S297" s="782"/>
      <c r="T297" s="782"/>
      <c r="U297" s="782"/>
      <c r="V297" s="783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2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803"/>
      <c r="P298" s="784" t="s">
        <v>71</v>
      </c>
      <c r="Q298" s="782"/>
      <c r="R298" s="782"/>
      <c r="S298" s="782"/>
      <c r="T298" s="782"/>
      <c r="U298" s="782"/>
      <c r="V298" s="783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830" t="s">
        <v>511</v>
      </c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792"/>
      <c r="P299" s="792"/>
      <c r="Q299" s="792"/>
      <c r="R299" s="792"/>
      <c r="S299" s="792"/>
      <c r="T299" s="792"/>
      <c r="U299" s="792"/>
      <c r="V299" s="792"/>
      <c r="W299" s="792"/>
      <c r="X299" s="792"/>
      <c r="Y299" s="792"/>
      <c r="Z299" s="792"/>
      <c r="AA299" s="772"/>
      <c r="AB299" s="772"/>
      <c r="AC299" s="772"/>
    </row>
    <row r="300" spans="1:68" ht="14.25" hidden="1" customHeight="1" x14ac:dyDescent="0.25">
      <c r="A300" s="798" t="s">
        <v>124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8">
        <v>4607091383423</v>
      </c>
      <c r="E301" s="789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8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6"/>
      <c r="R301" s="786"/>
      <c r="S301" s="786"/>
      <c r="T301" s="787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8">
        <v>4680115885691</v>
      </c>
      <c r="E302" s="789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12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8">
        <v>4680115885660</v>
      </c>
      <c r="E303" s="789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10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6"/>
      <c r="R303" s="786"/>
      <c r="S303" s="786"/>
      <c r="T303" s="787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0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803"/>
      <c r="P304" s="784" t="s">
        <v>71</v>
      </c>
      <c r="Q304" s="782"/>
      <c r="R304" s="782"/>
      <c r="S304" s="782"/>
      <c r="T304" s="782"/>
      <c r="U304" s="782"/>
      <c r="V304" s="783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2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803"/>
      <c r="P305" s="784" t="s">
        <v>71</v>
      </c>
      <c r="Q305" s="782"/>
      <c r="R305" s="782"/>
      <c r="S305" s="782"/>
      <c r="T305" s="782"/>
      <c r="U305" s="782"/>
      <c r="V305" s="783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830" t="s">
        <v>520</v>
      </c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792"/>
      <c r="P306" s="792"/>
      <c r="Q306" s="792"/>
      <c r="R306" s="792"/>
      <c r="S306" s="792"/>
      <c r="T306" s="792"/>
      <c r="U306" s="792"/>
      <c r="V306" s="792"/>
      <c r="W306" s="792"/>
      <c r="X306" s="792"/>
      <c r="Y306" s="792"/>
      <c r="Z306" s="792"/>
      <c r="AA306" s="772"/>
      <c r="AB306" s="772"/>
      <c r="AC306" s="772"/>
    </row>
    <row r="307" spans="1:68" ht="14.25" hidden="1" customHeight="1" x14ac:dyDescent="0.25">
      <c r="A307" s="798" t="s">
        <v>73</v>
      </c>
      <c r="B307" s="792"/>
      <c r="C307" s="792"/>
      <c r="D307" s="792"/>
      <c r="E307" s="792"/>
      <c r="F307" s="792"/>
      <c r="G307" s="792"/>
      <c r="H307" s="792"/>
      <c r="I307" s="792"/>
      <c r="J307" s="792"/>
      <c r="K307" s="792"/>
      <c r="L307" s="792"/>
      <c r="M307" s="792"/>
      <c r="N307" s="792"/>
      <c r="O307" s="792"/>
      <c r="P307" s="792"/>
      <c r="Q307" s="792"/>
      <c r="R307" s="792"/>
      <c r="S307" s="792"/>
      <c r="T307" s="792"/>
      <c r="U307" s="792"/>
      <c r="V307" s="792"/>
      <c r="W307" s="792"/>
      <c r="X307" s="792"/>
      <c r="Y307" s="792"/>
      <c r="Z307" s="792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8">
        <v>4680115881556</v>
      </c>
      <c r="E308" s="789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106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6"/>
      <c r="R308" s="786"/>
      <c r="S308" s="786"/>
      <c r="T308" s="787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8">
        <v>4680115881037</v>
      </c>
      <c r="E309" s="789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9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6"/>
      <c r="R309" s="786"/>
      <c r="S309" s="786"/>
      <c r="T309" s="787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8">
        <v>4680115886186</v>
      </c>
      <c r="E310" s="789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105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6"/>
      <c r="R310" s="786"/>
      <c r="S310" s="786"/>
      <c r="T310" s="787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8">
        <v>4680115881228</v>
      </c>
      <c r="E311" s="789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6"/>
      <c r="R311" s="786"/>
      <c r="S311" s="786"/>
      <c r="T311" s="787"/>
      <c r="U311" s="34"/>
      <c r="V311" s="34"/>
      <c r="W311" s="35" t="s">
        <v>69</v>
      </c>
      <c r="X311" s="777">
        <v>102</v>
      </c>
      <c r="Y311" s="778">
        <f t="shared" si="67"/>
        <v>103.2</v>
      </c>
      <c r="Z311" s="36">
        <f>IFERROR(IF(Y311=0,"",ROUNDUP(Y311/H311,0)*0.00753),"")</f>
        <v>0.32379000000000002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113.56000000000002</v>
      </c>
      <c r="BN311" s="64">
        <f t="shared" si="69"/>
        <v>114.89600000000002</v>
      </c>
      <c r="BO311" s="64">
        <f t="shared" si="70"/>
        <v>0.27243589743589741</v>
      </c>
      <c r="BP311" s="64">
        <f t="shared" si="71"/>
        <v>0.27564102564102561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8">
        <v>4680115881211</v>
      </c>
      <c r="E312" s="789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110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6"/>
      <c r="R312" s="786"/>
      <c r="S312" s="786"/>
      <c r="T312" s="787"/>
      <c r="U312" s="34"/>
      <c r="V312" s="34"/>
      <c r="W312" s="35" t="s">
        <v>69</v>
      </c>
      <c r="X312" s="777">
        <v>204</v>
      </c>
      <c r="Y312" s="778">
        <f t="shared" si="67"/>
        <v>204</v>
      </c>
      <c r="Z312" s="36">
        <f>IFERROR(IF(Y312=0,"",ROUNDUP(Y312/H312,0)*0.00753),"")</f>
        <v>0.64005000000000001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221</v>
      </c>
      <c r="BN312" s="64">
        <f t="shared" si="69"/>
        <v>221</v>
      </c>
      <c r="BO312" s="64">
        <f t="shared" si="70"/>
        <v>0.54487179487179482</v>
      </c>
      <c r="BP312" s="64">
        <f t="shared" si="71"/>
        <v>0.54487179487179482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8">
        <v>4680115881020</v>
      </c>
      <c r="E313" s="789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8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6"/>
      <c r="R313" s="786"/>
      <c r="S313" s="786"/>
      <c r="T313" s="787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803"/>
      <c r="P314" s="784" t="s">
        <v>71</v>
      </c>
      <c r="Q314" s="782"/>
      <c r="R314" s="782"/>
      <c r="S314" s="782"/>
      <c r="T314" s="782"/>
      <c r="U314" s="782"/>
      <c r="V314" s="783"/>
      <c r="W314" s="37" t="s">
        <v>72</v>
      </c>
      <c r="X314" s="779">
        <f>IFERROR(X308/H308,"0")+IFERROR(X309/H309,"0")+IFERROR(X310/H310,"0")+IFERROR(X311/H311,"0")+IFERROR(X312/H312,"0")+IFERROR(X313/H313,"0")</f>
        <v>127.5</v>
      </c>
      <c r="Y314" s="779">
        <f>IFERROR(Y308/H308,"0")+IFERROR(Y309/H309,"0")+IFERROR(Y310/H310,"0")+IFERROR(Y311/H311,"0")+IFERROR(Y312/H312,"0")+IFERROR(Y313/H313,"0")</f>
        <v>128</v>
      </c>
      <c r="Z314" s="779">
        <f>IFERROR(IF(Z308="",0,Z308),"0")+IFERROR(IF(Z309="",0,Z309),"0")+IFERROR(IF(Z310="",0,Z310),"0")+IFERROR(IF(Z311="",0,Z311),"0")+IFERROR(IF(Z312="",0,Z312),"0")+IFERROR(IF(Z313="",0,Z313),"0")</f>
        <v>0.96384000000000003</v>
      </c>
      <c r="AA314" s="780"/>
      <c r="AB314" s="780"/>
      <c r="AC314" s="780"/>
    </row>
    <row r="315" spans="1:68" x14ac:dyDescent="0.2">
      <c r="A315" s="792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803"/>
      <c r="P315" s="784" t="s">
        <v>71</v>
      </c>
      <c r="Q315" s="782"/>
      <c r="R315" s="782"/>
      <c r="S315" s="782"/>
      <c r="T315" s="782"/>
      <c r="U315" s="782"/>
      <c r="V315" s="783"/>
      <c r="W315" s="37" t="s">
        <v>69</v>
      </c>
      <c r="X315" s="779">
        <f>IFERROR(SUM(X308:X313),"0")</f>
        <v>306</v>
      </c>
      <c r="Y315" s="779">
        <f>IFERROR(SUM(Y308:Y313),"0")</f>
        <v>307.2</v>
      </c>
      <c r="Z315" s="37"/>
      <c r="AA315" s="780"/>
      <c r="AB315" s="780"/>
      <c r="AC315" s="780"/>
    </row>
    <row r="316" spans="1:68" ht="16.5" hidden="1" customHeight="1" x14ac:dyDescent="0.25">
      <c r="A316" s="830" t="s">
        <v>536</v>
      </c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2"/>
      <c r="P316" s="792"/>
      <c r="Q316" s="792"/>
      <c r="R316" s="792"/>
      <c r="S316" s="792"/>
      <c r="T316" s="792"/>
      <c r="U316" s="792"/>
      <c r="V316" s="792"/>
      <c r="W316" s="792"/>
      <c r="X316" s="792"/>
      <c r="Y316" s="792"/>
      <c r="Z316" s="792"/>
      <c r="AA316" s="772"/>
      <c r="AB316" s="772"/>
      <c r="AC316" s="772"/>
    </row>
    <row r="317" spans="1:68" ht="14.25" hidden="1" customHeight="1" x14ac:dyDescent="0.25">
      <c r="A317" s="798" t="s">
        <v>124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8">
        <v>4607091389296</v>
      </c>
      <c r="E318" s="789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94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6"/>
      <c r="R318" s="786"/>
      <c r="S318" s="786"/>
      <c r="T318" s="787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0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803"/>
      <c r="P319" s="784" t="s">
        <v>71</v>
      </c>
      <c r="Q319" s="782"/>
      <c r="R319" s="782"/>
      <c r="S319" s="782"/>
      <c r="T319" s="782"/>
      <c r="U319" s="782"/>
      <c r="V319" s="783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2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3"/>
      <c r="P320" s="784" t="s">
        <v>71</v>
      </c>
      <c r="Q320" s="782"/>
      <c r="R320" s="782"/>
      <c r="S320" s="782"/>
      <c r="T320" s="782"/>
      <c r="U320" s="782"/>
      <c r="V320" s="783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8" t="s">
        <v>64</v>
      </c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2"/>
      <c r="P321" s="792"/>
      <c r="Q321" s="792"/>
      <c r="R321" s="792"/>
      <c r="S321" s="792"/>
      <c r="T321" s="792"/>
      <c r="U321" s="792"/>
      <c r="V321" s="792"/>
      <c r="W321" s="792"/>
      <c r="X321" s="792"/>
      <c r="Y321" s="792"/>
      <c r="Z321" s="792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8">
        <v>4680115880344</v>
      </c>
      <c r="E322" s="789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99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6"/>
      <c r="R322" s="786"/>
      <c r="S322" s="786"/>
      <c r="T322" s="787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0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803"/>
      <c r="P323" s="784" t="s">
        <v>71</v>
      </c>
      <c r="Q323" s="782"/>
      <c r="R323" s="782"/>
      <c r="S323" s="782"/>
      <c r="T323" s="782"/>
      <c r="U323" s="782"/>
      <c r="V323" s="783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2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3"/>
      <c r="P324" s="784" t="s">
        <v>71</v>
      </c>
      <c r="Q324" s="782"/>
      <c r="R324" s="782"/>
      <c r="S324" s="782"/>
      <c r="T324" s="782"/>
      <c r="U324" s="782"/>
      <c r="V324" s="783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8" t="s">
        <v>73</v>
      </c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2"/>
      <c r="P325" s="792"/>
      <c r="Q325" s="792"/>
      <c r="R325" s="792"/>
      <c r="S325" s="792"/>
      <c r="T325" s="792"/>
      <c r="U325" s="792"/>
      <c r="V325" s="792"/>
      <c r="W325" s="792"/>
      <c r="X325" s="792"/>
      <c r="Y325" s="792"/>
      <c r="Z325" s="792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8">
        <v>4680115884618</v>
      </c>
      <c r="E326" s="789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11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6"/>
      <c r="R326" s="786"/>
      <c r="S326" s="786"/>
      <c r="T326" s="787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0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803"/>
      <c r="P327" s="784" t="s">
        <v>71</v>
      </c>
      <c r="Q327" s="782"/>
      <c r="R327" s="782"/>
      <c r="S327" s="782"/>
      <c r="T327" s="782"/>
      <c r="U327" s="782"/>
      <c r="V327" s="783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2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803"/>
      <c r="P328" s="784" t="s">
        <v>71</v>
      </c>
      <c r="Q328" s="782"/>
      <c r="R328" s="782"/>
      <c r="S328" s="782"/>
      <c r="T328" s="782"/>
      <c r="U328" s="782"/>
      <c r="V328" s="783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830" t="s">
        <v>546</v>
      </c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2"/>
      <c r="P329" s="792"/>
      <c r="Q329" s="792"/>
      <c r="R329" s="792"/>
      <c r="S329" s="792"/>
      <c r="T329" s="792"/>
      <c r="U329" s="792"/>
      <c r="V329" s="792"/>
      <c r="W329" s="792"/>
      <c r="X329" s="792"/>
      <c r="Y329" s="792"/>
      <c r="Z329" s="792"/>
      <c r="AA329" s="772"/>
      <c r="AB329" s="772"/>
      <c r="AC329" s="772"/>
    </row>
    <row r="330" spans="1:68" ht="14.25" hidden="1" customHeight="1" x14ac:dyDescent="0.25">
      <c r="A330" s="798" t="s">
        <v>124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8">
        <v>4607091389807</v>
      </c>
      <c r="E331" s="789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6"/>
      <c r="R331" s="786"/>
      <c r="S331" s="786"/>
      <c r="T331" s="787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0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803"/>
      <c r="P332" s="784" t="s">
        <v>71</v>
      </c>
      <c r="Q332" s="782"/>
      <c r="R332" s="782"/>
      <c r="S332" s="782"/>
      <c r="T332" s="782"/>
      <c r="U332" s="782"/>
      <c r="V332" s="783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2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3"/>
      <c r="P333" s="784" t="s">
        <v>71</v>
      </c>
      <c r="Q333" s="782"/>
      <c r="R333" s="782"/>
      <c r="S333" s="782"/>
      <c r="T333" s="782"/>
      <c r="U333" s="782"/>
      <c r="V333" s="783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8" t="s">
        <v>64</v>
      </c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2"/>
      <c r="P334" s="792"/>
      <c r="Q334" s="792"/>
      <c r="R334" s="792"/>
      <c r="S334" s="792"/>
      <c r="T334" s="792"/>
      <c r="U334" s="792"/>
      <c r="V334" s="792"/>
      <c r="W334" s="792"/>
      <c r="X334" s="792"/>
      <c r="Y334" s="792"/>
      <c r="Z334" s="792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8">
        <v>4680115880481</v>
      </c>
      <c r="E335" s="789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1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6"/>
      <c r="R335" s="786"/>
      <c r="S335" s="786"/>
      <c r="T335" s="787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0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803"/>
      <c r="P336" s="784" t="s">
        <v>71</v>
      </c>
      <c r="Q336" s="782"/>
      <c r="R336" s="782"/>
      <c r="S336" s="782"/>
      <c r="T336" s="782"/>
      <c r="U336" s="782"/>
      <c r="V336" s="783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2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803"/>
      <c r="P337" s="784" t="s">
        <v>71</v>
      </c>
      <c r="Q337" s="782"/>
      <c r="R337" s="782"/>
      <c r="S337" s="782"/>
      <c r="T337" s="782"/>
      <c r="U337" s="782"/>
      <c r="V337" s="783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8" t="s">
        <v>73</v>
      </c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2"/>
      <c r="P338" s="792"/>
      <c r="Q338" s="792"/>
      <c r="R338" s="792"/>
      <c r="S338" s="792"/>
      <c r="T338" s="792"/>
      <c r="U338" s="792"/>
      <c r="V338" s="792"/>
      <c r="W338" s="792"/>
      <c r="X338" s="792"/>
      <c r="Y338" s="792"/>
      <c r="Z338" s="792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8">
        <v>4680115880412</v>
      </c>
      <c r="E339" s="789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10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6"/>
      <c r="R339" s="786"/>
      <c r="S339" s="786"/>
      <c r="T339" s="787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8">
        <v>4680115880511</v>
      </c>
      <c r="E340" s="789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108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6"/>
      <c r="R340" s="786"/>
      <c r="S340" s="786"/>
      <c r="T340" s="787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0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803"/>
      <c r="P341" s="784" t="s">
        <v>71</v>
      </c>
      <c r="Q341" s="782"/>
      <c r="R341" s="782"/>
      <c r="S341" s="782"/>
      <c r="T341" s="782"/>
      <c r="U341" s="782"/>
      <c r="V341" s="783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2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803"/>
      <c r="P342" s="784" t="s">
        <v>71</v>
      </c>
      <c r="Q342" s="782"/>
      <c r="R342" s="782"/>
      <c r="S342" s="782"/>
      <c r="T342" s="782"/>
      <c r="U342" s="782"/>
      <c r="V342" s="783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830" t="s">
        <v>559</v>
      </c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2"/>
      <c r="P343" s="792"/>
      <c r="Q343" s="792"/>
      <c r="R343" s="792"/>
      <c r="S343" s="792"/>
      <c r="T343" s="792"/>
      <c r="U343" s="792"/>
      <c r="V343" s="792"/>
      <c r="W343" s="792"/>
      <c r="X343" s="792"/>
      <c r="Y343" s="792"/>
      <c r="Z343" s="792"/>
      <c r="AA343" s="772"/>
      <c r="AB343" s="772"/>
      <c r="AC343" s="772"/>
    </row>
    <row r="344" spans="1:68" ht="14.25" hidden="1" customHeight="1" x14ac:dyDescent="0.25">
      <c r="A344" s="798" t="s">
        <v>124</v>
      </c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2"/>
      <c r="P344" s="792"/>
      <c r="Q344" s="792"/>
      <c r="R344" s="792"/>
      <c r="S344" s="792"/>
      <c r="T344" s="792"/>
      <c r="U344" s="792"/>
      <c r="V344" s="792"/>
      <c r="W344" s="792"/>
      <c r="X344" s="792"/>
      <c r="Y344" s="792"/>
      <c r="Z344" s="792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8">
        <v>4680115882973</v>
      </c>
      <c r="E345" s="789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94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6"/>
      <c r="R345" s="786"/>
      <c r="S345" s="786"/>
      <c r="T345" s="787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0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803"/>
      <c r="P346" s="784" t="s">
        <v>71</v>
      </c>
      <c r="Q346" s="782"/>
      <c r="R346" s="782"/>
      <c r="S346" s="782"/>
      <c r="T346" s="782"/>
      <c r="U346" s="782"/>
      <c r="V346" s="783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2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803"/>
      <c r="P347" s="784" t="s">
        <v>71</v>
      </c>
      <c r="Q347" s="782"/>
      <c r="R347" s="782"/>
      <c r="S347" s="782"/>
      <c r="T347" s="782"/>
      <c r="U347" s="782"/>
      <c r="V347" s="783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8" t="s">
        <v>64</v>
      </c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2"/>
      <c r="P348" s="792"/>
      <c r="Q348" s="792"/>
      <c r="R348" s="792"/>
      <c r="S348" s="792"/>
      <c r="T348" s="792"/>
      <c r="U348" s="792"/>
      <c r="V348" s="792"/>
      <c r="W348" s="792"/>
      <c r="X348" s="792"/>
      <c r="Y348" s="792"/>
      <c r="Z348" s="792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8">
        <v>4607091389845</v>
      </c>
      <c r="E349" s="789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8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6"/>
      <c r="R349" s="786"/>
      <c r="S349" s="786"/>
      <c r="T349" s="787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8">
        <v>4680115882881</v>
      </c>
      <c r="E350" s="789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6"/>
      <c r="R350" s="786"/>
      <c r="S350" s="786"/>
      <c r="T350" s="787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0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803"/>
      <c r="P351" s="784" t="s">
        <v>71</v>
      </c>
      <c r="Q351" s="782"/>
      <c r="R351" s="782"/>
      <c r="S351" s="782"/>
      <c r="T351" s="782"/>
      <c r="U351" s="782"/>
      <c r="V351" s="783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2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3"/>
      <c r="P352" s="784" t="s">
        <v>71</v>
      </c>
      <c r="Q352" s="782"/>
      <c r="R352" s="782"/>
      <c r="S352" s="782"/>
      <c r="T352" s="782"/>
      <c r="U352" s="782"/>
      <c r="V352" s="783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8" t="s">
        <v>73</v>
      </c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2"/>
      <c r="P353" s="792"/>
      <c r="Q353" s="792"/>
      <c r="R353" s="792"/>
      <c r="S353" s="792"/>
      <c r="T353" s="792"/>
      <c r="U353" s="792"/>
      <c r="V353" s="792"/>
      <c r="W353" s="792"/>
      <c r="X353" s="792"/>
      <c r="Y353" s="792"/>
      <c r="Z353" s="792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8">
        <v>4680115883390</v>
      </c>
      <c r="E354" s="789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89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6"/>
      <c r="R354" s="786"/>
      <c r="S354" s="786"/>
      <c r="T354" s="787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02"/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803"/>
      <c r="P355" s="784" t="s">
        <v>71</v>
      </c>
      <c r="Q355" s="782"/>
      <c r="R355" s="782"/>
      <c r="S355" s="782"/>
      <c r="T355" s="782"/>
      <c r="U355" s="782"/>
      <c r="V355" s="783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2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803"/>
      <c r="P356" s="784" t="s">
        <v>71</v>
      </c>
      <c r="Q356" s="782"/>
      <c r="R356" s="782"/>
      <c r="S356" s="782"/>
      <c r="T356" s="782"/>
      <c r="U356" s="782"/>
      <c r="V356" s="783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830" t="s">
        <v>570</v>
      </c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792"/>
      <c r="P357" s="792"/>
      <c r="Q357" s="792"/>
      <c r="R357" s="792"/>
      <c r="S357" s="792"/>
      <c r="T357" s="792"/>
      <c r="U357" s="792"/>
      <c r="V357" s="792"/>
      <c r="W357" s="792"/>
      <c r="X357" s="792"/>
      <c r="Y357" s="792"/>
      <c r="Z357" s="792"/>
      <c r="AA357" s="772"/>
      <c r="AB357" s="772"/>
      <c r="AC357" s="772"/>
    </row>
    <row r="358" spans="1:68" ht="14.25" hidden="1" customHeight="1" x14ac:dyDescent="0.25">
      <c r="A358" s="798" t="s">
        <v>124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8">
        <v>4680115885615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7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8">
        <v>4680115885554</v>
      </c>
      <c r="E360" s="789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7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8">
        <v>4680115885554</v>
      </c>
      <c r="E361" s="789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3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77">
        <v>11</v>
      </c>
      <c r="Y361" s="778">
        <f t="shared" si="72"/>
        <v>21.6</v>
      </c>
      <c r="Z361" s="36">
        <f>IFERROR(IF(Y361=0,"",ROUNDUP(Y361/H361,0)*0.02175),"")</f>
        <v>4.3499999999999997E-2</v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11.488888888888887</v>
      </c>
      <c r="BN361" s="64">
        <f t="shared" si="74"/>
        <v>22.56</v>
      </c>
      <c r="BO361" s="64">
        <f t="shared" si="75"/>
        <v>1.8187830687830683E-2</v>
      </c>
      <c r="BP361" s="64">
        <f t="shared" si="76"/>
        <v>3.5714285714285712E-2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8">
        <v>4680115885646</v>
      </c>
      <c r="E362" s="789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8">
        <v>4680115885622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8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8">
        <v>4680115881938</v>
      </c>
      <c r="E364" s="789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8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6"/>
      <c r="R364" s="786"/>
      <c r="S364" s="786"/>
      <c r="T364" s="787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8">
        <v>4607091387346</v>
      </c>
      <c r="E365" s="789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8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6"/>
      <c r="R365" s="786"/>
      <c r="S365" s="786"/>
      <c r="T365" s="787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8">
        <v>4607091386011</v>
      </c>
      <c r="E366" s="789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6"/>
      <c r="R366" s="786"/>
      <c r="S366" s="786"/>
      <c r="T366" s="787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8">
        <v>4680115885608</v>
      </c>
      <c r="E367" s="789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6"/>
      <c r="R367" s="786"/>
      <c r="S367" s="786"/>
      <c r="T367" s="787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2"/>
      <c r="B368" s="792"/>
      <c r="C368" s="792"/>
      <c r="D368" s="792"/>
      <c r="E368" s="792"/>
      <c r="F368" s="792"/>
      <c r="G368" s="792"/>
      <c r="H368" s="792"/>
      <c r="I368" s="792"/>
      <c r="J368" s="792"/>
      <c r="K368" s="792"/>
      <c r="L368" s="792"/>
      <c r="M368" s="792"/>
      <c r="N368" s="792"/>
      <c r="O368" s="803"/>
      <c r="P368" s="784" t="s">
        <v>71</v>
      </c>
      <c r="Q368" s="782"/>
      <c r="R368" s="782"/>
      <c r="S368" s="782"/>
      <c r="T368" s="782"/>
      <c r="U368" s="782"/>
      <c r="V368" s="783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1.0185185185185184</v>
      </c>
      <c r="Y368" s="779">
        <f>IFERROR(Y359/H359,"0")+IFERROR(Y360/H360,"0")+IFERROR(Y361/H361,"0")+IFERROR(Y362/H362,"0")+IFERROR(Y363/H363,"0")+IFERROR(Y364/H364,"0")+IFERROR(Y365/H365,"0")+IFERROR(Y366/H366,"0")+IFERROR(Y367/H367,"0")</f>
        <v>2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4.3499999999999997E-2</v>
      </c>
      <c r="AA368" s="780"/>
      <c r="AB368" s="780"/>
      <c r="AC368" s="780"/>
    </row>
    <row r="369" spans="1:68" x14ac:dyDescent="0.2">
      <c r="A369" s="792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803"/>
      <c r="P369" s="784" t="s">
        <v>71</v>
      </c>
      <c r="Q369" s="782"/>
      <c r="R369" s="782"/>
      <c r="S369" s="782"/>
      <c r="T369" s="782"/>
      <c r="U369" s="782"/>
      <c r="V369" s="783"/>
      <c r="W369" s="37" t="s">
        <v>69</v>
      </c>
      <c r="X369" s="779">
        <f>IFERROR(SUM(X359:X367),"0")</f>
        <v>11</v>
      </c>
      <c r="Y369" s="779">
        <f>IFERROR(SUM(Y359:Y367),"0")</f>
        <v>21.6</v>
      </c>
      <c r="Z369" s="37"/>
      <c r="AA369" s="780"/>
      <c r="AB369" s="780"/>
      <c r="AC369" s="780"/>
    </row>
    <row r="370" spans="1:68" ht="14.25" hidden="1" customHeight="1" x14ac:dyDescent="0.25">
      <c r="A370" s="798" t="s">
        <v>64</v>
      </c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792"/>
      <c r="P370" s="792"/>
      <c r="Q370" s="792"/>
      <c r="R370" s="792"/>
      <c r="S370" s="792"/>
      <c r="T370" s="792"/>
      <c r="U370" s="792"/>
      <c r="V370" s="792"/>
      <c r="W370" s="792"/>
      <c r="X370" s="792"/>
      <c r="Y370" s="792"/>
      <c r="Z370" s="792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8">
        <v>4607091387193</v>
      </c>
      <c r="E371" s="789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10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8">
        <v>4607091387230</v>
      </c>
      <c r="E372" s="789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10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8">
        <v>4607091387292</v>
      </c>
      <c r="E373" s="789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8">
        <v>4607091387285</v>
      </c>
      <c r="E374" s="789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6"/>
      <c r="R374" s="786"/>
      <c r="S374" s="786"/>
      <c r="T374" s="787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02"/>
      <c r="B375" s="792"/>
      <c r="C375" s="792"/>
      <c r="D375" s="792"/>
      <c r="E375" s="792"/>
      <c r="F375" s="792"/>
      <c r="G375" s="792"/>
      <c r="H375" s="792"/>
      <c r="I375" s="792"/>
      <c r="J375" s="792"/>
      <c r="K375" s="792"/>
      <c r="L375" s="792"/>
      <c r="M375" s="792"/>
      <c r="N375" s="792"/>
      <c r="O375" s="803"/>
      <c r="P375" s="784" t="s">
        <v>71</v>
      </c>
      <c r="Q375" s="782"/>
      <c r="R375" s="782"/>
      <c r="S375" s="782"/>
      <c r="T375" s="782"/>
      <c r="U375" s="782"/>
      <c r="V375" s="783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2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803"/>
      <c r="P376" s="784" t="s">
        <v>71</v>
      </c>
      <c r="Q376" s="782"/>
      <c r="R376" s="782"/>
      <c r="S376" s="782"/>
      <c r="T376" s="782"/>
      <c r="U376" s="782"/>
      <c r="V376" s="783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8" t="s">
        <v>73</v>
      </c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792"/>
      <c r="P377" s="792"/>
      <c r="Q377" s="792"/>
      <c r="R377" s="792"/>
      <c r="S377" s="792"/>
      <c r="T377" s="792"/>
      <c r="U377" s="792"/>
      <c r="V377" s="792"/>
      <c r="W377" s="792"/>
      <c r="X377" s="792"/>
      <c r="Y377" s="792"/>
      <c r="Z377" s="792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8">
        <v>4607091387766</v>
      </c>
      <c r="E378" s="789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11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6"/>
      <c r="R378" s="786"/>
      <c r="S378" s="786"/>
      <c r="T378" s="787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8">
        <v>4607091387957</v>
      </c>
      <c r="E379" s="789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12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8">
        <v>4607091387964</v>
      </c>
      <c r="E380" s="789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9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6"/>
      <c r="R380" s="786"/>
      <c r="S380" s="786"/>
      <c r="T380" s="787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8">
        <v>4680115884588</v>
      </c>
      <c r="E381" s="789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11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6"/>
      <c r="R381" s="786"/>
      <c r="S381" s="786"/>
      <c r="T381" s="787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8">
        <v>4607091387537</v>
      </c>
      <c r="E382" s="789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8">
        <v>4607091387513</v>
      </c>
      <c r="E383" s="789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6"/>
      <c r="R383" s="786"/>
      <c r="S383" s="786"/>
      <c r="T383" s="787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02"/>
      <c r="B384" s="792"/>
      <c r="C384" s="792"/>
      <c r="D384" s="792"/>
      <c r="E384" s="792"/>
      <c r="F384" s="792"/>
      <c r="G384" s="792"/>
      <c r="H384" s="792"/>
      <c r="I384" s="792"/>
      <c r="J384" s="792"/>
      <c r="K384" s="792"/>
      <c r="L384" s="792"/>
      <c r="M384" s="792"/>
      <c r="N384" s="792"/>
      <c r="O384" s="803"/>
      <c r="P384" s="784" t="s">
        <v>71</v>
      </c>
      <c r="Q384" s="782"/>
      <c r="R384" s="782"/>
      <c r="S384" s="782"/>
      <c r="T384" s="782"/>
      <c r="U384" s="782"/>
      <c r="V384" s="783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2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803"/>
      <c r="P385" s="784" t="s">
        <v>71</v>
      </c>
      <c r="Q385" s="782"/>
      <c r="R385" s="782"/>
      <c r="S385" s="782"/>
      <c r="T385" s="782"/>
      <c r="U385" s="782"/>
      <c r="V385" s="783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8" t="s">
        <v>222</v>
      </c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792"/>
      <c r="P386" s="792"/>
      <c r="Q386" s="792"/>
      <c r="R386" s="792"/>
      <c r="S386" s="792"/>
      <c r="T386" s="792"/>
      <c r="U386" s="792"/>
      <c r="V386" s="792"/>
      <c r="W386" s="792"/>
      <c r="X386" s="792"/>
      <c r="Y386" s="792"/>
      <c r="Z386" s="792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8">
        <v>4607091380880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77">
        <v>77</v>
      </c>
      <c r="Y387" s="778">
        <f>IFERROR(IF(X387="",0,CEILING((X387/$H387),1)*$H387),"")</f>
        <v>84</v>
      </c>
      <c r="Z387" s="36">
        <f>IFERROR(IF(Y387=0,"",ROUNDUP(Y387/H387,0)*0.02175),"")</f>
        <v>0.21749999999999997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82.17</v>
      </c>
      <c r="BN387" s="64">
        <f>IFERROR(Y387*I387/H387,"0")</f>
        <v>89.64</v>
      </c>
      <c r="BO387" s="64">
        <f>IFERROR(1/J387*(X387/H387),"0")</f>
        <v>0.16369047619047616</v>
      </c>
      <c r="BP387" s="64">
        <f>IFERROR(1/J387*(Y387/H387),"0")</f>
        <v>0.17857142857142855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8">
        <v>4607091384482</v>
      </c>
      <c r="E388" s="789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6"/>
      <c r="R388" s="786"/>
      <c r="S388" s="786"/>
      <c r="T388" s="787"/>
      <c r="U388" s="34"/>
      <c r="V388" s="34"/>
      <c r="W388" s="35" t="s">
        <v>69</v>
      </c>
      <c r="X388" s="777">
        <v>146</v>
      </c>
      <c r="Y388" s="778">
        <f>IFERROR(IF(X388="",0,CEILING((X388/$H388),1)*$H388),"")</f>
        <v>148.19999999999999</v>
      </c>
      <c r="Z388" s="36">
        <f>IFERROR(IF(Y388=0,"",ROUNDUP(Y388/H388,0)*0.02175),"")</f>
        <v>0.41324999999999995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156.55692307692308</v>
      </c>
      <c r="BN388" s="64">
        <f>IFERROR(Y388*I388/H388,"0")</f>
        <v>158.91600000000003</v>
      </c>
      <c r="BO388" s="64">
        <f>IFERROR(1/J388*(X388/H388),"0")</f>
        <v>0.33424908424908423</v>
      </c>
      <c r="BP388" s="64">
        <f>IFERROR(1/J388*(Y388/H388),"0")</f>
        <v>0.33928571428571425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8">
        <v>4607091380897</v>
      </c>
      <c r="E389" s="789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1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6"/>
      <c r="R389" s="786"/>
      <c r="S389" s="786"/>
      <c r="T389" s="787"/>
      <c r="U389" s="34"/>
      <c r="V389" s="34"/>
      <c r="W389" s="35" t="s">
        <v>69</v>
      </c>
      <c r="X389" s="777">
        <v>38</v>
      </c>
      <c r="Y389" s="778">
        <f>IFERROR(IF(X389="",0,CEILING((X389/$H389),1)*$H389),"")</f>
        <v>42</v>
      </c>
      <c r="Z389" s="36">
        <f>IFERROR(IF(Y389=0,"",ROUNDUP(Y389/H389,0)*0.02175),"")</f>
        <v>0.10874999999999999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40.551428571428573</v>
      </c>
      <c r="BN389" s="64">
        <f>IFERROR(Y389*I389/H389,"0")</f>
        <v>44.82</v>
      </c>
      <c r="BO389" s="64">
        <f>IFERROR(1/J389*(X389/H389),"0")</f>
        <v>8.0782312925170061E-2</v>
      </c>
      <c r="BP389" s="64">
        <f>IFERROR(1/J389*(Y389/H389),"0")</f>
        <v>8.9285714285714274E-2</v>
      </c>
    </row>
    <row r="390" spans="1:68" x14ac:dyDescent="0.2">
      <c r="A390" s="802"/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803"/>
      <c r="P390" s="784" t="s">
        <v>71</v>
      </c>
      <c r="Q390" s="782"/>
      <c r="R390" s="782"/>
      <c r="S390" s="782"/>
      <c r="T390" s="782"/>
      <c r="U390" s="782"/>
      <c r="V390" s="783"/>
      <c r="W390" s="37" t="s">
        <v>72</v>
      </c>
      <c r="X390" s="779">
        <f>IFERROR(X387/H387,"0")+IFERROR(X388/H388,"0")+IFERROR(X389/H389,"0")</f>
        <v>32.408424908424912</v>
      </c>
      <c r="Y390" s="779">
        <f>IFERROR(Y387/H387,"0")+IFERROR(Y388/H388,"0")+IFERROR(Y389/H389,"0")</f>
        <v>34</v>
      </c>
      <c r="Z390" s="779">
        <f>IFERROR(IF(Z387="",0,Z387),"0")+IFERROR(IF(Z388="",0,Z388),"0")+IFERROR(IF(Z389="",0,Z389),"0")</f>
        <v>0.73949999999999994</v>
      </c>
      <c r="AA390" s="780"/>
      <c r="AB390" s="780"/>
      <c r="AC390" s="780"/>
    </row>
    <row r="391" spans="1:68" x14ac:dyDescent="0.2">
      <c r="A391" s="792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803"/>
      <c r="P391" s="784" t="s">
        <v>71</v>
      </c>
      <c r="Q391" s="782"/>
      <c r="R391" s="782"/>
      <c r="S391" s="782"/>
      <c r="T391" s="782"/>
      <c r="U391" s="782"/>
      <c r="V391" s="783"/>
      <c r="W391" s="37" t="s">
        <v>69</v>
      </c>
      <c r="X391" s="779">
        <f>IFERROR(SUM(X387:X389),"0")</f>
        <v>261</v>
      </c>
      <c r="Y391" s="779">
        <f>IFERROR(SUM(Y387:Y389),"0")</f>
        <v>274.2</v>
      </c>
      <c r="Z391" s="37"/>
      <c r="AA391" s="780"/>
      <c r="AB391" s="780"/>
      <c r="AC391" s="780"/>
    </row>
    <row r="392" spans="1:68" ht="14.25" hidden="1" customHeight="1" x14ac:dyDescent="0.25">
      <c r="A392" s="798" t="s">
        <v>113</v>
      </c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2"/>
      <c r="P392" s="792"/>
      <c r="Q392" s="792"/>
      <c r="R392" s="792"/>
      <c r="S392" s="792"/>
      <c r="T392" s="792"/>
      <c r="U392" s="792"/>
      <c r="V392" s="792"/>
      <c r="W392" s="792"/>
      <c r="X392" s="792"/>
      <c r="Y392" s="792"/>
      <c r="Z392" s="792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8">
        <v>4607091388374</v>
      </c>
      <c r="E393" s="789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962" t="s">
        <v>635</v>
      </c>
      <c r="Q393" s="786"/>
      <c r="R393" s="786"/>
      <c r="S393" s="786"/>
      <c r="T393" s="787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8">
        <v>4607091388381</v>
      </c>
      <c r="E394" s="789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60" t="s">
        <v>639</v>
      </c>
      <c r="Q394" s="786"/>
      <c r="R394" s="786"/>
      <c r="S394" s="786"/>
      <c r="T394" s="787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8">
        <v>4607091383102</v>
      </c>
      <c r="E395" s="789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8">
        <v>4607091388404</v>
      </c>
      <c r="E396" s="789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6"/>
      <c r="R396" s="786"/>
      <c r="S396" s="786"/>
      <c r="T396" s="787"/>
      <c r="U396" s="34"/>
      <c r="V396" s="34"/>
      <c r="W396" s="35" t="s">
        <v>69</v>
      </c>
      <c r="X396" s="777">
        <v>4</v>
      </c>
      <c r="Y396" s="778">
        <f>IFERROR(IF(X396="",0,CEILING((X396/$H396),1)*$H396),"")</f>
        <v>5.0999999999999996</v>
      </c>
      <c r="Z396" s="36">
        <f>IFERROR(IF(Y396=0,"",ROUNDUP(Y396/H396,0)*0.00753),"")</f>
        <v>1.506E-2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4.5490196078431371</v>
      </c>
      <c r="BN396" s="64">
        <f>IFERROR(Y396*I396/H396,"0")</f>
        <v>5.8</v>
      </c>
      <c r="BO396" s="64">
        <f>IFERROR(1/J396*(X396/H396),"0")</f>
        <v>1.0055304172951232E-2</v>
      </c>
      <c r="BP396" s="64">
        <f>IFERROR(1/J396*(Y396/H396),"0")</f>
        <v>1.282051282051282E-2</v>
      </c>
    </row>
    <row r="397" spans="1:68" x14ac:dyDescent="0.2">
      <c r="A397" s="802"/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803"/>
      <c r="P397" s="784" t="s">
        <v>71</v>
      </c>
      <c r="Q397" s="782"/>
      <c r="R397" s="782"/>
      <c r="S397" s="782"/>
      <c r="T397" s="782"/>
      <c r="U397" s="782"/>
      <c r="V397" s="783"/>
      <c r="W397" s="37" t="s">
        <v>72</v>
      </c>
      <c r="X397" s="779">
        <f>IFERROR(X393/H393,"0")+IFERROR(X394/H394,"0")+IFERROR(X395/H395,"0")+IFERROR(X396/H396,"0")</f>
        <v>1.5686274509803924</v>
      </c>
      <c r="Y397" s="779">
        <f>IFERROR(Y393/H393,"0")+IFERROR(Y394/H394,"0")+IFERROR(Y395/H395,"0")+IFERROR(Y396/H396,"0")</f>
        <v>2</v>
      </c>
      <c r="Z397" s="779">
        <f>IFERROR(IF(Z393="",0,Z393),"0")+IFERROR(IF(Z394="",0,Z394),"0")+IFERROR(IF(Z395="",0,Z395),"0")+IFERROR(IF(Z396="",0,Z396),"0")</f>
        <v>1.506E-2</v>
      </c>
      <c r="AA397" s="780"/>
      <c r="AB397" s="780"/>
      <c r="AC397" s="780"/>
    </row>
    <row r="398" spans="1:68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803"/>
      <c r="P398" s="784" t="s">
        <v>71</v>
      </c>
      <c r="Q398" s="782"/>
      <c r="R398" s="782"/>
      <c r="S398" s="782"/>
      <c r="T398" s="782"/>
      <c r="U398" s="782"/>
      <c r="V398" s="783"/>
      <c r="W398" s="37" t="s">
        <v>69</v>
      </c>
      <c r="X398" s="779">
        <f>IFERROR(SUM(X393:X396),"0")</f>
        <v>4</v>
      </c>
      <c r="Y398" s="779">
        <f>IFERROR(SUM(Y393:Y396),"0")</f>
        <v>5.0999999999999996</v>
      </c>
      <c r="Z398" s="37"/>
      <c r="AA398" s="780"/>
      <c r="AB398" s="780"/>
      <c r="AC398" s="780"/>
    </row>
    <row r="399" spans="1:68" ht="14.25" hidden="1" customHeight="1" x14ac:dyDescent="0.25">
      <c r="A399" s="798" t="s">
        <v>645</v>
      </c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2"/>
      <c r="P399" s="792"/>
      <c r="Q399" s="792"/>
      <c r="R399" s="792"/>
      <c r="S399" s="792"/>
      <c r="T399" s="792"/>
      <c r="U399" s="792"/>
      <c r="V399" s="792"/>
      <c r="W399" s="792"/>
      <c r="X399" s="792"/>
      <c r="Y399" s="792"/>
      <c r="Z399" s="792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8">
        <v>4680115881808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11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8">
        <v>4680115881822</v>
      </c>
      <c r="E401" s="789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11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6"/>
      <c r="R401" s="786"/>
      <c r="S401" s="786"/>
      <c r="T401" s="787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8">
        <v>4680115880016</v>
      </c>
      <c r="E402" s="789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11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6"/>
      <c r="R402" s="786"/>
      <c r="S402" s="786"/>
      <c r="T402" s="787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2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803"/>
      <c r="P403" s="784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803"/>
      <c r="P404" s="784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830" t="s">
        <v>654</v>
      </c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2"/>
      <c r="P405" s="792"/>
      <c r="Q405" s="792"/>
      <c r="R405" s="792"/>
      <c r="S405" s="792"/>
      <c r="T405" s="792"/>
      <c r="U405" s="792"/>
      <c r="V405" s="792"/>
      <c r="W405" s="792"/>
      <c r="X405" s="792"/>
      <c r="Y405" s="792"/>
      <c r="Z405" s="792"/>
      <c r="AA405" s="772"/>
      <c r="AB405" s="772"/>
      <c r="AC405" s="772"/>
    </row>
    <row r="406" spans="1:68" ht="14.25" hidden="1" customHeight="1" x14ac:dyDescent="0.25">
      <c r="A406" s="798" t="s">
        <v>64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8">
        <v>4607091383836</v>
      </c>
      <c r="E407" s="789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11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6"/>
      <c r="R407" s="786"/>
      <c r="S407" s="786"/>
      <c r="T407" s="787"/>
      <c r="U407" s="34"/>
      <c r="V407" s="34"/>
      <c r="W407" s="35" t="s">
        <v>69</v>
      </c>
      <c r="X407" s="777">
        <v>7</v>
      </c>
      <c r="Y407" s="778">
        <f>IFERROR(IF(X407="",0,CEILING((X407/$H407),1)*$H407),"")</f>
        <v>7.2</v>
      </c>
      <c r="Z407" s="36">
        <f>IFERROR(IF(Y407=0,"",ROUNDUP(Y407/H407,0)*0.00753),"")</f>
        <v>3.0120000000000001E-2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7.9644444444444442</v>
      </c>
      <c r="BN407" s="64">
        <f>IFERROR(Y407*I407/H407,"0")</f>
        <v>8.1920000000000002</v>
      </c>
      <c r="BO407" s="64">
        <f>IFERROR(1/J407*(X407/H407),"0")</f>
        <v>2.4928774928774929E-2</v>
      </c>
      <c r="BP407" s="64">
        <f>IFERROR(1/J407*(Y407/H407),"0")</f>
        <v>2.564102564102564E-2</v>
      </c>
    </row>
    <row r="408" spans="1:68" x14ac:dyDescent="0.2">
      <c r="A408" s="802"/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803"/>
      <c r="P408" s="784" t="s">
        <v>71</v>
      </c>
      <c r="Q408" s="782"/>
      <c r="R408" s="782"/>
      <c r="S408" s="782"/>
      <c r="T408" s="782"/>
      <c r="U408" s="782"/>
      <c r="V408" s="783"/>
      <c r="W408" s="37" t="s">
        <v>72</v>
      </c>
      <c r="X408" s="779">
        <f>IFERROR(X407/H407,"0")</f>
        <v>3.8888888888888888</v>
      </c>
      <c r="Y408" s="779">
        <f>IFERROR(Y407/H407,"0")</f>
        <v>4</v>
      </c>
      <c r="Z408" s="779">
        <f>IFERROR(IF(Z407="",0,Z407),"0")</f>
        <v>3.0120000000000001E-2</v>
      </c>
      <c r="AA408" s="780"/>
      <c r="AB408" s="780"/>
      <c r="AC408" s="780"/>
    </row>
    <row r="409" spans="1:68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803"/>
      <c r="P409" s="784" t="s">
        <v>71</v>
      </c>
      <c r="Q409" s="782"/>
      <c r="R409" s="782"/>
      <c r="S409" s="782"/>
      <c r="T409" s="782"/>
      <c r="U409" s="782"/>
      <c r="V409" s="783"/>
      <c r="W409" s="37" t="s">
        <v>69</v>
      </c>
      <c r="X409" s="779">
        <f>IFERROR(SUM(X407:X407),"0")</f>
        <v>7</v>
      </c>
      <c r="Y409" s="779">
        <f>IFERROR(SUM(Y407:Y407),"0")</f>
        <v>7.2</v>
      </c>
      <c r="Z409" s="37"/>
      <c r="AA409" s="780"/>
      <c r="AB409" s="780"/>
      <c r="AC409" s="780"/>
    </row>
    <row r="410" spans="1:68" ht="14.25" hidden="1" customHeight="1" x14ac:dyDescent="0.25">
      <c r="A410" s="798" t="s">
        <v>73</v>
      </c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2"/>
      <c r="P410" s="792"/>
      <c r="Q410" s="792"/>
      <c r="R410" s="792"/>
      <c r="S410" s="792"/>
      <c r="T410" s="792"/>
      <c r="U410" s="792"/>
      <c r="V410" s="792"/>
      <c r="W410" s="792"/>
      <c r="X410" s="792"/>
      <c r="Y410" s="792"/>
      <c r="Z410" s="792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8">
        <v>4607091387919</v>
      </c>
      <c r="E411" s="789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10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6"/>
      <c r="R411" s="786"/>
      <c r="S411" s="786"/>
      <c r="T411" s="787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8">
        <v>4680115883604</v>
      </c>
      <c r="E412" s="789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8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8">
        <v>4680115883567</v>
      </c>
      <c r="E413" s="789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11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6"/>
      <c r="R413" s="786"/>
      <c r="S413" s="786"/>
      <c r="T413" s="787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02"/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803"/>
      <c r="P414" s="784" t="s">
        <v>71</v>
      </c>
      <c r="Q414" s="782"/>
      <c r="R414" s="782"/>
      <c r="S414" s="782"/>
      <c r="T414" s="782"/>
      <c r="U414" s="782"/>
      <c r="V414" s="783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2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803"/>
      <c r="P415" s="784" t="s">
        <v>71</v>
      </c>
      <c r="Q415" s="782"/>
      <c r="R415" s="782"/>
      <c r="S415" s="782"/>
      <c r="T415" s="782"/>
      <c r="U415" s="782"/>
      <c r="V415" s="783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57" t="s">
        <v>667</v>
      </c>
      <c r="B416" s="958"/>
      <c r="C416" s="958"/>
      <c r="D416" s="958"/>
      <c r="E416" s="958"/>
      <c r="F416" s="958"/>
      <c r="G416" s="958"/>
      <c r="H416" s="958"/>
      <c r="I416" s="958"/>
      <c r="J416" s="958"/>
      <c r="K416" s="958"/>
      <c r="L416" s="958"/>
      <c r="M416" s="958"/>
      <c r="N416" s="958"/>
      <c r="O416" s="958"/>
      <c r="P416" s="958"/>
      <c r="Q416" s="958"/>
      <c r="R416" s="958"/>
      <c r="S416" s="958"/>
      <c r="T416" s="958"/>
      <c r="U416" s="958"/>
      <c r="V416" s="958"/>
      <c r="W416" s="958"/>
      <c r="X416" s="958"/>
      <c r="Y416" s="958"/>
      <c r="Z416" s="958"/>
      <c r="AA416" s="48"/>
      <c r="AB416" s="48"/>
      <c r="AC416" s="48"/>
    </row>
    <row r="417" spans="1:68" ht="16.5" hidden="1" customHeight="1" x14ac:dyDescent="0.25">
      <c r="A417" s="830" t="s">
        <v>668</v>
      </c>
      <c r="B417" s="792"/>
      <c r="C417" s="792"/>
      <c r="D417" s="792"/>
      <c r="E417" s="792"/>
      <c r="F417" s="792"/>
      <c r="G417" s="792"/>
      <c r="H417" s="792"/>
      <c r="I417" s="792"/>
      <c r="J417" s="792"/>
      <c r="K417" s="792"/>
      <c r="L417" s="792"/>
      <c r="M417" s="792"/>
      <c r="N417" s="792"/>
      <c r="O417" s="792"/>
      <c r="P417" s="792"/>
      <c r="Q417" s="792"/>
      <c r="R417" s="792"/>
      <c r="S417" s="792"/>
      <c r="T417" s="792"/>
      <c r="U417" s="792"/>
      <c r="V417" s="792"/>
      <c r="W417" s="792"/>
      <c r="X417" s="792"/>
      <c r="Y417" s="792"/>
      <c r="Z417" s="792"/>
      <c r="AA417" s="772"/>
      <c r="AB417" s="772"/>
      <c r="AC417" s="772"/>
    </row>
    <row r="418" spans="1:68" ht="14.25" hidden="1" customHeight="1" x14ac:dyDescent="0.25">
      <c r="A418" s="798" t="s">
        <v>124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8">
        <v>4680115884847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10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8">
        <v>4680115884847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8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6"/>
      <c r="R420" s="786"/>
      <c r="S420" s="786"/>
      <c r="T420" s="787"/>
      <c r="U420" s="34"/>
      <c r="V420" s="34"/>
      <c r="W420" s="35" t="s">
        <v>69</v>
      </c>
      <c r="X420" s="777">
        <v>1176</v>
      </c>
      <c r="Y420" s="778">
        <f t="shared" si="82"/>
        <v>1185</v>
      </c>
      <c r="Z420" s="36">
        <f>IFERROR(IF(Y420=0,"",ROUNDUP(Y420/H420,0)*0.02175),"")</f>
        <v>1.7182499999999998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1213.6320000000001</v>
      </c>
      <c r="BN420" s="64">
        <f t="shared" si="84"/>
        <v>1222.9199999999998</v>
      </c>
      <c r="BO420" s="64">
        <f t="shared" si="85"/>
        <v>1.6333333333333333</v>
      </c>
      <c r="BP420" s="64">
        <f t="shared" si="86"/>
        <v>1.6458333333333333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8">
        <v>4680115884854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8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8">
        <v>4680115884854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10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6"/>
      <c r="R422" s="786"/>
      <c r="S422" s="786"/>
      <c r="T422" s="787"/>
      <c r="U422" s="34"/>
      <c r="V422" s="34"/>
      <c r="W422" s="35" t="s">
        <v>69</v>
      </c>
      <c r="X422" s="777">
        <v>144</v>
      </c>
      <c r="Y422" s="778">
        <f t="shared" si="82"/>
        <v>150</v>
      </c>
      <c r="Z422" s="36">
        <f>IFERROR(IF(Y422=0,"",ROUNDUP(Y422/H422,0)*0.02175),"")</f>
        <v>0.21749999999999997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148.608</v>
      </c>
      <c r="BN422" s="64">
        <f t="shared" si="84"/>
        <v>154.80000000000001</v>
      </c>
      <c r="BO422" s="64">
        <f t="shared" si="85"/>
        <v>0.19999999999999998</v>
      </c>
      <c r="BP422" s="64">
        <f t="shared" si="86"/>
        <v>0.20833333333333331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8">
        <v>4607091383997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6"/>
      <c r="R423" s="786"/>
      <c r="S423" s="786"/>
      <c r="T423" s="787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8">
        <v>4680115884830</v>
      </c>
      <c r="E424" s="789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10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8">
        <v>4680115884830</v>
      </c>
      <c r="E425" s="789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6"/>
      <c r="R425" s="786"/>
      <c r="S425" s="786"/>
      <c r="T425" s="787"/>
      <c r="U425" s="34"/>
      <c r="V425" s="34"/>
      <c r="W425" s="35" t="s">
        <v>69</v>
      </c>
      <c r="X425" s="777">
        <v>1174</v>
      </c>
      <c r="Y425" s="778">
        <f t="shared" si="82"/>
        <v>1185</v>
      </c>
      <c r="Z425" s="36">
        <f>IFERROR(IF(Y425=0,"",ROUNDUP(Y425/H425,0)*0.02175),"")</f>
        <v>1.7182499999999998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1211.568</v>
      </c>
      <c r="BN425" s="64">
        <f t="shared" si="84"/>
        <v>1222.9199999999998</v>
      </c>
      <c r="BO425" s="64">
        <f t="shared" si="85"/>
        <v>1.6305555555555555</v>
      </c>
      <c r="BP425" s="64">
        <f t="shared" si="86"/>
        <v>1.6458333333333333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8">
        <v>4680115882638</v>
      </c>
      <c r="E426" s="789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11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8">
        <v>4680115884922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8">
        <v>4680115884878</v>
      </c>
      <c r="E428" s="789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2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8">
        <v>4680115884861</v>
      </c>
      <c r="E429" s="789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2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6"/>
      <c r="R429" s="786"/>
      <c r="S429" s="786"/>
      <c r="T429" s="787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2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803"/>
      <c r="P430" s="784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166.26666666666665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168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3.6539999999999999</v>
      </c>
      <c r="AA430" s="780"/>
      <c r="AB430" s="780"/>
      <c r="AC430" s="780"/>
    </row>
    <row r="431" spans="1:68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803"/>
      <c r="P431" s="784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IFERROR(SUM(X419:X429),"0")</f>
        <v>2494</v>
      </c>
      <c r="Y431" s="779">
        <f>IFERROR(SUM(Y419:Y429),"0")</f>
        <v>2520</v>
      </c>
      <c r="Z431" s="37"/>
      <c r="AA431" s="780"/>
      <c r="AB431" s="780"/>
      <c r="AC431" s="780"/>
    </row>
    <row r="432" spans="1:68" ht="14.25" hidden="1" customHeight="1" x14ac:dyDescent="0.25">
      <c r="A432" s="798" t="s">
        <v>180</v>
      </c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2"/>
      <c r="P432" s="792"/>
      <c r="Q432" s="792"/>
      <c r="R432" s="792"/>
      <c r="S432" s="792"/>
      <c r="T432" s="792"/>
      <c r="U432" s="792"/>
      <c r="V432" s="792"/>
      <c r="W432" s="792"/>
      <c r="X432" s="792"/>
      <c r="Y432" s="792"/>
      <c r="Z432" s="792"/>
      <c r="AA432" s="773"/>
      <c r="AB432" s="773"/>
      <c r="AC432" s="773"/>
    </row>
    <row r="433" spans="1:68" ht="27" hidden="1" customHeight="1" x14ac:dyDescent="0.25">
      <c r="A433" s="54" t="s">
        <v>695</v>
      </c>
      <c r="B433" s="54" t="s">
        <v>696</v>
      </c>
      <c r="C433" s="31">
        <v>4301020178</v>
      </c>
      <c r="D433" s="788">
        <v>4607091383980</v>
      </c>
      <c r="E433" s="789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8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6"/>
      <c r="R433" s="786"/>
      <c r="S433" s="786"/>
      <c r="T433" s="787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8">
        <v>4607091384178</v>
      </c>
      <c r="E434" s="789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8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6"/>
      <c r="R434" s="786"/>
      <c r="S434" s="786"/>
      <c r="T434" s="787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02"/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803"/>
      <c r="P435" s="784" t="s">
        <v>71</v>
      </c>
      <c r="Q435" s="782"/>
      <c r="R435" s="782"/>
      <c r="S435" s="782"/>
      <c r="T435" s="782"/>
      <c r="U435" s="782"/>
      <c r="V435" s="783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hidden="1" x14ac:dyDescent="0.2">
      <c r="A436" s="792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803"/>
      <c r="P436" s="784" t="s">
        <v>71</v>
      </c>
      <c r="Q436" s="782"/>
      <c r="R436" s="782"/>
      <c r="S436" s="782"/>
      <c r="T436" s="782"/>
      <c r="U436" s="782"/>
      <c r="V436" s="783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hidden="1" customHeight="1" x14ac:dyDescent="0.25">
      <c r="A437" s="798" t="s">
        <v>73</v>
      </c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2"/>
      <c r="P437" s="792"/>
      <c r="Q437" s="792"/>
      <c r="R437" s="792"/>
      <c r="S437" s="792"/>
      <c r="T437" s="792"/>
      <c r="U437" s="792"/>
      <c r="V437" s="792"/>
      <c r="W437" s="792"/>
      <c r="X437" s="792"/>
      <c r="Y437" s="792"/>
      <c r="Z437" s="792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8">
        <v>4607091383928</v>
      </c>
      <c r="E438" s="789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4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6"/>
      <c r="R438" s="786"/>
      <c r="S438" s="786"/>
      <c r="T438" s="787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8">
        <v>4607091383928</v>
      </c>
      <c r="E439" s="789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891" t="s">
        <v>704</v>
      </c>
      <c r="Q439" s="786"/>
      <c r="R439" s="786"/>
      <c r="S439" s="786"/>
      <c r="T439" s="787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8">
        <v>4607091384260</v>
      </c>
      <c r="E440" s="789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2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6"/>
      <c r="R440" s="786"/>
      <c r="S440" s="786"/>
      <c r="T440" s="787"/>
      <c r="U440" s="34"/>
      <c r="V440" s="34"/>
      <c r="W440" s="35" t="s">
        <v>69</v>
      </c>
      <c r="X440" s="777">
        <v>18</v>
      </c>
      <c r="Y440" s="778">
        <f>IFERROR(IF(X440="",0,CEILING((X440/$H440),1)*$H440),"")</f>
        <v>23.4</v>
      </c>
      <c r="Z440" s="36">
        <f>IFERROR(IF(Y440=0,"",ROUNDUP(Y440/H440,0)*0.02175),"")</f>
        <v>6.5250000000000002E-2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19.301538461538463</v>
      </c>
      <c r="BN440" s="64">
        <f>IFERROR(Y440*I440/H440,"0")</f>
        <v>25.092000000000002</v>
      </c>
      <c r="BO440" s="64">
        <f>IFERROR(1/J440*(X440/H440),"0")</f>
        <v>4.1208791208791208E-2</v>
      </c>
      <c r="BP440" s="64">
        <f>IFERROR(1/J440*(Y440/H440),"0")</f>
        <v>5.3571428571428568E-2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8">
        <v>4607091384260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979" t="s">
        <v>710</v>
      </c>
      <c r="Q441" s="786"/>
      <c r="R441" s="786"/>
      <c r="S441" s="786"/>
      <c r="T441" s="787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803"/>
      <c r="P442" s="784" t="s">
        <v>71</v>
      </c>
      <c r="Q442" s="782"/>
      <c r="R442" s="782"/>
      <c r="S442" s="782"/>
      <c r="T442" s="782"/>
      <c r="U442" s="782"/>
      <c r="V442" s="783"/>
      <c r="W442" s="37" t="s">
        <v>72</v>
      </c>
      <c r="X442" s="779">
        <f>IFERROR(X438/H438,"0")+IFERROR(X439/H439,"0")+IFERROR(X440/H440,"0")+IFERROR(X441/H441,"0")</f>
        <v>2.3076923076923079</v>
      </c>
      <c r="Y442" s="779">
        <f>IFERROR(Y438/H438,"0")+IFERROR(Y439/H439,"0")+IFERROR(Y440/H440,"0")+IFERROR(Y441/H441,"0")</f>
        <v>3</v>
      </c>
      <c r="Z442" s="779">
        <f>IFERROR(IF(Z438="",0,Z438),"0")+IFERROR(IF(Z439="",0,Z439),"0")+IFERROR(IF(Z440="",0,Z440),"0")+IFERROR(IF(Z441="",0,Z441),"0")</f>
        <v>6.5250000000000002E-2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803"/>
      <c r="P443" s="784" t="s">
        <v>71</v>
      </c>
      <c r="Q443" s="782"/>
      <c r="R443" s="782"/>
      <c r="S443" s="782"/>
      <c r="T443" s="782"/>
      <c r="U443" s="782"/>
      <c r="V443" s="783"/>
      <c r="W443" s="37" t="s">
        <v>69</v>
      </c>
      <c r="X443" s="779">
        <f>IFERROR(SUM(X438:X441),"0")</f>
        <v>18</v>
      </c>
      <c r="Y443" s="779">
        <f>IFERROR(SUM(Y438:Y441),"0")</f>
        <v>23.4</v>
      </c>
      <c r="Z443" s="37"/>
      <c r="AA443" s="780"/>
      <c r="AB443" s="780"/>
      <c r="AC443" s="780"/>
    </row>
    <row r="444" spans="1:68" ht="14.25" hidden="1" customHeight="1" x14ac:dyDescent="0.25">
      <c r="A444" s="798" t="s">
        <v>222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8">
        <v>4607091384673</v>
      </c>
      <c r="E445" s="789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11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6"/>
      <c r="R445" s="786"/>
      <c r="S445" s="786"/>
      <c r="T445" s="787"/>
      <c r="U445" s="34"/>
      <c r="V445" s="34"/>
      <c r="W445" s="35" t="s">
        <v>69</v>
      </c>
      <c r="X445" s="777">
        <v>243</v>
      </c>
      <c r="Y445" s="778">
        <f>IFERROR(IF(X445="",0,CEILING((X445/$H445),1)*$H445),"")</f>
        <v>249.6</v>
      </c>
      <c r="Z445" s="36">
        <f>IFERROR(IF(Y445=0,"",ROUNDUP(Y445/H445,0)*0.02175),"")</f>
        <v>0.69599999999999995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260.57076923076926</v>
      </c>
      <c r="BN445" s="64">
        <f>IFERROR(Y445*I445/H445,"0")</f>
        <v>267.64800000000002</v>
      </c>
      <c r="BO445" s="64">
        <f>IFERROR(1/J445*(X445/H445),"0")</f>
        <v>0.55631868131868123</v>
      </c>
      <c r="BP445" s="64">
        <f>IFERROR(1/J445*(Y445/H445),"0")</f>
        <v>0.5714285714285714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8">
        <v>4607091384673</v>
      </c>
      <c r="E446" s="789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2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6"/>
      <c r="R446" s="786"/>
      <c r="S446" s="786"/>
      <c r="T446" s="787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8">
        <v>4607091384673</v>
      </c>
      <c r="E447" s="789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827" t="s">
        <v>718</v>
      </c>
      <c r="Q447" s="786"/>
      <c r="R447" s="786"/>
      <c r="S447" s="786"/>
      <c r="T447" s="787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2"/>
      <c r="B448" s="792"/>
      <c r="C448" s="792"/>
      <c r="D448" s="792"/>
      <c r="E448" s="792"/>
      <c r="F448" s="792"/>
      <c r="G448" s="792"/>
      <c r="H448" s="792"/>
      <c r="I448" s="792"/>
      <c r="J448" s="792"/>
      <c r="K448" s="792"/>
      <c r="L448" s="792"/>
      <c r="M448" s="792"/>
      <c r="N448" s="792"/>
      <c r="O448" s="803"/>
      <c r="P448" s="784" t="s">
        <v>71</v>
      </c>
      <c r="Q448" s="782"/>
      <c r="R448" s="782"/>
      <c r="S448" s="782"/>
      <c r="T448" s="782"/>
      <c r="U448" s="782"/>
      <c r="V448" s="783"/>
      <c r="W448" s="37" t="s">
        <v>72</v>
      </c>
      <c r="X448" s="779">
        <f>IFERROR(X445/H445,"0")+IFERROR(X446/H446,"0")+IFERROR(X447/H447,"0")</f>
        <v>31.153846153846153</v>
      </c>
      <c r="Y448" s="779">
        <f>IFERROR(Y445/H445,"0")+IFERROR(Y446/H446,"0")+IFERROR(Y447/H447,"0")</f>
        <v>32</v>
      </c>
      <c r="Z448" s="779">
        <f>IFERROR(IF(Z445="",0,Z445),"0")+IFERROR(IF(Z446="",0,Z446),"0")+IFERROR(IF(Z447="",0,Z447),"0")</f>
        <v>0.69599999999999995</v>
      </c>
      <c r="AA448" s="780"/>
      <c r="AB448" s="780"/>
      <c r="AC448" s="780"/>
    </row>
    <row r="449" spans="1:68" x14ac:dyDescent="0.2">
      <c r="A449" s="792"/>
      <c r="B449" s="792"/>
      <c r="C449" s="792"/>
      <c r="D449" s="792"/>
      <c r="E449" s="792"/>
      <c r="F449" s="792"/>
      <c r="G449" s="792"/>
      <c r="H449" s="792"/>
      <c r="I449" s="792"/>
      <c r="J449" s="792"/>
      <c r="K449" s="792"/>
      <c r="L449" s="792"/>
      <c r="M449" s="792"/>
      <c r="N449" s="792"/>
      <c r="O449" s="803"/>
      <c r="P449" s="784" t="s">
        <v>71</v>
      </c>
      <c r="Q449" s="782"/>
      <c r="R449" s="782"/>
      <c r="S449" s="782"/>
      <c r="T449" s="782"/>
      <c r="U449" s="782"/>
      <c r="V449" s="783"/>
      <c r="W449" s="37" t="s">
        <v>69</v>
      </c>
      <c r="X449" s="779">
        <f>IFERROR(SUM(X445:X447),"0")</f>
        <v>243</v>
      </c>
      <c r="Y449" s="779">
        <f>IFERROR(SUM(Y445:Y447),"0")</f>
        <v>249.6</v>
      </c>
      <c r="Z449" s="37"/>
      <c r="AA449" s="780"/>
      <c r="AB449" s="780"/>
      <c r="AC449" s="780"/>
    </row>
    <row r="450" spans="1:68" ht="16.5" hidden="1" customHeight="1" x14ac:dyDescent="0.25">
      <c r="A450" s="830" t="s">
        <v>720</v>
      </c>
      <c r="B450" s="792"/>
      <c r="C450" s="792"/>
      <c r="D450" s="792"/>
      <c r="E450" s="792"/>
      <c r="F450" s="792"/>
      <c r="G450" s="792"/>
      <c r="H450" s="792"/>
      <c r="I450" s="792"/>
      <c r="J450" s="792"/>
      <c r="K450" s="792"/>
      <c r="L450" s="792"/>
      <c r="M450" s="792"/>
      <c r="N450" s="792"/>
      <c r="O450" s="792"/>
      <c r="P450" s="792"/>
      <c r="Q450" s="792"/>
      <c r="R450" s="792"/>
      <c r="S450" s="792"/>
      <c r="T450" s="792"/>
      <c r="U450" s="792"/>
      <c r="V450" s="792"/>
      <c r="W450" s="792"/>
      <c r="X450" s="792"/>
      <c r="Y450" s="792"/>
      <c r="Z450" s="792"/>
      <c r="AA450" s="772"/>
      <c r="AB450" s="772"/>
      <c r="AC450" s="772"/>
    </row>
    <row r="451" spans="1:68" ht="14.25" hidden="1" customHeight="1" x14ac:dyDescent="0.25">
      <c r="A451" s="798" t="s">
        <v>124</v>
      </c>
      <c r="B451" s="792"/>
      <c r="C451" s="792"/>
      <c r="D451" s="792"/>
      <c r="E451" s="792"/>
      <c r="F451" s="792"/>
      <c r="G451" s="792"/>
      <c r="H451" s="792"/>
      <c r="I451" s="792"/>
      <c r="J451" s="792"/>
      <c r="K451" s="792"/>
      <c r="L451" s="792"/>
      <c r="M451" s="792"/>
      <c r="N451" s="792"/>
      <c r="O451" s="792"/>
      <c r="P451" s="792"/>
      <c r="Q451" s="792"/>
      <c r="R451" s="792"/>
      <c r="S451" s="792"/>
      <c r="T451" s="792"/>
      <c r="U451" s="792"/>
      <c r="V451" s="792"/>
      <c r="W451" s="792"/>
      <c r="X451" s="792"/>
      <c r="Y451" s="792"/>
      <c r="Z451" s="792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8">
        <v>4680115881907</v>
      </c>
      <c r="E452" s="789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11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8">
        <v>4680115881907</v>
      </c>
      <c r="E453" s="789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11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6"/>
      <c r="R453" s="786"/>
      <c r="S453" s="786"/>
      <c r="T453" s="787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8">
        <v>4680115883925</v>
      </c>
      <c r="E454" s="789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11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6"/>
      <c r="R454" s="786"/>
      <c r="S454" s="786"/>
      <c r="T454" s="787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8">
        <v>4680115883925</v>
      </c>
      <c r="E455" s="789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12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6"/>
      <c r="R455" s="786"/>
      <c r="S455" s="786"/>
      <c r="T455" s="787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8">
        <v>4607091384192</v>
      </c>
      <c r="E456" s="789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6"/>
      <c r="R456" s="786"/>
      <c r="S456" s="786"/>
      <c r="T456" s="787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8">
        <v>4680115884892</v>
      </c>
      <c r="E457" s="789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11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6"/>
      <c r="R457" s="786"/>
      <c r="S457" s="786"/>
      <c r="T457" s="787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8">
        <v>4680115884885</v>
      </c>
      <c r="E458" s="789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12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6"/>
      <c r="R458" s="786"/>
      <c r="S458" s="786"/>
      <c r="T458" s="787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8">
        <v>4680115884908</v>
      </c>
      <c r="E459" s="789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9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6"/>
      <c r="R459" s="786"/>
      <c r="S459" s="786"/>
      <c r="T459" s="787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0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803"/>
      <c r="P460" s="784" t="s">
        <v>71</v>
      </c>
      <c r="Q460" s="782"/>
      <c r="R460" s="782"/>
      <c r="S460" s="782"/>
      <c r="T460" s="782"/>
      <c r="U460" s="782"/>
      <c r="V460" s="783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2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803"/>
      <c r="P461" s="784" t="s">
        <v>71</v>
      </c>
      <c r="Q461" s="782"/>
      <c r="R461" s="782"/>
      <c r="S461" s="782"/>
      <c r="T461" s="782"/>
      <c r="U461" s="782"/>
      <c r="V461" s="783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8" t="s">
        <v>64</v>
      </c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2"/>
      <c r="P462" s="792"/>
      <c r="Q462" s="792"/>
      <c r="R462" s="792"/>
      <c r="S462" s="792"/>
      <c r="T462" s="792"/>
      <c r="U462" s="792"/>
      <c r="V462" s="792"/>
      <c r="W462" s="792"/>
      <c r="X462" s="792"/>
      <c r="Y462" s="792"/>
      <c r="Z462" s="792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8">
        <v>4607091384802</v>
      </c>
      <c r="E463" s="789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9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6"/>
      <c r="R463" s="786"/>
      <c r="S463" s="786"/>
      <c r="T463" s="787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8">
        <v>4607091384826</v>
      </c>
      <c r="E464" s="789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114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6"/>
      <c r="R464" s="786"/>
      <c r="S464" s="786"/>
      <c r="T464" s="787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02"/>
      <c r="B465" s="792"/>
      <c r="C465" s="792"/>
      <c r="D465" s="792"/>
      <c r="E465" s="792"/>
      <c r="F465" s="792"/>
      <c r="G465" s="792"/>
      <c r="H465" s="792"/>
      <c r="I465" s="792"/>
      <c r="J465" s="792"/>
      <c r="K465" s="792"/>
      <c r="L465" s="792"/>
      <c r="M465" s="792"/>
      <c r="N465" s="792"/>
      <c r="O465" s="803"/>
      <c r="P465" s="784" t="s">
        <v>71</v>
      </c>
      <c r="Q465" s="782"/>
      <c r="R465" s="782"/>
      <c r="S465" s="782"/>
      <c r="T465" s="782"/>
      <c r="U465" s="782"/>
      <c r="V465" s="783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2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803"/>
      <c r="P466" s="784" t="s">
        <v>71</v>
      </c>
      <c r="Q466" s="782"/>
      <c r="R466" s="782"/>
      <c r="S466" s="782"/>
      <c r="T466" s="782"/>
      <c r="U466" s="782"/>
      <c r="V466" s="783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8" t="s">
        <v>73</v>
      </c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2"/>
      <c r="P467" s="792"/>
      <c r="Q467" s="792"/>
      <c r="R467" s="792"/>
      <c r="S467" s="792"/>
      <c r="T467" s="792"/>
      <c r="U467" s="792"/>
      <c r="V467" s="792"/>
      <c r="W467" s="792"/>
      <c r="X467" s="792"/>
      <c r="Y467" s="792"/>
      <c r="Z467" s="792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8">
        <v>4607091384246</v>
      </c>
      <c r="E468" s="789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119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6"/>
      <c r="R468" s="786"/>
      <c r="S468" s="786"/>
      <c r="T468" s="787"/>
      <c r="U468" s="34"/>
      <c r="V468" s="34"/>
      <c r="W468" s="35" t="s">
        <v>69</v>
      </c>
      <c r="X468" s="777">
        <v>470</v>
      </c>
      <c r="Y468" s="778">
        <f t="shared" ref="Y468:Y474" si="93">IFERROR(IF(X468="",0,CEILING((X468/$H468),1)*$H468),"")</f>
        <v>475.8</v>
      </c>
      <c r="Z468" s="36">
        <f>IFERROR(IF(Y468=0,"",ROUNDUP(Y468/H468,0)*0.02175),"")</f>
        <v>1.3267499999999999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503.98461538461544</v>
      </c>
      <c r="BN468" s="64">
        <f t="shared" ref="BN468:BN474" si="95">IFERROR(Y468*I468/H468,"0")</f>
        <v>510.20400000000006</v>
      </c>
      <c r="BO468" s="64">
        <f t="shared" ref="BO468:BO474" si="96">IFERROR(1/J468*(X468/H468),"0")</f>
        <v>1.076007326007326</v>
      </c>
      <c r="BP468" s="64">
        <f t="shared" ref="BP468:BP474" si="97">IFERROR(1/J468*(Y468/H468),"0")</f>
        <v>1.0892857142857142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8">
        <v>4607091384246</v>
      </c>
      <c r="E469" s="789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1112" t="s">
        <v>748</v>
      </c>
      <c r="Q469" s="786"/>
      <c r="R469" s="786"/>
      <c r="S469" s="786"/>
      <c r="T469" s="787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8">
        <v>4680115881976</v>
      </c>
      <c r="E470" s="789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88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6"/>
      <c r="R470" s="786"/>
      <c r="S470" s="786"/>
      <c r="T470" s="787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8">
        <v>4680115881976</v>
      </c>
      <c r="E471" s="789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1222" t="s">
        <v>754</v>
      </c>
      <c r="Q471" s="786"/>
      <c r="R471" s="786"/>
      <c r="S471" s="786"/>
      <c r="T471" s="787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8">
        <v>4607091384253</v>
      </c>
      <c r="E472" s="789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9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6"/>
      <c r="R472" s="786"/>
      <c r="S472" s="786"/>
      <c r="T472" s="787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8">
        <v>4607091384253</v>
      </c>
      <c r="E473" s="789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11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6"/>
      <c r="R473" s="786"/>
      <c r="S473" s="786"/>
      <c r="T473" s="787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8">
        <v>4680115881969</v>
      </c>
      <c r="E474" s="789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6"/>
      <c r="R474" s="786"/>
      <c r="S474" s="786"/>
      <c r="T474" s="787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2"/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803"/>
      <c r="P475" s="784" t="s">
        <v>71</v>
      </c>
      <c r="Q475" s="782"/>
      <c r="R475" s="782"/>
      <c r="S475" s="782"/>
      <c r="T475" s="782"/>
      <c r="U475" s="782"/>
      <c r="V475" s="783"/>
      <c r="W475" s="37" t="s">
        <v>72</v>
      </c>
      <c r="X475" s="779">
        <f>IFERROR(X468/H468,"0")+IFERROR(X469/H469,"0")+IFERROR(X470/H470,"0")+IFERROR(X471/H471,"0")+IFERROR(X472/H472,"0")+IFERROR(X473/H473,"0")+IFERROR(X474/H474,"0")</f>
        <v>60.256410256410255</v>
      </c>
      <c r="Y475" s="779">
        <f>IFERROR(Y468/H468,"0")+IFERROR(Y469/H469,"0")+IFERROR(Y470/H470,"0")+IFERROR(Y471/H471,"0")+IFERROR(Y472/H472,"0")+IFERROR(Y473/H473,"0")+IFERROR(Y474/H474,"0")</f>
        <v>61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1.3267499999999999</v>
      </c>
      <c r="AA475" s="780"/>
      <c r="AB475" s="780"/>
      <c r="AC475" s="780"/>
    </row>
    <row r="476" spans="1:68" x14ac:dyDescent="0.2">
      <c r="A476" s="792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803"/>
      <c r="P476" s="784" t="s">
        <v>71</v>
      </c>
      <c r="Q476" s="782"/>
      <c r="R476" s="782"/>
      <c r="S476" s="782"/>
      <c r="T476" s="782"/>
      <c r="U476" s="782"/>
      <c r="V476" s="783"/>
      <c r="W476" s="37" t="s">
        <v>69</v>
      </c>
      <c r="X476" s="779">
        <f>IFERROR(SUM(X468:X474),"0")</f>
        <v>470</v>
      </c>
      <c r="Y476" s="779">
        <f>IFERROR(SUM(Y468:Y474),"0")</f>
        <v>475.8</v>
      </c>
      <c r="Z476" s="37"/>
      <c r="AA476" s="780"/>
      <c r="AB476" s="780"/>
      <c r="AC476" s="780"/>
    </row>
    <row r="477" spans="1:68" ht="14.25" hidden="1" customHeight="1" x14ac:dyDescent="0.25">
      <c r="A477" s="798" t="s">
        <v>222</v>
      </c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2"/>
      <c r="P477" s="792"/>
      <c r="Q477" s="792"/>
      <c r="R477" s="792"/>
      <c r="S477" s="792"/>
      <c r="T477" s="792"/>
      <c r="U477" s="792"/>
      <c r="V477" s="792"/>
      <c r="W477" s="792"/>
      <c r="X477" s="792"/>
      <c r="Y477" s="792"/>
      <c r="Z477" s="792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8">
        <v>4607091389357</v>
      </c>
      <c r="E478" s="789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89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6"/>
      <c r="R478" s="786"/>
      <c r="S478" s="786"/>
      <c r="T478" s="787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8">
        <v>4607091389357</v>
      </c>
      <c r="E479" s="789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1128" t="s">
        <v>766</v>
      </c>
      <c r="Q479" s="786"/>
      <c r="R479" s="786"/>
      <c r="S479" s="786"/>
      <c r="T479" s="787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02"/>
      <c r="B480" s="792"/>
      <c r="C480" s="792"/>
      <c r="D480" s="792"/>
      <c r="E480" s="792"/>
      <c r="F480" s="792"/>
      <c r="G480" s="792"/>
      <c r="H480" s="792"/>
      <c r="I480" s="792"/>
      <c r="J480" s="792"/>
      <c r="K480" s="792"/>
      <c r="L480" s="792"/>
      <c r="M480" s="792"/>
      <c r="N480" s="792"/>
      <c r="O480" s="803"/>
      <c r="P480" s="784" t="s">
        <v>71</v>
      </c>
      <c r="Q480" s="782"/>
      <c r="R480" s="782"/>
      <c r="S480" s="782"/>
      <c r="T480" s="782"/>
      <c r="U480" s="782"/>
      <c r="V480" s="783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2"/>
      <c r="B481" s="792"/>
      <c r="C481" s="792"/>
      <c r="D481" s="792"/>
      <c r="E481" s="792"/>
      <c r="F481" s="792"/>
      <c r="G481" s="792"/>
      <c r="H481" s="792"/>
      <c r="I481" s="792"/>
      <c r="J481" s="792"/>
      <c r="K481" s="792"/>
      <c r="L481" s="792"/>
      <c r="M481" s="792"/>
      <c r="N481" s="792"/>
      <c r="O481" s="803"/>
      <c r="P481" s="784" t="s">
        <v>71</v>
      </c>
      <c r="Q481" s="782"/>
      <c r="R481" s="782"/>
      <c r="S481" s="782"/>
      <c r="T481" s="782"/>
      <c r="U481" s="782"/>
      <c r="V481" s="783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57" t="s">
        <v>768</v>
      </c>
      <c r="B482" s="958"/>
      <c r="C482" s="958"/>
      <c r="D482" s="958"/>
      <c r="E482" s="958"/>
      <c r="F482" s="958"/>
      <c r="G482" s="958"/>
      <c r="H482" s="958"/>
      <c r="I482" s="958"/>
      <c r="J482" s="958"/>
      <c r="K482" s="958"/>
      <c r="L482" s="958"/>
      <c r="M482" s="958"/>
      <c r="N482" s="958"/>
      <c r="O482" s="958"/>
      <c r="P482" s="958"/>
      <c r="Q482" s="958"/>
      <c r="R482" s="958"/>
      <c r="S482" s="958"/>
      <c r="T482" s="958"/>
      <c r="U482" s="958"/>
      <c r="V482" s="958"/>
      <c r="W482" s="958"/>
      <c r="X482" s="958"/>
      <c r="Y482" s="958"/>
      <c r="Z482" s="958"/>
      <c r="AA482" s="48"/>
      <c r="AB482" s="48"/>
      <c r="AC482" s="48"/>
    </row>
    <row r="483" spans="1:68" ht="16.5" hidden="1" customHeight="1" x14ac:dyDescent="0.25">
      <c r="A483" s="830" t="s">
        <v>769</v>
      </c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792"/>
      <c r="P483" s="792"/>
      <c r="Q483" s="792"/>
      <c r="R483" s="792"/>
      <c r="S483" s="792"/>
      <c r="T483" s="792"/>
      <c r="U483" s="792"/>
      <c r="V483" s="792"/>
      <c r="W483" s="792"/>
      <c r="X483" s="792"/>
      <c r="Y483" s="792"/>
      <c r="Z483" s="792"/>
      <c r="AA483" s="772"/>
      <c r="AB483" s="772"/>
      <c r="AC483" s="772"/>
    </row>
    <row r="484" spans="1:68" ht="14.25" hidden="1" customHeight="1" x14ac:dyDescent="0.25">
      <c r="A484" s="798" t="s">
        <v>124</v>
      </c>
      <c r="B484" s="792"/>
      <c r="C484" s="792"/>
      <c r="D484" s="792"/>
      <c r="E484" s="792"/>
      <c r="F484" s="792"/>
      <c r="G484" s="792"/>
      <c r="H484" s="792"/>
      <c r="I484" s="792"/>
      <c r="J484" s="792"/>
      <c r="K484" s="792"/>
      <c r="L484" s="792"/>
      <c r="M484" s="792"/>
      <c r="N484" s="792"/>
      <c r="O484" s="792"/>
      <c r="P484" s="792"/>
      <c r="Q484" s="792"/>
      <c r="R484" s="792"/>
      <c r="S484" s="792"/>
      <c r="T484" s="792"/>
      <c r="U484" s="792"/>
      <c r="V484" s="792"/>
      <c r="W484" s="792"/>
      <c r="X484" s="792"/>
      <c r="Y484" s="792"/>
      <c r="Z484" s="792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8">
        <v>4607091389708</v>
      </c>
      <c r="E485" s="789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9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6"/>
      <c r="R485" s="786"/>
      <c r="S485" s="786"/>
      <c r="T485" s="787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02"/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803"/>
      <c r="P486" s="784" t="s">
        <v>71</v>
      </c>
      <c r="Q486" s="782"/>
      <c r="R486" s="782"/>
      <c r="S486" s="782"/>
      <c r="T486" s="782"/>
      <c r="U486" s="782"/>
      <c r="V486" s="783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2"/>
      <c r="B487" s="792"/>
      <c r="C487" s="792"/>
      <c r="D487" s="792"/>
      <c r="E487" s="792"/>
      <c r="F487" s="792"/>
      <c r="G487" s="792"/>
      <c r="H487" s="792"/>
      <c r="I487" s="792"/>
      <c r="J487" s="792"/>
      <c r="K487" s="792"/>
      <c r="L487" s="792"/>
      <c r="M487" s="792"/>
      <c r="N487" s="792"/>
      <c r="O487" s="803"/>
      <c r="P487" s="784" t="s">
        <v>71</v>
      </c>
      <c r="Q487" s="782"/>
      <c r="R487" s="782"/>
      <c r="S487" s="782"/>
      <c r="T487" s="782"/>
      <c r="U487" s="782"/>
      <c r="V487" s="783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8" t="s">
        <v>64</v>
      </c>
      <c r="B488" s="792"/>
      <c r="C488" s="792"/>
      <c r="D488" s="792"/>
      <c r="E488" s="792"/>
      <c r="F488" s="792"/>
      <c r="G488" s="792"/>
      <c r="H488" s="792"/>
      <c r="I488" s="792"/>
      <c r="J488" s="792"/>
      <c r="K488" s="792"/>
      <c r="L488" s="792"/>
      <c r="M488" s="792"/>
      <c r="N488" s="792"/>
      <c r="O488" s="792"/>
      <c r="P488" s="792"/>
      <c r="Q488" s="792"/>
      <c r="R488" s="792"/>
      <c r="S488" s="792"/>
      <c r="T488" s="792"/>
      <c r="U488" s="792"/>
      <c r="V488" s="792"/>
      <c r="W488" s="792"/>
      <c r="X488" s="792"/>
      <c r="Y488" s="792"/>
      <c r="Z488" s="792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8">
        <v>4607091389753</v>
      </c>
      <c r="E489" s="789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6"/>
      <c r="R489" s="786"/>
      <c r="S489" s="786"/>
      <c r="T489" s="787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8">
        <v>4607091389753</v>
      </c>
      <c r="E490" s="789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80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6"/>
      <c r="R490" s="786"/>
      <c r="S490" s="786"/>
      <c r="T490" s="787"/>
      <c r="U490" s="34"/>
      <c r="V490" s="34"/>
      <c r="W490" s="35" t="s">
        <v>69</v>
      </c>
      <c r="X490" s="777">
        <v>161</v>
      </c>
      <c r="Y490" s="778">
        <f t="shared" si="98"/>
        <v>163.80000000000001</v>
      </c>
      <c r="Z490" s="36">
        <f>IFERROR(IF(Y490=0,"",ROUNDUP(Y490/H490,0)*0.00753),"")</f>
        <v>0.29366999999999999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169.81666666666663</v>
      </c>
      <c r="BN490" s="64">
        <f t="shared" si="100"/>
        <v>172.77</v>
      </c>
      <c r="BO490" s="64">
        <f t="shared" si="101"/>
        <v>0.24572649572649569</v>
      </c>
      <c r="BP490" s="64">
        <f t="shared" si="102"/>
        <v>0.25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8">
        <v>4607091389760</v>
      </c>
      <c r="E491" s="789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8">
        <v>4607091389746</v>
      </c>
      <c r="E492" s="789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6"/>
      <c r="R492" s="786"/>
      <c r="S492" s="786"/>
      <c r="T492" s="787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8">
        <v>4607091389746</v>
      </c>
      <c r="E493" s="789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6"/>
      <c r="R493" s="786"/>
      <c r="S493" s="786"/>
      <c r="T493" s="787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8">
        <v>4680115883147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6"/>
      <c r="R494" s="786"/>
      <c r="S494" s="786"/>
      <c r="T494" s="787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8">
        <v>4607091384338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7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6"/>
      <c r="R495" s="786"/>
      <c r="S495" s="786"/>
      <c r="T495" s="787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8">
        <v>4607091384338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8">
        <v>4680115883154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1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6"/>
      <c r="R497" s="786"/>
      <c r="S497" s="786"/>
      <c r="T497" s="787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8">
        <v>4680115883154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10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6"/>
      <c r="R498" s="786"/>
      <c r="S498" s="786"/>
      <c r="T498" s="787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8">
        <v>4607091389524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5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8">
        <v>4607091389524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6"/>
      <c r="R500" s="786"/>
      <c r="S500" s="786"/>
      <c r="T500" s="787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8">
        <v>4680115883161</v>
      </c>
      <c r="E501" s="789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6"/>
      <c r="R501" s="786"/>
      <c r="S501" s="786"/>
      <c r="T501" s="787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8">
        <v>4607091389531</v>
      </c>
      <c r="E502" s="789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6"/>
      <c r="R502" s="786"/>
      <c r="S502" s="786"/>
      <c r="T502" s="787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8">
        <v>4607091389531</v>
      </c>
      <c r="E503" s="789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77">
        <v>89</v>
      </c>
      <c r="Y503" s="778">
        <f t="shared" si="98"/>
        <v>90.3</v>
      </c>
      <c r="Z503" s="36">
        <f t="shared" si="103"/>
        <v>0.21586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94.509523809523799</v>
      </c>
      <c r="BN503" s="64">
        <f t="shared" si="100"/>
        <v>95.89</v>
      </c>
      <c r="BO503" s="64">
        <f t="shared" si="101"/>
        <v>0.18111518111518113</v>
      </c>
      <c r="BP503" s="64">
        <f t="shared" si="102"/>
        <v>0.18376068376068377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8">
        <v>4607091384345</v>
      </c>
      <c r="E504" s="789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6"/>
      <c r="R504" s="786"/>
      <c r="S504" s="786"/>
      <c r="T504" s="787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8">
        <v>4680115883185</v>
      </c>
      <c r="E505" s="789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6"/>
      <c r="R505" s="786"/>
      <c r="S505" s="786"/>
      <c r="T505" s="787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8">
        <v>4680115883185</v>
      </c>
      <c r="E506" s="789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9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6"/>
      <c r="R506" s="786"/>
      <c r="S506" s="786"/>
      <c r="T506" s="787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803"/>
      <c r="P507" s="784" t="s">
        <v>71</v>
      </c>
      <c r="Q507" s="782"/>
      <c r="R507" s="782"/>
      <c r="S507" s="782"/>
      <c r="T507" s="782"/>
      <c r="U507" s="782"/>
      <c r="V507" s="783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80.714285714285708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82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0.50953000000000004</v>
      </c>
      <c r="AA507" s="780"/>
      <c r="AB507" s="780"/>
      <c r="AC507" s="780"/>
    </row>
    <row r="508" spans="1:68" x14ac:dyDescent="0.2">
      <c r="A508" s="792"/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803"/>
      <c r="P508" s="784" t="s">
        <v>71</v>
      </c>
      <c r="Q508" s="782"/>
      <c r="R508" s="782"/>
      <c r="S508" s="782"/>
      <c r="T508" s="782"/>
      <c r="U508" s="782"/>
      <c r="V508" s="783"/>
      <c r="W508" s="37" t="s">
        <v>69</v>
      </c>
      <c r="X508" s="779">
        <f>IFERROR(SUM(X489:X506),"0")</f>
        <v>250</v>
      </c>
      <c r="Y508" s="779">
        <f>IFERROR(SUM(Y489:Y506),"0")</f>
        <v>254.10000000000002</v>
      </c>
      <c r="Z508" s="37"/>
      <c r="AA508" s="780"/>
      <c r="AB508" s="780"/>
      <c r="AC508" s="780"/>
    </row>
    <row r="509" spans="1:68" ht="14.25" hidden="1" customHeight="1" x14ac:dyDescent="0.25">
      <c r="A509" s="798" t="s">
        <v>73</v>
      </c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2"/>
      <c r="P509" s="792"/>
      <c r="Q509" s="792"/>
      <c r="R509" s="792"/>
      <c r="S509" s="792"/>
      <c r="T509" s="792"/>
      <c r="U509" s="792"/>
      <c r="V509" s="792"/>
      <c r="W509" s="792"/>
      <c r="X509" s="792"/>
      <c r="Y509" s="792"/>
      <c r="Z509" s="792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8">
        <v>4607091384352</v>
      </c>
      <c r="E510" s="789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6"/>
      <c r="R510" s="786"/>
      <c r="S510" s="786"/>
      <c r="T510" s="787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8">
        <v>4607091389654</v>
      </c>
      <c r="E511" s="789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9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6"/>
      <c r="R511" s="786"/>
      <c r="S511" s="786"/>
      <c r="T511" s="787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803"/>
      <c r="P512" s="784" t="s">
        <v>71</v>
      </c>
      <c r="Q512" s="782"/>
      <c r="R512" s="782"/>
      <c r="S512" s="782"/>
      <c r="T512" s="782"/>
      <c r="U512" s="782"/>
      <c r="V512" s="783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2"/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803"/>
      <c r="P513" s="784" t="s">
        <v>71</v>
      </c>
      <c r="Q513" s="782"/>
      <c r="R513" s="782"/>
      <c r="S513" s="782"/>
      <c r="T513" s="782"/>
      <c r="U513" s="782"/>
      <c r="V513" s="783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8" t="s">
        <v>113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8">
        <v>4680115884335</v>
      </c>
      <c r="E515" s="789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8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6"/>
      <c r="R515" s="786"/>
      <c r="S515" s="786"/>
      <c r="T515" s="787"/>
      <c r="U515" s="34"/>
      <c r="V515" s="34"/>
      <c r="W515" s="35" t="s">
        <v>69</v>
      </c>
      <c r="X515" s="777">
        <v>3</v>
      </c>
      <c r="Y515" s="778">
        <f>IFERROR(IF(X515="",0,CEILING((X515/$H515),1)*$H515),"")</f>
        <v>3.5999999999999996</v>
      </c>
      <c r="Z515" s="36">
        <f>IFERROR(IF(Y515=0,"",ROUNDUP(Y515/H515,0)*0.00627),"")</f>
        <v>1.881E-2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4.5000000000000009</v>
      </c>
      <c r="BN515" s="64">
        <f>IFERROR(Y515*I515/H515,"0")</f>
        <v>5.3999999999999995</v>
      </c>
      <c r="BO515" s="64">
        <f>IFERROR(1/J515*(X515/H515),"0")</f>
        <v>1.2500000000000001E-2</v>
      </c>
      <c r="BP515" s="64">
        <f>IFERROR(1/J515*(Y515/H515),"0")</f>
        <v>1.4999999999999999E-2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8">
        <v>4680115884113</v>
      </c>
      <c r="E516" s="789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9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6"/>
      <c r="R516" s="786"/>
      <c r="S516" s="786"/>
      <c r="T516" s="787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803"/>
      <c r="P517" s="784" t="s">
        <v>71</v>
      </c>
      <c r="Q517" s="782"/>
      <c r="R517" s="782"/>
      <c r="S517" s="782"/>
      <c r="T517" s="782"/>
      <c r="U517" s="782"/>
      <c r="V517" s="783"/>
      <c r="W517" s="37" t="s">
        <v>72</v>
      </c>
      <c r="X517" s="779">
        <f>IFERROR(X515/H515,"0")+IFERROR(X516/H516,"0")</f>
        <v>2.5</v>
      </c>
      <c r="Y517" s="779">
        <f>IFERROR(Y515/H515,"0")+IFERROR(Y516/H516,"0")</f>
        <v>3</v>
      </c>
      <c r="Z517" s="779">
        <f>IFERROR(IF(Z515="",0,Z515),"0")+IFERROR(IF(Z516="",0,Z516),"0")</f>
        <v>1.881E-2</v>
      </c>
      <c r="AA517" s="780"/>
      <c r="AB517" s="780"/>
      <c r="AC517" s="780"/>
    </row>
    <row r="518" spans="1:68" x14ac:dyDescent="0.2">
      <c r="A518" s="792"/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803"/>
      <c r="P518" s="784" t="s">
        <v>71</v>
      </c>
      <c r="Q518" s="782"/>
      <c r="R518" s="782"/>
      <c r="S518" s="782"/>
      <c r="T518" s="782"/>
      <c r="U518" s="782"/>
      <c r="V518" s="783"/>
      <c r="W518" s="37" t="s">
        <v>69</v>
      </c>
      <c r="X518" s="779">
        <f>IFERROR(SUM(X515:X516),"0")</f>
        <v>3</v>
      </c>
      <c r="Y518" s="779">
        <f>IFERROR(SUM(Y515:Y516),"0")</f>
        <v>3.5999999999999996</v>
      </c>
      <c r="Z518" s="37"/>
      <c r="AA518" s="780"/>
      <c r="AB518" s="780"/>
      <c r="AC518" s="780"/>
    </row>
    <row r="519" spans="1:68" ht="16.5" hidden="1" customHeight="1" x14ac:dyDescent="0.25">
      <c r="A519" s="830" t="s">
        <v>824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772"/>
      <c r="AB519" s="772"/>
      <c r="AC519" s="772"/>
    </row>
    <row r="520" spans="1:68" ht="14.25" hidden="1" customHeight="1" x14ac:dyDescent="0.25">
      <c r="A520" s="798" t="s">
        <v>180</v>
      </c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2"/>
      <c r="P520" s="792"/>
      <c r="Q520" s="792"/>
      <c r="R520" s="792"/>
      <c r="S520" s="792"/>
      <c r="T520" s="792"/>
      <c r="U520" s="792"/>
      <c r="V520" s="792"/>
      <c r="W520" s="792"/>
      <c r="X520" s="792"/>
      <c r="Y520" s="792"/>
      <c r="Z520" s="792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8">
        <v>4607091389364</v>
      </c>
      <c r="E521" s="789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9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6"/>
      <c r="R521" s="786"/>
      <c r="S521" s="786"/>
      <c r="T521" s="787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02"/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803"/>
      <c r="P522" s="784" t="s">
        <v>71</v>
      </c>
      <c r="Q522" s="782"/>
      <c r="R522" s="782"/>
      <c r="S522" s="782"/>
      <c r="T522" s="782"/>
      <c r="U522" s="782"/>
      <c r="V522" s="783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2"/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803"/>
      <c r="P523" s="784" t="s">
        <v>71</v>
      </c>
      <c r="Q523" s="782"/>
      <c r="R523" s="782"/>
      <c r="S523" s="782"/>
      <c r="T523" s="782"/>
      <c r="U523" s="782"/>
      <c r="V523" s="783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8" t="s">
        <v>64</v>
      </c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2"/>
      <c r="P524" s="792"/>
      <c r="Q524" s="792"/>
      <c r="R524" s="792"/>
      <c r="S524" s="792"/>
      <c r="T524" s="792"/>
      <c r="U524" s="792"/>
      <c r="V524" s="792"/>
      <c r="W524" s="792"/>
      <c r="X524" s="792"/>
      <c r="Y524" s="792"/>
      <c r="Z524" s="792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8">
        <v>4607091389739</v>
      </c>
      <c r="E525" s="789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91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6"/>
      <c r="R525" s="786"/>
      <c r="S525" s="786"/>
      <c r="T525" s="787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8">
        <v>4607091389425</v>
      </c>
      <c r="E526" s="789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6"/>
      <c r="R526" s="786"/>
      <c r="S526" s="786"/>
      <c r="T526" s="787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8">
        <v>4680115880771</v>
      </c>
      <c r="E527" s="789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6"/>
      <c r="R527" s="786"/>
      <c r="S527" s="786"/>
      <c r="T527" s="787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8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6"/>
      <c r="R528" s="786"/>
      <c r="S528" s="786"/>
      <c r="T528" s="787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8">
        <v>4607091389500</v>
      </c>
      <c r="E529" s="789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6"/>
      <c r="R529" s="786"/>
      <c r="S529" s="786"/>
      <c r="T529" s="787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0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803"/>
      <c r="P530" s="784" t="s">
        <v>71</v>
      </c>
      <c r="Q530" s="782"/>
      <c r="R530" s="782"/>
      <c r="S530" s="782"/>
      <c r="T530" s="782"/>
      <c r="U530" s="782"/>
      <c r="V530" s="783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803"/>
      <c r="P531" s="784" t="s">
        <v>71</v>
      </c>
      <c r="Q531" s="782"/>
      <c r="R531" s="782"/>
      <c r="S531" s="782"/>
      <c r="T531" s="782"/>
      <c r="U531" s="782"/>
      <c r="V531" s="783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8" t="s">
        <v>113</v>
      </c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2"/>
      <c r="P532" s="792"/>
      <c r="Q532" s="792"/>
      <c r="R532" s="792"/>
      <c r="S532" s="792"/>
      <c r="T532" s="792"/>
      <c r="U532" s="792"/>
      <c r="V532" s="792"/>
      <c r="W532" s="792"/>
      <c r="X532" s="792"/>
      <c r="Y532" s="792"/>
      <c r="Z532" s="792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8">
        <v>4680115884359</v>
      </c>
      <c r="E533" s="789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98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6"/>
      <c r="R533" s="786"/>
      <c r="S533" s="786"/>
      <c r="T533" s="787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0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03"/>
      <c r="P534" s="784" t="s">
        <v>71</v>
      </c>
      <c r="Q534" s="782"/>
      <c r="R534" s="782"/>
      <c r="S534" s="782"/>
      <c r="T534" s="782"/>
      <c r="U534" s="782"/>
      <c r="V534" s="783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803"/>
      <c r="P535" s="784" t="s">
        <v>71</v>
      </c>
      <c r="Q535" s="782"/>
      <c r="R535" s="782"/>
      <c r="S535" s="782"/>
      <c r="T535" s="782"/>
      <c r="U535" s="782"/>
      <c r="V535" s="783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8" t="s">
        <v>842</v>
      </c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2"/>
      <c r="P536" s="792"/>
      <c r="Q536" s="792"/>
      <c r="R536" s="792"/>
      <c r="S536" s="792"/>
      <c r="T536" s="792"/>
      <c r="U536" s="792"/>
      <c r="V536" s="792"/>
      <c r="W536" s="792"/>
      <c r="X536" s="792"/>
      <c r="Y536" s="792"/>
      <c r="Z536" s="792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8">
        <v>4680115884564</v>
      </c>
      <c r="E537" s="789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113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6"/>
      <c r="R537" s="786"/>
      <c r="S537" s="786"/>
      <c r="T537" s="787"/>
      <c r="U537" s="34"/>
      <c r="V537" s="34"/>
      <c r="W537" s="35" t="s">
        <v>69</v>
      </c>
      <c r="X537" s="777">
        <v>7</v>
      </c>
      <c r="Y537" s="778">
        <f>IFERROR(IF(X537="",0,CEILING((X537/$H537),1)*$H537),"")</f>
        <v>9</v>
      </c>
      <c r="Z537" s="36">
        <f>IFERROR(IF(Y537=0,"",ROUNDUP(Y537/H537,0)*0.00627),"")</f>
        <v>1.881E-2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8.4</v>
      </c>
      <c r="BN537" s="64">
        <f>IFERROR(Y537*I537/H537,"0")</f>
        <v>10.799999999999999</v>
      </c>
      <c r="BO537" s="64">
        <f>IFERROR(1/J537*(X537/H537),"0")</f>
        <v>1.1666666666666667E-2</v>
      </c>
      <c r="BP537" s="64">
        <f>IFERROR(1/J537*(Y537/H537),"0")</f>
        <v>1.4999999999999999E-2</v>
      </c>
    </row>
    <row r="538" spans="1:68" x14ac:dyDescent="0.2">
      <c r="A538" s="80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3"/>
      <c r="P538" s="784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IFERROR(X537/H537,"0")</f>
        <v>2.3333333333333335</v>
      </c>
      <c r="Y538" s="779">
        <f>IFERROR(Y537/H537,"0")</f>
        <v>3</v>
      </c>
      <c r="Z538" s="779">
        <f>IFERROR(IF(Z537="",0,Z537),"0")</f>
        <v>1.881E-2</v>
      </c>
      <c r="AA538" s="780"/>
      <c r="AB538" s="780"/>
      <c r="AC538" s="780"/>
    </row>
    <row r="539" spans="1:68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803"/>
      <c r="P539" s="784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IFERROR(SUM(X537:X537),"0")</f>
        <v>7</v>
      </c>
      <c r="Y539" s="779">
        <f>IFERROR(SUM(Y537:Y537),"0")</f>
        <v>9</v>
      </c>
      <c r="Z539" s="37"/>
      <c r="AA539" s="780"/>
      <c r="AB539" s="780"/>
      <c r="AC539" s="780"/>
    </row>
    <row r="540" spans="1:68" ht="16.5" hidden="1" customHeight="1" x14ac:dyDescent="0.25">
      <c r="A540" s="830" t="s">
        <v>846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8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8">
        <v>4680115885189</v>
      </c>
      <c r="E542" s="789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11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6"/>
      <c r="R542" s="786"/>
      <c r="S542" s="786"/>
      <c r="T542" s="787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8">
        <v>4680115885172</v>
      </c>
      <c r="E543" s="789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9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6"/>
      <c r="R543" s="786"/>
      <c r="S543" s="786"/>
      <c r="T543" s="787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8">
        <v>4680115885110</v>
      </c>
      <c r="E544" s="789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6"/>
      <c r="R544" s="786"/>
      <c r="S544" s="786"/>
      <c r="T544" s="787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8">
        <v>4680115885219</v>
      </c>
      <c r="E545" s="789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99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6"/>
      <c r="R545" s="786"/>
      <c r="S545" s="786"/>
      <c r="T545" s="787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803"/>
      <c r="P546" s="784" t="s">
        <v>71</v>
      </c>
      <c r="Q546" s="782"/>
      <c r="R546" s="782"/>
      <c r="S546" s="782"/>
      <c r="T546" s="782"/>
      <c r="U546" s="782"/>
      <c r="V546" s="783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2"/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803"/>
      <c r="P547" s="784" t="s">
        <v>71</v>
      </c>
      <c r="Q547" s="782"/>
      <c r="R547" s="782"/>
      <c r="S547" s="782"/>
      <c r="T547" s="782"/>
      <c r="U547" s="782"/>
      <c r="V547" s="783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830" t="s">
        <v>858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2"/>
      <c r="AB548" s="772"/>
      <c r="AC548" s="772"/>
    </row>
    <row r="549" spans="1:68" ht="14.25" hidden="1" customHeight="1" x14ac:dyDescent="0.25">
      <c r="A549" s="798" t="s">
        <v>64</v>
      </c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792"/>
      <c r="P549" s="792"/>
      <c r="Q549" s="792"/>
      <c r="R549" s="792"/>
      <c r="S549" s="792"/>
      <c r="T549" s="792"/>
      <c r="U549" s="792"/>
      <c r="V549" s="792"/>
      <c r="W549" s="792"/>
      <c r="X549" s="792"/>
      <c r="Y549" s="792"/>
      <c r="Z549" s="792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8">
        <v>4680115885103</v>
      </c>
      <c r="E550" s="789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11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6"/>
      <c r="R550" s="786"/>
      <c r="S550" s="786"/>
      <c r="T550" s="787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0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803"/>
      <c r="P551" s="784" t="s">
        <v>71</v>
      </c>
      <c r="Q551" s="782"/>
      <c r="R551" s="782"/>
      <c r="S551" s="782"/>
      <c r="T551" s="782"/>
      <c r="U551" s="782"/>
      <c r="V551" s="783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2"/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803"/>
      <c r="P552" s="784" t="s">
        <v>71</v>
      </c>
      <c r="Q552" s="782"/>
      <c r="R552" s="782"/>
      <c r="S552" s="782"/>
      <c r="T552" s="782"/>
      <c r="U552" s="782"/>
      <c r="V552" s="783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57" t="s">
        <v>862</v>
      </c>
      <c r="B553" s="958"/>
      <c r="C553" s="958"/>
      <c r="D553" s="958"/>
      <c r="E553" s="958"/>
      <c r="F553" s="958"/>
      <c r="G553" s="958"/>
      <c r="H553" s="958"/>
      <c r="I553" s="958"/>
      <c r="J553" s="958"/>
      <c r="K553" s="958"/>
      <c r="L553" s="958"/>
      <c r="M553" s="958"/>
      <c r="N553" s="958"/>
      <c r="O553" s="958"/>
      <c r="P553" s="958"/>
      <c r="Q553" s="958"/>
      <c r="R553" s="958"/>
      <c r="S553" s="958"/>
      <c r="T553" s="958"/>
      <c r="U553" s="958"/>
      <c r="V553" s="958"/>
      <c r="W553" s="958"/>
      <c r="X553" s="958"/>
      <c r="Y553" s="958"/>
      <c r="Z553" s="958"/>
      <c r="AA553" s="48"/>
      <c r="AB553" s="48"/>
      <c r="AC553" s="48"/>
    </row>
    <row r="554" spans="1:68" ht="16.5" hidden="1" customHeight="1" x14ac:dyDescent="0.25">
      <c r="A554" s="830" t="s">
        <v>862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2"/>
      <c r="AB554" s="772"/>
      <c r="AC554" s="772"/>
    </row>
    <row r="555" spans="1:68" ht="14.25" hidden="1" customHeight="1" x14ac:dyDescent="0.25">
      <c r="A555" s="798" t="s">
        <v>124</v>
      </c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792"/>
      <c r="P555" s="792"/>
      <c r="Q555" s="792"/>
      <c r="R555" s="792"/>
      <c r="S555" s="792"/>
      <c r="T555" s="792"/>
      <c r="U555" s="792"/>
      <c r="V555" s="792"/>
      <c r="W555" s="792"/>
      <c r="X555" s="792"/>
      <c r="Y555" s="792"/>
      <c r="Z555" s="792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6"/>
      <c r="R556" s="786"/>
      <c r="S556" s="786"/>
      <c r="T556" s="787"/>
      <c r="U556" s="34"/>
      <c r="V556" s="34"/>
      <c r="W556" s="35" t="s">
        <v>69</v>
      </c>
      <c r="X556" s="777">
        <v>126</v>
      </c>
      <c r="Y556" s="778">
        <f t="shared" ref="Y556:Y566" si="104">IFERROR(IF(X556="",0,CEILING((X556/$H556),1)*$H556),"")</f>
        <v>126.72</v>
      </c>
      <c r="Z556" s="36">
        <f t="shared" ref="Z556:Z561" si="105">IFERROR(IF(Y556=0,"",ROUNDUP(Y556/H556,0)*0.01196),"")</f>
        <v>0.28704000000000002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134.59090909090909</v>
      </c>
      <c r="BN556" s="64">
        <f t="shared" ref="BN556:BN566" si="107">IFERROR(Y556*I556/H556,"0")</f>
        <v>135.35999999999999</v>
      </c>
      <c r="BO556" s="64">
        <f t="shared" ref="BO556:BO566" si="108">IFERROR(1/J556*(X556/H556),"0")</f>
        <v>0.22945804195804198</v>
      </c>
      <c r="BP556" s="64">
        <f t="shared" ref="BP556:BP566" si="109">IFERROR(1/J556*(Y556/H556),"0")</f>
        <v>0.23076923076923078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9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9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9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9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77">
        <v>46</v>
      </c>
      <c r="Y561" s="778">
        <f t="shared" si="104"/>
        <v>47.52</v>
      </c>
      <c r="Z561" s="36">
        <f t="shared" si="105"/>
        <v>0.10764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49.136363636363633</v>
      </c>
      <c r="BN561" s="64">
        <f t="shared" si="107"/>
        <v>50.760000000000005</v>
      </c>
      <c r="BO561" s="64">
        <f t="shared" si="108"/>
        <v>8.3770396270396258E-2</v>
      </c>
      <c r="BP561" s="64">
        <f t="shared" si="109"/>
        <v>8.6538461538461536E-2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11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6"/>
      <c r="R562" s="786"/>
      <c r="S562" s="786"/>
      <c r="T562" s="787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12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9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11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6"/>
      <c r="R565" s="786"/>
      <c r="S565" s="786"/>
      <c r="T565" s="787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9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6"/>
      <c r="R566" s="786"/>
      <c r="S566" s="786"/>
      <c r="T566" s="787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2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803"/>
      <c r="P567" s="784" t="s">
        <v>71</v>
      </c>
      <c r="Q567" s="782"/>
      <c r="R567" s="782"/>
      <c r="S567" s="782"/>
      <c r="T567" s="782"/>
      <c r="U567" s="782"/>
      <c r="V567" s="783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32.575757575757578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33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0.39468000000000003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803"/>
      <c r="P568" s="784" t="s">
        <v>71</v>
      </c>
      <c r="Q568" s="782"/>
      <c r="R568" s="782"/>
      <c r="S568" s="782"/>
      <c r="T568" s="782"/>
      <c r="U568" s="782"/>
      <c r="V568" s="783"/>
      <c r="W568" s="37" t="s">
        <v>69</v>
      </c>
      <c r="X568" s="779">
        <f>IFERROR(SUM(X556:X566),"0")</f>
        <v>172</v>
      </c>
      <c r="Y568" s="779">
        <f>IFERROR(SUM(Y556:Y566),"0")</f>
        <v>174.24</v>
      </c>
      <c r="Z568" s="37"/>
      <c r="AA568" s="780"/>
      <c r="AB568" s="780"/>
      <c r="AC568" s="780"/>
    </row>
    <row r="569" spans="1:68" ht="14.25" hidden="1" customHeight="1" x14ac:dyDescent="0.25">
      <c r="A569" s="798" t="s">
        <v>180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11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6"/>
      <c r="R570" s="786"/>
      <c r="S570" s="786"/>
      <c r="T570" s="787"/>
      <c r="U570" s="34"/>
      <c r="V570" s="34"/>
      <c r="W570" s="35" t="s">
        <v>69</v>
      </c>
      <c r="X570" s="777">
        <v>323</v>
      </c>
      <c r="Y570" s="778">
        <f>IFERROR(IF(X570="",0,CEILING((X570/$H570),1)*$H570),"")</f>
        <v>327.36</v>
      </c>
      <c r="Z570" s="36">
        <f>IFERROR(IF(Y570=0,"",ROUNDUP(Y570/H570,0)*0.01196),"")</f>
        <v>0.74151999999999996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345.0227272727272</v>
      </c>
      <c r="BN570" s="64">
        <f>IFERROR(Y570*I570/H570,"0")</f>
        <v>349.68</v>
      </c>
      <c r="BO570" s="64">
        <f>IFERROR(1/J570*(X570/H570),"0")</f>
        <v>0.58821386946386944</v>
      </c>
      <c r="BP570" s="64">
        <f>IFERROR(1/J570*(Y570/H570),"0")</f>
        <v>0.59615384615384615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8">
        <v>4680115880054</v>
      </c>
      <c r="E571" s="789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11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6"/>
      <c r="R571" s="786"/>
      <c r="S571" s="786"/>
      <c r="T571" s="787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8">
        <v>4680115880054</v>
      </c>
      <c r="E572" s="789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1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6"/>
      <c r="R572" s="786"/>
      <c r="S572" s="786"/>
      <c r="T572" s="787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2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803"/>
      <c r="P573" s="784" t="s">
        <v>71</v>
      </c>
      <c r="Q573" s="782"/>
      <c r="R573" s="782"/>
      <c r="S573" s="782"/>
      <c r="T573" s="782"/>
      <c r="U573" s="782"/>
      <c r="V573" s="783"/>
      <c r="W573" s="37" t="s">
        <v>72</v>
      </c>
      <c r="X573" s="779">
        <f>IFERROR(X570/H570,"0")+IFERROR(X571/H571,"0")+IFERROR(X572/H572,"0")</f>
        <v>61.174242424242422</v>
      </c>
      <c r="Y573" s="779">
        <f>IFERROR(Y570/H570,"0")+IFERROR(Y571/H571,"0")+IFERROR(Y572/H572,"0")</f>
        <v>62</v>
      </c>
      <c r="Z573" s="779">
        <f>IFERROR(IF(Z570="",0,Z570),"0")+IFERROR(IF(Z571="",0,Z571),"0")+IFERROR(IF(Z572="",0,Z572),"0")</f>
        <v>0.74151999999999996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803"/>
      <c r="P574" s="784" t="s">
        <v>71</v>
      </c>
      <c r="Q574" s="782"/>
      <c r="R574" s="782"/>
      <c r="S574" s="782"/>
      <c r="T574" s="782"/>
      <c r="U574" s="782"/>
      <c r="V574" s="783"/>
      <c r="W574" s="37" t="s">
        <v>69</v>
      </c>
      <c r="X574" s="779">
        <f>IFERROR(SUM(X570:X572),"0")</f>
        <v>323</v>
      </c>
      <c r="Y574" s="779">
        <f>IFERROR(SUM(Y570:Y572),"0")</f>
        <v>327.36</v>
      </c>
      <c r="Z574" s="37"/>
      <c r="AA574" s="780"/>
      <c r="AB574" s="780"/>
      <c r="AC574" s="780"/>
    </row>
    <row r="575" spans="1:68" ht="14.25" hidden="1" customHeight="1" x14ac:dyDescent="0.25">
      <c r="A575" s="798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8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6"/>
      <c r="R576" s="786"/>
      <c r="S576" s="786"/>
      <c r="T576" s="787"/>
      <c r="U576" s="34"/>
      <c r="V576" s="34"/>
      <c r="W576" s="35" t="s">
        <v>69</v>
      </c>
      <c r="X576" s="777">
        <v>176</v>
      </c>
      <c r="Y576" s="778">
        <f t="shared" ref="Y576:Y584" si="110">IFERROR(IF(X576="",0,CEILING((X576/$H576),1)*$H576),"")</f>
        <v>179.52</v>
      </c>
      <c r="Z576" s="36">
        <f>IFERROR(IF(Y576=0,"",ROUNDUP(Y576/H576,0)*0.01196),"")</f>
        <v>0.40664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188</v>
      </c>
      <c r="BN576" s="64">
        <f t="shared" ref="BN576:BN584" si="112">IFERROR(Y576*I576/H576,"0")</f>
        <v>191.76</v>
      </c>
      <c r="BO576" s="64">
        <f t="shared" ref="BO576:BO584" si="113">IFERROR(1/J576*(X576/H576),"0")</f>
        <v>0.32051282051282048</v>
      </c>
      <c r="BP576" s="64">
        <f t="shared" ref="BP576:BP584" si="114">IFERROR(1/J576*(Y576/H576),"0")</f>
        <v>0.32692307692307693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9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6"/>
      <c r="R577" s="786"/>
      <c r="S577" s="786"/>
      <c r="T577" s="787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8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6"/>
      <c r="R578" s="786"/>
      <c r="S578" s="786"/>
      <c r="T578" s="787"/>
      <c r="U578" s="34"/>
      <c r="V578" s="34"/>
      <c r="W578" s="35" t="s">
        <v>69</v>
      </c>
      <c r="X578" s="777">
        <v>63</v>
      </c>
      <c r="Y578" s="778">
        <f t="shared" si="110"/>
        <v>63.36</v>
      </c>
      <c r="Z578" s="36">
        <f>IFERROR(IF(Y578=0,"",ROUNDUP(Y578/H578,0)*0.01196),"")</f>
        <v>0.14352000000000001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67.295454545454547</v>
      </c>
      <c r="BN578" s="64">
        <f t="shared" si="112"/>
        <v>67.679999999999993</v>
      </c>
      <c r="BO578" s="64">
        <f t="shared" si="113"/>
        <v>0.11472902097902099</v>
      </c>
      <c r="BP578" s="64">
        <f t="shared" si="114"/>
        <v>0.11538461538461539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89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79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6"/>
      <c r="R580" s="786"/>
      <c r="S580" s="786"/>
      <c r="T580" s="787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80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6"/>
      <c r="R582" s="786"/>
      <c r="S582" s="786"/>
      <c r="T582" s="787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8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6"/>
      <c r="R584" s="786"/>
      <c r="S584" s="786"/>
      <c r="T584" s="787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2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803"/>
      <c r="P585" s="784" t="s">
        <v>71</v>
      </c>
      <c r="Q585" s="782"/>
      <c r="R585" s="782"/>
      <c r="S585" s="782"/>
      <c r="T585" s="782"/>
      <c r="U585" s="782"/>
      <c r="V585" s="783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45.265151515151508</v>
      </c>
      <c r="Y585" s="779">
        <f>IFERROR(Y576/H576,"0")+IFERROR(Y577/H577,"0")+IFERROR(Y578/H578,"0")+IFERROR(Y579/H579,"0")+IFERROR(Y580/H580,"0")+IFERROR(Y581/H581,"0")+IFERROR(Y582/H582,"0")+IFERROR(Y583/H583,"0")+IFERROR(Y584/H584,"0")</f>
        <v>46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0.55015999999999998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803"/>
      <c r="P586" s="784" t="s">
        <v>71</v>
      </c>
      <c r="Q586" s="782"/>
      <c r="R586" s="782"/>
      <c r="S586" s="782"/>
      <c r="T586" s="782"/>
      <c r="U586" s="782"/>
      <c r="V586" s="783"/>
      <c r="W586" s="37" t="s">
        <v>69</v>
      </c>
      <c r="X586" s="779">
        <f>IFERROR(SUM(X576:X584),"0")</f>
        <v>239</v>
      </c>
      <c r="Y586" s="779">
        <f>IFERROR(SUM(Y576:Y584),"0")</f>
        <v>242.88</v>
      </c>
      <c r="Z586" s="37"/>
      <c r="AA586" s="780"/>
      <c r="AB586" s="780"/>
      <c r="AC586" s="780"/>
    </row>
    <row r="587" spans="1:68" ht="14.25" hidden="1" customHeight="1" x14ac:dyDescent="0.25">
      <c r="A587" s="798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8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6"/>
      <c r="R589" s="786"/>
      <c r="S589" s="786"/>
      <c r="T589" s="787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9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6"/>
      <c r="R590" s="786"/>
      <c r="S590" s="786"/>
      <c r="T590" s="787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2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803"/>
      <c r="P591" s="784" t="s">
        <v>71</v>
      </c>
      <c r="Q591" s="782"/>
      <c r="R591" s="782"/>
      <c r="S591" s="782"/>
      <c r="T591" s="782"/>
      <c r="U591" s="782"/>
      <c r="V591" s="783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803"/>
      <c r="P592" s="784" t="s">
        <v>71</v>
      </c>
      <c r="Q592" s="782"/>
      <c r="R592" s="782"/>
      <c r="S592" s="782"/>
      <c r="T592" s="782"/>
      <c r="U592" s="782"/>
      <c r="V592" s="783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8" t="s">
        <v>222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12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1052" t="s">
        <v>929</v>
      </c>
      <c r="Q595" s="786"/>
      <c r="R595" s="786"/>
      <c r="S595" s="786"/>
      <c r="T595" s="787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02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803"/>
      <c r="P596" s="784" t="s">
        <v>71</v>
      </c>
      <c r="Q596" s="782"/>
      <c r="R596" s="782"/>
      <c r="S596" s="782"/>
      <c r="T596" s="782"/>
      <c r="U596" s="782"/>
      <c r="V596" s="783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803"/>
      <c r="P597" s="784" t="s">
        <v>71</v>
      </c>
      <c r="Q597" s="782"/>
      <c r="R597" s="782"/>
      <c r="S597" s="782"/>
      <c r="T597" s="782"/>
      <c r="U597" s="782"/>
      <c r="V597" s="783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57" t="s">
        <v>930</v>
      </c>
      <c r="B598" s="958"/>
      <c r="C598" s="958"/>
      <c r="D598" s="958"/>
      <c r="E598" s="958"/>
      <c r="F598" s="958"/>
      <c r="G598" s="958"/>
      <c r="H598" s="958"/>
      <c r="I598" s="958"/>
      <c r="J598" s="958"/>
      <c r="K598" s="958"/>
      <c r="L598" s="958"/>
      <c r="M598" s="958"/>
      <c r="N598" s="958"/>
      <c r="O598" s="958"/>
      <c r="P598" s="958"/>
      <c r="Q598" s="958"/>
      <c r="R598" s="958"/>
      <c r="S598" s="958"/>
      <c r="T598" s="958"/>
      <c r="U598" s="958"/>
      <c r="V598" s="958"/>
      <c r="W598" s="958"/>
      <c r="X598" s="958"/>
      <c r="Y598" s="958"/>
      <c r="Z598" s="958"/>
      <c r="AA598" s="48"/>
      <c r="AB598" s="48"/>
      <c r="AC598" s="48"/>
    </row>
    <row r="599" spans="1:68" ht="16.5" hidden="1" customHeight="1" x14ac:dyDescent="0.25">
      <c r="A599" s="830" t="s">
        <v>930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hidden="1" customHeight="1" x14ac:dyDescent="0.25">
      <c r="A600" s="798" t="s">
        <v>124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857" t="s">
        <v>933</v>
      </c>
      <c r="Q601" s="786"/>
      <c r="R601" s="786"/>
      <c r="S601" s="786"/>
      <c r="T601" s="787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975" t="s">
        <v>937</v>
      </c>
      <c r="Q602" s="786"/>
      <c r="R602" s="786"/>
      <c r="S602" s="786"/>
      <c r="T602" s="787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862" t="s">
        <v>941</v>
      </c>
      <c r="Q603" s="786"/>
      <c r="R603" s="786"/>
      <c r="S603" s="786"/>
      <c r="T603" s="787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960" t="s">
        <v>945</v>
      </c>
      <c r="Q604" s="786"/>
      <c r="R604" s="786"/>
      <c r="S604" s="786"/>
      <c r="T604" s="787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06" t="s">
        <v>949</v>
      </c>
      <c r="Q605" s="786"/>
      <c r="R605" s="786"/>
      <c r="S605" s="786"/>
      <c r="T605" s="787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1069" t="s">
        <v>952</v>
      </c>
      <c r="Q606" s="786"/>
      <c r="R606" s="786"/>
      <c r="S606" s="786"/>
      <c r="T606" s="787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927" t="s">
        <v>955</v>
      </c>
      <c r="Q607" s="786"/>
      <c r="R607" s="786"/>
      <c r="S607" s="786"/>
      <c r="T607" s="787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02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803"/>
      <c r="P608" s="784" t="s">
        <v>71</v>
      </c>
      <c r="Q608" s="782"/>
      <c r="R608" s="782"/>
      <c r="S608" s="782"/>
      <c r="T608" s="782"/>
      <c r="U608" s="782"/>
      <c r="V608" s="783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803"/>
      <c r="P609" s="784" t="s">
        <v>71</v>
      </c>
      <c r="Q609" s="782"/>
      <c r="R609" s="782"/>
      <c r="S609" s="782"/>
      <c r="T609" s="782"/>
      <c r="U609" s="782"/>
      <c r="V609" s="783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8" t="s">
        <v>180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28" t="s">
        <v>958</v>
      </c>
      <c r="Q611" s="786"/>
      <c r="R611" s="786"/>
      <c r="S611" s="786"/>
      <c r="T611" s="787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978" t="s">
        <v>962</v>
      </c>
      <c r="Q612" s="786"/>
      <c r="R612" s="786"/>
      <c r="S612" s="786"/>
      <c r="T612" s="787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1211" t="s">
        <v>965</v>
      </c>
      <c r="Q613" s="786"/>
      <c r="R613" s="786"/>
      <c r="S613" s="786"/>
      <c r="T613" s="787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988" t="s">
        <v>969</v>
      </c>
      <c r="Q614" s="786"/>
      <c r="R614" s="786"/>
      <c r="S614" s="786"/>
      <c r="T614" s="787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02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803"/>
      <c r="P615" s="784" t="s">
        <v>71</v>
      </c>
      <c r="Q615" s="782"/>
      <c r="R615" s="782"/>
      <c r="S615" s="782"/>
      <c r="T615" s="782"/>
      <c r="U615" s="782"/>
      <c r="V615" s="783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803"/>
      <c r="P616" s="784" t="s">
        <v>71</v>
      </c>
      <c r="Q616" s="782"/>
      <c r="R616" s="782"/>
      <c r="S616" s="782"/>
      <c r="T616" s="782"/>
      <c r="U616" s="782"/>
      <c r="V616" s="783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8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05" t="s">
        <v>972</v>
      </c>
      <c r="Q618" s="786"/>
      <c r="R618" s="786"/>
      <c r="S618" s="786"/>
      <c r="T618" s="787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972" t="s">
        <v>976</v>
      </c>
      <c r="Q619" s="786"/>
      <c r="R619" s="786"/>
      <c r="S619" s="786"/>
      <c r="T619" s="787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925" t="s">
        <v>980</v>
      </c>
      <c r="Q620" s="786"/>
      <c r="R620" s="786"/>
      <c r="S620" s="786"/>
      <c r="T620" s="787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1195" t="s">
        <v>984</v>
      </c>
      <c r="Q621" s="786"/>
      <c r="R621" s="786"/>
      <c r="S621" s="786"/>
      <c r="T621" s="787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997" t="s">
        <v>988</v>
      </c>
      <c r="Q622" s="786"/>
      <c r="R622" s="786"/>
      <c r="S622" s="786"/>
      <c r="T622" s="787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5" t="s">
        <v>992</v>
      </c>
      <c r="Q623" s="786"/>
      <c r="R623" s="786"/>
      <c r="S623" s="786"/>
      <c r="T623" s="787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1146" t="s">
        <v>995</v>
      </c>
      <c r="Q624" s="786"/>
      <c r="R624" s="786"/>
      <c r="S624" s="786"/>
      <c r="T624" s="787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02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803"/>
      <c r="P625" s="784" t="s">
        <v>71</v>
      </c>
      <c r="Q625" s="782"/>
      <c r="R625" s="782"/>
      <c r="S625" s="782"/>
      <c r="T625" s="782"/>
      <c r="U625" s="782"/>
      <c r="V625" s="783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803"/>
      <c r="P626" s="784" t="s">
        <v>71</v>
      </c>
      <c r="Q626" s="782"/>
      <c r="R626" s="782"/>
      <c r="S626" s="782"/>
      <c r="T626" s="782"/>
      <c r="U626" s="782"/>
      <c r="V626" s="783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8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1182" t="s">
        <v>998</v>
      </c>
      <c r="Q628" s="786"/>
      <c r="R628" s="786"/>
      <c r="S628" s="786"/>
      <c r="T628" s="787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04" t="s">
        <v>1001</v>
      </c>
      <c r="Q629" s="786"/>
      <c r="R629" s="786"/>
      <c r="S629" s="786"/>
      <c r="T629" s="787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952" t="s">
        <v>1004</v>
      </c>
      <c r="Q630" s="786"/>
      <c r="R630" s="786"/>
      <c r="S630" s="786"/>
      <c r="T630" s="787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911" t="s">
        <v>1007</v>
      </c>
      <c r="Q631" s="786"/>
      <c r="R631" s="786"/>
      <c r="S631" s="786"/>
      <c r="T631" s="787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955" t="s">
        <v>1010</v>
      </c>
      <c r="Q632" s="786"/>
      <c r="R632" s="786"/>
      <c r="S632" s="786"/>
      <c r="T632" s="787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918" t="s">
        <v>1012</v>
      </c>
      <c r="Q633" s="786"/>
      <c r="R633" s="786"/>
      <c r="S633" s="786"/>
      <c r="T633" s="787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1148" t="s">
        <v>1015</v>
      </c>
      <c r="Q634" s="786"/>
      <c r="R634" s="786"/>
      <c r="S634" s="786"/>
      <c r="T634" s="787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139" t="s">
        <v>1017</v>
      </c>
      <c r="Q635" s="786"/>
      <c r="R635" s="786"/>
      <c r="S635" s="786"/>
      <c r="T635" s="787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02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803"/>
      <c r="P636" s="784" t="s">
        <v>71</v>
      </c>
      <c r="Q636" s="782"/>
      <c r="R636" s="782"/>
      <c r="S636" s="782"/>
      <c r="T636" s="782"/>
      <c r="U636" s="782"/>
      <c r="V636" s="783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803"/>
      <c r="P637" s="784" t="s">
        <v>71</v>
      </c>
      <c r="Q637" s="782"/>
      <c r="R637" s="782"/>
      <c r="S637" s="782"/>
      <c r="T637" s="782"/>
      <c r="U637" s="782"/>
      <c r="V637" s="783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8" t="s">
        <v>222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905" t="s">
        <v>1020</v>
      </c>
      <c r="Q639" s="786"/>
      <c r="R639" s="786"/>
      <c r="S639" s="786"/>
      <c r="T639" s="787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1111" t="s">
        <v>1023</v>
      </c>
      <c r="Q640" s="786"/>
      <c r="R640" s="786"/>
      <c r="S640" s="786"/>
      <c r="T640" s="787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009" t="s">
        <v>1026</v>
      </c>
      <c r="Q641" s="786"/>
      <c r="R641" s="786"/>
      <c r="S641" s="786"/>
      <c r="T641" s="787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010" t="s">
        <v>1029</v>
      </c>
      <c r="Q642" s="786"/>
      <c r="R642" s="786"/>
      <c r="S642" s="786"/>
      <c r="T642" s="787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02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803"/>
      <c r="P643" s="784" t="s">
        <v>71</v>
      </c>
      <c r="Q643" s="782"/>
      <c r="R643" s="782"/>
      <c r="S643" s="782"/>
      <c r="T643" s="782"/>
      <c r="U643" s="782"/>
      <c r="V643" s="783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803"/>
      <c r="P644" s="784" t="s">
        <v>71</v>
      </c>
      <c r="Q644" s="782"/>
      <c r="R644" s="782"/>
      <c r="S644" s="782"/>
      <c r="T644" s="782"/>
      <c r="U644" s="782"/>
      <c r="V644" s="783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30" t="s">
        <v>1030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hidden="1" customHeight="1" x14ac:dyDescent="0.25">
      <c r="A646" s="798" t="s">
        <v>124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1136" t="s">
        <v>1033</v>
      </c>
      <c r="Q647" s="786"/>
      <c r="R647" s="786"/>
      <c r="S647" s="786"/>
      <c r="T647" s="787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896" t="s">
        <v>1037</v>
      </c>
      <c r="Q648" s="786"/>
      <c r="R648" s="786"/>
      <c r="S648" s="786"/>
      <c r="T648" s="787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02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803"/>
      <c r="P649" s="784" t="s">
        <v>71</v>
      </c>
      <c r="Q649" s="782"/>
      <c r="R649" s="782"/>
      <c r="S649" s="782"/>
      <c r="T649" s="782"/>
      <c r="U649" s="782"/>
      <c r="V649" s="783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803"/>
      <c r="P650" s="784" t="s">
        <v>71</v>
      </c>
      <c r="Q650" s="782"/>
      <c r="R650" s="782"/>
      <c r="S650" s="782"/>
      <c r="T650" s="782"/>
      <c r="U650" s="782"/>
      <c r="V650" s="783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8" t="s">
        <v>180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907" t="s">
        <v>1041</v>
      </c>
      <c r="Q652" s="786"/>
      <c r="R652" s="786"/>
      <c r="S652" s="786"/>
      <c r="T652" s="787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03"/>
      <c r="P653" s="784" t="s">
        <v>71</v>
      </c>
      <c r="Q653" s="782"/>
      <c r="R653" s="782"/>
      <c r="S653" s="782"/>
      <c r="T653" s="782"/>
      <c r="U653" s="782"/>
      <c r="V653" s="783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803"/>
      <c r="P654" s="784" t="s">
        <v>71</v>
      </c>
      <c r="Q654" s="782"/>
      <c r="R654" s="782"/>
      <c r="S654" s="782"/>
      <c r="T654" s="782"/>
      <c r="U654" s="782"/>
      <c r="V654" s="783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8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1131" t="s">
        <v>1045</v>
      </c>
      <c r="Q656" s="786"/>
      <c r="R656" s="786"/>
      <c r="S656" s="786"/>
      <c r="T656" s="787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3"/>
      <c r="P657" s="784" t="s">
        <v>71</v>
      </c>
      <c r="Q657" s="782"/>
      <c r="R657" s="782"/>
      <c r="S657" s="782"/>
      <c r="T657" s="782"/>
      <c r="U657" s="782"/>
      <c r="V657" s="783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803"/>
      <c r="P658" s="784" t="s">
        <v>71</v>
      </c>
      <c r="Q658" s="782"/>
      <c r="R658" s="782"/>
      <c r="S658" s="782"/>
      <c r="T658" s="782"/>
      <c r="U658" s="782"/>
      <c r="V658" s="783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8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1137" t="s">
        <v>1049</v>
      </c>
      <c r="Q660" s="786"/>
      <c r="R660" s="786"/>
      <c r="S660" s="786"/>
      <c r="T660" s="787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3"/>
      <c r="P661" s="784" t="s">
        <v>71</v>
      </c>
      <c r="Q661" s="782"/>
      <c r="R661" s="782"/>
      <c r="S661" s="782"/>
      <c r="T661" s="782"/>
      <c r="U661" s="782"/>
      <c r="V661" s="783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803"/>
      <c r="P662" s="784" t="s">
        <v>71</v>
      </c>
      <c r="Q662" s="782"/>
      <c r="R662" s="782"/>
      <c r="S662" s="782"/>
      <c r="T662" s="782"/>
      <c r="U662" s="782"/>
      <c r="V662" s="783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1065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1020"/>
      <c r="P663" s="853" t="s">
        <v>1051</v>
      </c>
      <c r="Q663" s="854"/>
      <c r="R663" s="854"/>
      <c r="S663" s="854"/>
      <c r="T663" s="854"/>
      <c r="U663" s="854"/>
      <c r="V663" s="821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6581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6702.54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1020"/>
      <c r="P664" s="853" t="s">
        <v>1052</v>
      </c>
      <c r="Q664" s="854"/>
      <c r="R664" s="854"/>
      <c r="S664" s="854"/>
      <c r="T664" s="854"/>
      <c r="U664" s="854"/>
      <c r="V664" s="821"/>
      <c r="W664" s="37" t="s">
        <v>69</v>
      </c>
      <c r="X664" s="779">
        <f>IFERROR(SUM(BM22:BM660),"0")</f>
        <v>6986.211517887341</v>
      </c>
      <c r="Y664" s="779">
        <f>IFERROR(SUM(BN22:BN660),"0")</f>
        <v>7115.4300000000012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1020"/>
      <c r="P665" s="853" t="s">
        <v>1053</v>
      </c>
      <c r="Q665" s="854"/>
      <c r="R665" s="854"/>
      <c r="S665" s="854"/>
      <c r="T665" s="854"/>
      <c r="U665" s="854"/>
      <c r="V665" s="821"/>
      <c r="W665" s="37" t="s">
        <v>1054</v>
      </c>
      <c r="X665" s="38">
        <f>ROUNDUP(SUM(BO22:BO660),0)</f>
        <v>13</v>
      </c>
      <c r="Y665" s="38">
        <f>ROUNDUP(SUM(BP22:BP660),0)</f>
        <v>13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1020"/>
      <c r="P666" s="853" t="s">
        <v>1055</v>
      </c>
      <c r="Q666" s="854"/>
      <c r="R666" s="854"/>
      <c r="S666" s="854"/>
      <c r="T666" s="854"/>
      <c r="U666" s="854"/>
      <c r="V666" s="821"/>
      <c r="W666" s="37" t="s">
        <v>69</v>
      </c>
      <c r="X666" s="779">
        <f>GrossWeightTotal+PalletQtyTotal*25</f>
        <v>7311.211517887341</v>
      </c>
      <c r="Y666" s="779">
        <f>GrossWeightTotalR+PalletQtyTotalR*25</f>
        <v>7440.4300000000012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1020"/>
      <c r="P667" s="853" t="s">
        <v>1056</v>
      </c>
      <c r="Q667" s="854"/>
      <c r="R667" s="854"/>
      <c r="S667" s="854"/>
      <c r="T667" s="854"/>
      <c r="U667" s="854"/>
      <c r="V667" s="821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1307.0543343366871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1329</v>
      </c>
      <c r="Z667" s="37"/>
      <c r="AA667" s="780"/>
      <c r="AB667" s="780"/>
      <c r="AC667" s="780"/>
    </row>
    <row r="668" spans="1:68" ht="14.25" hidden="1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1020"/>
      <c r="P668" s="853" t="s">
        <v>1057</v>
      </c>
      <c r="Q668" s="854"/>
      <c r="R668" s="854"/>
      <c r="S668" s="854"/>
      <c r="T668" s="854"/>
      <c r="U668" s="854"/>
      <c r="V668" s="821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14.62021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32" t="s">
        <v>122</v>
      </c>
      <c r="D670" s="858"/>
      <c r="E670" s="858"/>
      <c r="F670" s="858"/>
      <c r="G670" s="858"/>
      <c r="H670" s="859"/>
      <c r="I670" s="832" t="s">
        <v>336</v>
      </c>
      <c r="J670" s="858"/>
      <c r="K670" s="858"/>
      <c r="L670" s="858"/>
      <c r="M670" s="858"/>
      <c r="N670" s="858"/>
      <c r="O670" s="858"/>
      <c r="P670" s="858"/>
      <c r="Q670" s="858"/>
      <c r="R670" s="858"/>
      <c r="S670" s="858"/>
      <c r="T670" s="858"/>
      <c r="U670" s="858"/>
      <c r="V670" s="859"/>
      <c r="W670" s="832" t="s">
        <v>667</v>
      </c>
      <c r="X670" s="859"/>
      <c r="Y670" s="832" t="s">
        <v>768</v>
      </c>
      <c r="Z670" s="858"/>
      <c r="AA670" s="858"/>
      <c r="AB670" s="859"/>
      <c r="AC670" s="774" t="s">
        <v>862</v>
      </c>
      <c r="AD670" s="832" t="s">
        <v>930</v>
      </c>
      <c r="AE670" s="859"/>
      <c r="AF670" s="775"/>
    </row>
    <row r="671" spans="1:68" ht="14.25" customHeight="1" thickTop="1" x14ac:dyDescent="0.2">
      <c r="A671" s="908" t="s">
        <v>1060</v>
      </c>
      <c r="B671" s="832" t="s">
        <v>63</v>
      </c>
      <c r="C671" s="832" t="s">
        <v>123</v>
      </c>
      <c r="D671" s="832" t="s">
        <v>149</v>
      </c>
      <c r="E671" s="832" t="s">
        <v>230</v>
      </c>
      <c r="F671" s="832" t="s">
        <v>254</v>
      </c>
      <c r="G671" s="832" t="s">
        <v>300</v>
      </c>
      <c r="H671" s="832" t="s">
        <v>122</v>
      </c>
      <c r="I671" s="832" t="s">
        <v>337</v>
      </c>
      <c r="J671" s="832" t="s">
        <v>361</v>
      </c>
      <c r="K671" s="832" t="s">
        <v>436</v>
      </c>
      <c r="L671" s="832" t="s">
        <v>457</v>
      </c>
      <c r="M671" s="832" t="s">
        <v>481</v>
      </c>
      <c r="N671" s="775"/>
      <c r="O671" s="832" t="s">
        <v>508</v>
      </c>
      <c r="P671" s="832" t="s">
        <v>511</v>
      </c>
      <c r="Q671" s="832" t="s">
        <v>520</v>
      </c>
      <c r="R671" s="832" t="s">
        <v>536</v>
      </c>
      <c r="S671" s="832" t="s">
        <v>546</v>
      </c>
      <c r="T671" s="832" t="s">
        <v>559</v>
      </c>
      <c r="U671" s="832" t="s">
        <v>570</v>
      </c>
      <c r="V671" s="832" t="s">
        <v>654</v>
      </c>
      <c r="W671" s="832" t="s">
        <v>668</v>
      </c>
      <c r="X671" s="832" t="s">
        <v>720</v>
      </c>
      <c r="Y671" s="832" t="s">
        <v>769</v>
      </c>
      <c r="Z671" s="832" t="s">
        <v>824</v>
      </c>
      <c r="AA671" s="832" t="s">
        <v>846</v>
      </c>
      <c r="AB671" s="832" t="s">
        <v>858</v>
      </c>
      <c r="AC671" s="832" t="s">
        <v>862</v>
      </c>
      <c r="AD671" s="832" t="s">
        <v>930</v>
      </c>
      <c r="AE671" s="832" t="s">
        <v>1030</v>
      </c>
      <c r="AF671" s="775"/>
    </row>
    <row r="672" spans="1:68" ht="13.5" customHeight="1" thickBot="1" x14ac:dyDescent="0.25">
      <c r="A672" s="909"/>
      <c r="B672" s="833"/>
      <c r="C672" s="833"/>
      <c r="D672" s="833"/>
      <c r="E672" s="833"/>
      <c r="F672" s="833"/>
      <c r="G672" s="833"/>
      <c r="H672" s="833"/>
      <c r="I672" s="833"/>
      <c r="J672" s="833"/>
      <c r="K672" s="833"/>
      <c r="L672" s="833"/>
      <c r="M672" s="833"/>
      <c r="N672" s="775"/>
      <c r="O672" s="833"/>
      <c r="P672" s="833"/>
      <c r="Q672" s="833"/>
      <c r="R672" s="833"/>
      <c r="S672" s="833"/>
      <c r="T672" s="833"/>
      <c r="U672" s="833"/>
      <c r="V672" s="833"/>
      <c r="W672" s="833"/>
      <c r="X672" s="833"/>
      <c r="Y672" s="833"/>
      <c r="Z672" s="833"/>
      <c r="AA672" s="833"/>
      <c r="AB672" s="833"/>
      <c r="AC672" s="833"/>
      <c r="AD672" s="833"/>
      <c r="AE672" s="833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19.200000000000003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16.8</v>
      </c>
      <c r="I673" s="46">
        <f>IFERROR(Y193*1,"0")+IFERROR(Y197*1,"0")+IFERROR(Y198*1,"0")+IFERROR(Y199*1,"0")+IFERROR(Y200*1,"0")+IFERROR(Y201*1,"0")+IFERROR(Y202*1,"0")+IFERROR(Y203*1,"0")+IFERROR(Y204*1,"0")</f>
        <v>292.56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1449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29.7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307.2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300.89999999999998</v>
      </c>
      <c r="V673" s="46">
        <f>IFERROR(Y407*1,"0")+IFERROR(Y411*1,"0")+IFERROR(Y412*1,"0")+IFERROR(Y413*1,"0")</f>
        <v>7.2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2793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475.8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257.70000000000005</v>
      </c>
      <c r="Z673" s="46">
        <f>IFERROR(Y521*1,"0")+IFERROR(Y525*1,"0")+IFERROR(Y526*1,"0")+IFERROR(Y527*1,"0")+IFERROR(Y528*1,"0")+IFERROR(Y529*1,"0")+IFERROR(Y533*1,"0")+IFERROR(Y537*1,"0")</f>
        <v>9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744.48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1 174,00"/>
        <filter val="1 176,00"/>
        <filter val="1 307,05"/>
        <filter val="1,02"/>
        <filter val="1,55"/>
        <filter val="1,57"/>
        <filter val="102,00"/>
        <filter val="107,00"/>
        <filter val="11,00"/>
        <filter val="11,11"/>
        <filter val="115,00"/>
        <filter val="120,00"/>
        <filter val="125,00"/>
        <filter val="126,00"/>
        <filter val="127,50"/>
        <filter val="13"/>
        <filter val="13,00"/>
        <filter val="136,00"/>
        <filter val="14,14"/>
        <filter val="144,00"/>
        <filter val="146,00"/>
        <filter val="155,00"/>
        <filter val="16,00"/>
        <filter val="161,00"/>
        <filter val="166,00"/>
        <filter val="166,27"/>
        <filter val="172,00"/>
        <filter val="176,00"/>
        <filter val="18,00"/>
        <filter val="196,00"/>
        <filter val="2 494,00"/>
        <filter val="2,31"/>
        <filter val="2,33"/>
        <filter val="2,50"/>
        <filter val="204,00"/>
        <filter val="22,00"/>
        <filter val="239,00"/>
        <filter val="243,00"/>
        <filter val="249,00"/>
        <filter val="250,00"/>
        <filter val="260,00"/>
        <filter val="261,00"/>
        <filter val="266,00"/>
        <filter val="28,00"/>
        <filter val="3,00"/>
        <filter val="3,89"/>
        <filter val="30,00"/>
        <filter val="306,00"/>
        <filter val="31,15"/>
        <filter val="32,41"/>
        <filter val="32,58"/>
        <filter val="323,00"/>
        <filter val="34,58"/>
        <filter val="38,00"/>
        <filter val="381,00"/>
        <filter val="394,26"/>
        <filter val="4,00"/>
        <filter val="45,27"/>
        <filter val="46,00"/>
        <filter val="470,00"/>
        <filter val="5,00"/>
        <filter val="6 581,00"/>
        <filter val="6 986,21"/>
        <filter val="60,26"/>
        <filter val="61,17"/>
        <filter val="63,00"/>
        <filter val="67,00"/>
        <filter val="7 311,21"/>
        <filter val="7,00"/>
        <filter val="70,00"/>
        <filter val="77,00"/>
        <filter val="80,00"/>
        <filter val="80,71"/>
        <filter val="83,00"/>
        <filter val="89,00"/>
        <filter val="9,00"/>
        <filter val="967,00"/>
      </filters>
    </filterColumn>
    <filterColumn colId="29" showButton="0"/>
    <filterColumn colId="30" showButton="0"/>
  </autoFilter>
  <mergeCells count="1188"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P609:V609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P562:T562"/>
    <mergeCell ref="D312:E312"/>
    <mergeCell ref="D505:E505"/>
    <mergeCell ref="P220:T220"/>
    <mergeCell ref="P217:V217"/>
    <mergeCell ref="A213:Z213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382:T382"/>
    <mergeCell ref="D303:E303"/>
    <mergeCell ref="P624:T624"/>
    <mergeCell ref="D496:E496"/>
    <mergeCell ref="P453:T453"/>
    <mergeCell ref="D290:E290"/>
    <mergeCell ref="D361:E361"/>
    <mergeCell ref="P634:T634"/>
    <mergeCell ref="D640:E640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D313:E313"/>
    <mergeCell ref="A174:O175"/>
    <mergeCell ref="D236:E236"/>
    <mergeCell ref="D117:E117"/>
    <mergeCell ref="D5:E5"/>
    <mergeCell ref="D94:E94"/>
    <mergeCell ref="A211:O21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A627:Z627"/>
    <mergeCell ref="A392:Z392"/>
    <mergeCell ref="P259:T259"/>
    <mergeCell ref="A278:O279"/>
    <mergeCell ref="P175:V175"/>
    <mergeCell ref="D584:E584"/>
    <mergeCell ref="D559:E559"/>
    <mergeCell ref="A610:Z610"/>
    <mergeCell ref="D366:E366"/>
    <mergeCell ref="P550:T550"/>
    <mergeCell ref="P332:V332"/>
    <mergeCell ref="D70:E70"/>
    <mergeCell ref="P546:V546"/>
    <mergeCell ref="D81:E81"/>
    <mergeCell ref="P621:T621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A534:O535"/>
    <mergeCell ref="P667:V667"/>
    <mergeCell ref="P656:T656"/>
    <mergeCell ref="P647:T647"/>
    <mergeCell ref="P660:T660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P644:V644"/>
    <mergeCell ref="D456:E456"/>
    <mergeCell ref="D632:E632"/>
    <mergeCell ref="A567:O568"/>
    <mergeCell ref="A430:O431"/>
    <mergeCell ref="P419:T419"/>
    <mergeCell ref="P219:T219"/>
    <mergeCell ref="A663:O668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A636:O637"/>
    <mergeCell ref="P297:V297"/>
    <mergeCell ref="P435:V435"/>
    <mergeCell ref="A553:Z553"/>
    <mergeCell ref="P285:T285"/>
    <mergeCell ref="D157:E157"/>
    <mergeCell ref="P22:T22"/>
    <mergeCell ref="P15:T16"/>
    <mergeCell ref="D116:E11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V6:W9"/>
    <mergeCell ref="D162:E162"/>
    <mergeCell ref="P272:T272"/>
    <mergeCell ref="F9:G9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185:T185"/>
    <mergeCell ref="P581:T581"/>
    <mergeCell ref="P277:T277"/>
    <mergeCell ref="D220:E220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668:V668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P561:T561"/>
    <mergeCell ref="P632:T63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U671:U672"/>
    <mergeCell ref="W671:W672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D33:E33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D589:E589"/>
    <mergeCell ref="D560:E560"/>
    <mergeCell ref="P643:V643"/>
    <mergeCell ref="A615:O616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554:Z554"/>
    <mergeCell ref="P421:T421"/>
    <mergeCell ref="A348:Z348"/>
    <mergeCell ref="P189:V189"/>
    <mergeCell ref="A483:Z483"/>
    <mergeCell ref="D605:E605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P60:T60"/>
    <mergeCell ref="D291:E291"/>
    <mergeCell ref="A20:Z20"/>
    <mergeCell ref="P585:V585"/>
    <mergeCell ref="P414:V4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2024-11-28T10:16:06Z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