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C96734D-ADED-47C5-8836-0FB0F28679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Z292" i="1" s="1"/>
  <c r="Y272" i="1"/>
  <c r="Y293" i="1" s="1"/>
  <c r="X270" i="1"/>
  <c r="X269" i="1"/>
  <c r="BO268" i="1"/>
  <c r="BM268" i="1"/>
  <c r="Z268" i="1"/>
  <c r="Y268" i="1"/>
  <c r="BP268" i="1" s="1"/>
  <c r="P268" i="1"/>
  <c r="BO267" i="1"/>
  <c r="BM267" i="1"/>
  <c r="Z267" i="1"/>
  <c r="Y267" i="1"/>
  <c r="BO266" i="1"/>
  <c r="BM266" i="1"/>
  <c r="Z266" i="1"/>
  <c r="Z269" i="1" s="1"/>
  <c r="Y266" i="1"/>
  <c r="X264" i="1"/>
  <c r="X263" i="1"/>
  <c r="BO262" i="1"/>
  <c r="BM262" i="1"/>
  <c r="Z262" i="1"/>
  <c r="Y262" i="1"/>
  <c r="BP262" i="1" s="1"/>
  <c r="BO261" i="1"/>
  <c r="BM261" i="1"/>
  <c r="Z261" i="1"/>
  <c r="Z263" i="1" s="1"/>
  <c r="Y261" i="1"/>
  <c r="Y264" i="1" s="1"/>
  <c r="X259" i="1"/>
  <c r="X258" i="1"/>
  <c r="BO257" i="1"/>
  <c r="BM257" i="1"/>
  <c r="Z257" i="1"/>
  <c r="Z258" i="1" s="1"/>
  <c r="Y257" i="1"/>
  <c r="X255" i="1"/>
  <c r="X254" i="1"/>
  <c r="BO253" i="1"/>
  <c r="BM253" i="1"/>
  <c r="Z253" i="1"/>
  <c r="Y253" i="1"/>
  <c r="BP253" i="1" s="1"/>
  <c r="BO252" i="1"/>
  <c r="BM252" i="1"/>
  <c r="Z252" i="1"/>
  <c r="Y252" i="1"/>
  <c r="BP252" i="1" s="1"/>
  <c r="BO251" i="1"/>
  <c r="BM251" i="1"/>
  <c r="Z251" i="1"/>
  <c r="Z254" i="1" s="1"/>
  <c r="Y251" i="1"/>
  <c r="Y255" i="1" s="1"/>
  <c r="X247" i="1"/>
  <c r="X246" i="1"/>
  <c r="BO245" i="1"/>
  <c r="BM245" i="1"/>
  <c r="Z245" i="1"/>
  <c r="Z246" i="1" s="1"/>
  <c r="Y245" i="1"/>
  <c r="Y247" i="1" s="1"/>
  <c r="X241" i="1"/>
  <c r="X240" i="1"/>
  <c r="BO239" i="1"/>
  <c r="BM239" i="1"/>
  <c r="Z239" i="1"/>
  <c r="Z240" i="1" s="1"/>
  <c r="Y239" i="1"/>
  <c r="Y241" i="1" s="1"/>
  <c r="P239" i="1"/>
  <c r="X236" i="1"/>
  <c r="X235" i="1"/>
  <c r="BO234" i="1"/>
  <c r="BM234" i="1"/>
  <c r="Z234" i="1"/>
  <c r="Y234" i="1"/>
  <c r="BP234" i="1" s="1"/>
  <c r="P234" i="1"/>
  <c r="BO233" i="1"/>
  <c r="BM233" i="1"/>
  <c r="Z233" i="1"/>
  <c r="Y233" i="1"/>
  <c r="P233" i="1"/>
  <c r="X229" i="1"/>
  <c r="X228" i="1"/>
  <c r="BO227" i="1"/>
  <c r="BM227" i="1"/>
  <c r="Z227" i="1"/>
  <c r="Z228" i="1" s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P192" i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BP186" i="1" s="1"/>
  <c r="P186" i="1"/>
  <c r="BO185" i="1"/>
  <c r="BM185" i="1"/>
  <c r="Z185" i="1"/>
  <c r="Y185" i="1"/>
  <c r="Y189" i="1" s="1"/>
  <c r="P185" i="1"/>
  <c r="X182" i="1"/>
  <c r="X181" i="1"/>
  <c r="BO180" i="1"/>
  <c r="BM180" i="1"/>
  <c r="Z180" i="1"/>
  <c r="Y180" i="1"/>
  <c r="BP180" i="1" s="1"/>
  <c r="BO179" i="1"/>
  <c r="BM179" i="1"/>
  <c r="Z179" i="1"/>
  <c r="Y179" i="1"/>
  <c r="BP179" i="1" s="1"/>
  <c r="BO178" i="1"/>
  <c r="BM178" i="1"/>
  <c r="Z178" i="1"/>
  <c r="Z181" i="1" s="1"/>
  <c r="Y178" i="1"/>
  <c r="Y182" i="1" s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BP152" i="1" s="1"/>
  <c r="BO151" i="1"/>
  <c r="BM151" i="1"/>
  <c r="Z151" i="1"/>
  <c r="Z155" i="1" s="1"/>
  <c r="Y151" i="1"/>
  <c r="Y156" i="1" s="1"/>
  <c r="X148" i="1"/>
  <c r="X147" i="1"/>
  <c r="BO146" i="1"/>
  <c r="BM146" i="1"/>
  <c r="Z146" i="1"/>
  <c r="Z147" i="1" s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Z136" i="1" s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BO115" i="1"/>
  <c r="BM115" i="1"/>
  <c r="Z115" i="1"/>
  <c r="Y115" i="1"/>
  <c r="P115" i="1"/>
  <c r="X112" i="1"/>
  <c r="X111" i="1"/>
  <c r="BO110" i="1"/>
  <c r="BM110" i="1"/>
  <c r="Z110" i="1"/>
  <c r="Y110" i="1"/>
  <c r="BP110" i="1" s="1"/>
  <c r="BO109" i="1"/>
  <c r="BM109" i="1"/>
  <c r="Z109" i="1"/>
  <c r="Z111" i="1" s="1"/>
  <c r="Y109" i="1"/>
  <c r="Y111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Z93" i="1" s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Z38" i="1" s="1"/>
  <c r="Y36" i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Y77" i="1" l="1"/>
  <c r="BN75" i="1"/>
  <c r="Y86" i="1"/>
  <c r="BN91" i="1"/>
  <c r="Z118" i="1"/>
  <c r="Z125" i="1"/>
  <c r="BN122" i="1"/>
  <c r="BN124" i="1"/>
  <c r="BN151" i="1"/>
  <c r="BP151" i="1"/>
  <c r="BN152" i="1"/>
  <c r="BN153" i="1"/>
  <c r="BN154" i="1"/>
  <c r="Y155" i="1"/>
  <c r="Z160" i="1"/>
  <c r="BN158" i="1"/>
  <c r="Z173" i="1"/>
  <c r="BN171" i="1"/>
  <c r="Z235" i="1"/>
  <c r="BN239" i="1"/>
  <c r="BP239" i="1"/>
  <c r="Y240" i="1"/>
  <c r="X294" i="1"/>
  <c r="Y32" i="1"/>
  <c r="Y39" i="1"/>
  <c r="BN37" i="1"/>
  <c r="Y60" i="1"/>
  <c r="Z65" i="1"/>
  <c r="BN63" i="1"/>
  <c r="BP63" i="1"/>
  <c r="Z76" i="1"/>
  <c r="Z86" i="1"/>
  <c r="BN80" i="1"/>
  <c r="BP80" i="1"/>
  <c r="BN83" i="1"/>
  <c r="BN84" i="1"/>
  <c r="Y119" i="1"/>
  <c r="BN117" i="1"/>
  <c r="Y126" i="1"/>
  <c r="BN129" i="1"/>
  <c r="BP129" i="1"/>
  <c r="Y130" i="1"/>
  <c r="Y137" i="1"/>
  <c r="BN135" i="1"/>
  <c r="Y160" i="1"/>
  <c r="Y168" i="1"/>
  <c r="Z168" i="1"/>
  <c r="BN166" i="1"/>
  <c r="Y173" i="1"/>
  <c r="BN178" i="1"/>
  <c r="BP178" i="1"/>
  <c r="BN179" i="1"/>
  <c r="BN180" i="1"/>
  <c r="Y181" i="1"/>
  <c r="Z188" i="1"/>
  <c r="BN185" i="1"/>
  <c r="BP185" i="1"/>
  <c r="BN187" i="1"/>
  <c r="Y198" i="1"/>
  <c r="Y207" i="1"/>
  <c r="BN203" i="1"/>
  <c r="BN205" i="1"/>
  <c r="BN234" i="1"/>
  <c r="BN251" i="1"/>
  <c r="BP251" i="1"/>
  <c r="BN252" i="1"/>
  <c r="BN253" i="1"/>
  <c r="Y254" i="1"/>
  <c r="BN261" i="1"/>
  <c r="BP261" i="1"/>
  <c r="BN262" i="1"/>
  <c r="Y263" i="1"/>
  <c r="BN268" i="1"/>
  <c r="F9" i="1"/>
  <c r="J9" i="1"/>
  <c r="F10" i="1"/>
  <c r="Y33" i="1"/>
  <c r="Y38" i="1"/>
  <c r="Y59" i="1"/>
  <c r="Y66" i="1"/>
  <c r="Y71" i="1"/>
  <c r="Y76" i="1"/>
  <c r="Y87" i="1"/>
  <c r="Y93" i="1"/>
  <c r="BP90" i="1"/>
  <c r="Y94" i="1"/>
  <c r="Y106" i="1"/>
  <c r="BP97" i="1"/>
  <c r="BN97" i="1"/>
  <c r="Y105" i="1"/>
  <c r="BP99" i="1"/>
  <c r="BN99" i="1"/>
  <c r="BP101" i="1"/>
  <c r="BN101" i="1"/>
  <c r="BP103" i="1"/>
  <c r="BN103" i="1"/>
  <c r="H9" i="1"/>
  <c r="X295" i="1"/>
  <c r="X296" i="1"/>
  <c r="X298" i="1"/>
  <c r="BN29" i="1"/>
  <c r="BN31" i="1"/>
  <c r="BN36" i="1"/>
  <c r="BP36" i="1"/>
  <c r="BN48" i="1"/>
  <c r="BN50" i="1"/>
  <c r="BN53" i="1"/>
  <c r="BN55" i="1"/>
  <c r="BN57" i="1"/>
  <c r="BN64" i="1"/>
  <c r="BN69" i="1"/>
  <c r="BP69" i="1"/>
  <c r="BN74" i="1"/>
  <c r="BP74" i="1"/>
  <c r="BN81" i="1"/>
  <c r="BN82" i="1"/>
  <c r="BN85" i="1"/>
  <c r="BN90" i="1"/>
  <c r="BP92" i="1"/>
  <c r="BN92" i="1"/>
  <c r="Z105" i="1"/>
  <c r="Y112" i="1"/>
  <c r="Y118" i="1"/>
  <c r="Y125" i="1"/>
  <c r="Y136" i="1"/>
  <c r="Y148" i="1"/>
  <c r="Y161" i="1"/>
  <c r="Y169" i="1"/>
  <c r="Y174" i="1"/>
  <c r="Y188" i="1"/>
  <c r="Y199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BN109" i="1"/>
  <c r="BP109" i="1"/>
  <c r="BN110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6" i="1"/>
  <c r="BN193" i="1"/>
  <c r="BN195" i="1"/>
  <c r="BN197" i="1"/>
  <c r="Z206" i="1"/>
  <c r="BN202" i="1"/>
  <c r="BP202" i="1"/>
  <c r="Z222" i="1"/>
  <c r="Y229" i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Y296" i="1" l="1"/>
  <c r="Y298" i="1"/>
  <c r="Z299" i="1"/>
  <c r="Y295" i="1"/>
  <c r="Y297" i="1" s="1"/>
  <c r="Y294" i="1"/>
  <c r="B307" i="1" s="1"/>
  <c r="A307" i="1"/>
  <c r="X297" i="1"/>
  <c r="C307" i="1" l="1"/>
</calcChain>
</file>

<file path=xl/sharedStrings.xml><?xml version="1.0" encoding="utf-8"?>
<sst xmlns="http://schemas.openxmlformats.org/spreadsheetml/2006/main" count="1502" uniqueCount="510">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</sst>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91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81" t="s">
        <v>0</v>
      </c>
      <c r="E1" s="345"/>
      <c r="F1" s="345"/>
      <c r="G1" s="12" t="s">
        <v>1</v>
      </c>
      <c r="H1" s="381" t="s">
        <v>2</v>
      </c>
      <c r="I1" s="345"/>
      <c r="J1" s="345"/>
      <c r="K1" s="345"/>
      <c r="L1" s="345"/>
      <c r="M1" s="345"/>
      <c r="N1" s="345"/>
      <c r="O1" s="345"/>
      <c r="P1" s="345"/>
      <c r="Q1" s="345"/>
      <c r="R1" s="344" t="s">
        <v>3</v>
      </c>
      <c r="S1" s="345"/>
      <c r="T1" s="34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5"/>
      <c r="R2" s="325"/>
      <c r="S2" s="325"/>
      <c r="T2" s="325"/>
      <c r="U2" s="325"/>
      <c r="V2" s="325"/>
      <c r="W2" s="325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5"/>
      <c r="Q3" s="325"/>
      <c r="R3" s="325"/>
      <c r="S3" s="325"/>
      <c r="T3" s="325"/>
      <c r="U3" s="325"/>
      <c r="V3" s="325"/>
      <c r="W3" s="325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26" t="s">
        <v>7</v>
      </c>
      <c r="B5" s="362"/>
      <c r="C5" s="363"/>
      <c r="D5" s="383"/>
      <c r="E5" s="384"/>
      <c r="F5" s="497" t="s">
        <v>8</v>
      </c>
      <c r="G5" s="363"/>
      <c r="H5" s="383" t="s">
        <v>509</v>
      </c>
      <c r="I5" s="481"/>
      <c r="J5" s="481"/>
      <c r="K5" s="481"/>
      <c r="L5" s="481"/>
      <c r="M5" s="384"/>
      <c r="N5" s="61"/>
      <c r="P5" s="24" t="s">
        <v>9</v>
      </c>
      <c r="Q5" s="504">
        <v>45628</v>
      </c>
      <c r="R5" s="399"/>
      <c r="T5" s="443" t="s">
        <v>10</v>
      </c>
      <c r="U5" s="373"/>
      <c r="V5" s="444" t="s">
        <v>11</v>
      </c>
      <c r="W5" s="399"/>
      <c r="AB5" s="51"/>
      <c r="AC5" s="51"/>
      <c r="AD5" s="51"/>
      <c r="AE5" s="51"/>
    </row>
    <row r="6" spans="1:32" s="317" customFormat="1" ht="24" customHeight="1" x14ac:dyDescent="0.2">
      <c r="A6" s="426" t="s">
        <v>12</v>
      </c>
      <c r="B6" s="362"/>
      <c r="C6" s="363"/>
      <c r="D6" s="483" t="s">
        <v>13</v>
      </c>
      <c r="E6" s="484"/>
      <c r="F6" s="484"/>
      <c r="G6" s="484"/>
      <c r="H6" s="484"/>
      <c r="I6" s="484"/>
      <c r="J6" s="484"/>
      <c r="K6" s="484"/>
      <c r="L6" s="484"/>
      <c r="M6" s="399"/>
      <c r="N6" s="62"/>
      <c r="P6" s="24" t="s">
        <v>14</v>
      </c>
      <c r="Q6" s="495" t="str">
        <f>IF(Q5=0," ",CHOOSE(WEEKDAY(Q5,2),"Понедельник","Вторник","Среда","Четверг","Пятница","Суббота","Воскресенье"))</f>
        <v>Понедельник</v>
      </c>
      <c r="R6" s="332"/>
      <c r="T6" s="450" t="s">
        <v>15</v>
      </c>
      <c r="U6" s="373"/>
      <c r="V6" s="505" t="s">
        <v>16</v>
      </c>
      <c r="W6" s="357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6" t="str">
        <f>IFERROR(VLOOKUP(DeliveryAddress,Table,3,0),1)</f>
        <v>1</v>
      </c>
      <c r="E7" s="367"/>
      <c r="F7" s="367"/>
      <c r="G7" s="367"/>
      <c r="H7" s="367"/>
      <c r="I7" s="367"/>
      <c r="J7" s="367"/>
      <c r="K7" s="367"/>
      <c r="L7" s="367"/>
      <c r="M7" s="368"/>
      <c r="N7" s="63"/>
      <c r="P7" s="24"/>
      <c r="Q7" s="42"/>
      <c r="R7" s="42"/>
      <c r="T7" s="325"/>
      <c r="U7" s="373"/>
      <c r="V7" s="506"/>
      <c r="W7" s="507"/>
      <c r="AB7" s="51"/>
      <c r="AC7" s="51"/>
      <c r="AD7" s="51"/>
      <c r="AE7" s="51"/>
    </row>
    <row r="8" spans="1:32" s="317" customFormat="1" ht="25.5" customHeight="1" x14ac:dyDescent="0.2">
      <c r="A8" s="525" t="s">
        <v>17</v>
      </c>
      <c r="B8" s="329"/>
      <c r="C8" s="330"/>
      <c r="D8" s="374" t="s">
        <v>18</v>
      </c>
      <c r="E8" s="375"/>
      <c r="F8" s="375"/>
      <c r="G8" s="375"/>
      <c r="H8" s="375"/>
      <c r="I8" s="375"/>
      <c r="J8" s="375"/>
      <c r="K8" s="375"/>
      <c r="L8" s="375"/>
      <c r="M8" s="376"/>
      <c r="N8" s="64"/>
      <c r="P8" s="24" t="s">
        <v>19</v>
      </c>
      <c r="Q8" s="446">
        <v>0.41666666666666669</v>
      </c>
      <c r="R8" s="368"/>
      <c r="T8" s="325"/>
      <c r="U8" s="373"/>
      <c r="V8" s="506"/>
      <c r="W8" s="507"/>
      <c r="AB8" s="51"/>
      <c r="AC8" s="51"/>
      <c r="AD8" s="51"/>
      <c r="AE8" s="51"/>
    </row>
    <row r="9" spans="1:32" s="317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31"/>
      <c r="E9" s="327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M9" s="327"/>
      <c r="N9" s="318"/>
      <c r="P9" s="26" t="s">
        <v>20</v>
      </c>
      <c r="Q9" s="396"/>
      <c r="R9" s="397"/>
      <c r="T9" s="325"/>
      <c r="U9" s="373"/>
      <c r="V9" s="508"/>
      <c r="W9" s="509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31"/>
      <c r="E10" s="327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467" t="str">
        <f>IFERROR(VLOOKUP($D$10,Proxy,2,FALSE),"")</f>
        <v/>
      </c>
      <c r="I10" s="325"/>
      <c r="J10" s="325"/>
      <c r="K10" s="325"/>
      <c r="L10" s="325"/>
      <c r="M10" s="325"/>
      <c r="N10" s="316"/>
      <c r="P10" s="26" t="s">
        <v>21</v>
      </c>
      <c r="Q10" s="451"/>
      <c r="R10" s="452"/>
      <c r="U10" s="24" t="s">
        <v>22</v>
      </c>
      <c r="V10" s="356" t="s">
        <v>23</v>
      </c>
      <c r="W10" s="357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8"/>
      <c r="R11" s="399"/>
      <c r="U11" s="24" t="s">
        <v>26</v>
      </c>
      <c r="V11" s="487" t="s">
        <v>27</v>
      </c>
      <c r="W11" s="397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05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3"/>
      <c r="N12" s="65"/>
      <c r="P12" s="24" t="s">
        <v>29</v>
      </c>
      <c r="Q12" s="446"/>
      <c r="R12" s="368"/>
      <c r="S12" s="23"/>
      <c r="U12" s="24"/>
      <c r="V12" s="345"/>
      <c r="W12" s="325"/>
      <c r="AB12" s="51"/>
      <c r="AC12" s="51"/>
      <c r="AD12" s="51"/>
      <c r="AE12" s="51"/>
    </row>
    <row r="13" spans="1:32" s="317" customFormat="1" ht="23.25" customHeight="1" x14ac:dyDescent="0.2">
      <c r="A13" s="405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3"/>
      <c r="N13" s="65"/>
      <c r="O13" s="26"/>
      <c r="P13" s="26" t="s">
        <v>31</v>
      </c>
      <c r="Q13" s="487"/>
      <c r="R13" s="3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05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4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63"/>
      <c r="N15" s="66"/>
      <c r="P15" s="417" t="s">
        <v>34</v>
      </c>
      <c r="Q15" s="345"/>
      <c r="R15" s="345"/>
      <c r="S15" s="345"/>
      <c r="T15" s="34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8"/>
      <c r="Q16" s="418"/>
      <c r="R16" s="418"/>
      <c r="S16" s="418"/>
      <c r="T16" s="4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8" t="s">
        <v>35</v>
      </c>
      <c r="B17" s="338" t="s">
        <v>36</v>
      </c>
      <c r="C17" s="430" t="s">
        <v>37</v>
      </c>
      <c r="D17" s="338" t="s">
        <v>38</v>
      </c>
      <c r="E17" s="409"/>
      <c r="F17" s="338" t="s">
        <v>39</v>
      </c>
      <c r="G17" s="338" t="s">
        <v>40</v>
      </c>
      <c r="H17" s="338" t="s">
        <v>41</v>
      </c>
      <c r="I17" s="338" t="s">
        <v>42</v>
      </c>
      <c r="J17" s="338" t="s">
        <v>43</v>
      </c>
      <c r="K17" s="338" t="s">
        <v>44</v>
      </c>
      <c r="L17" s="338" t="s">
        <v>45</v>
      </c>
      <c r="M17" s="338" t="s">
        <v>46</v>
      </c>
      <c r="N17" s="338" t="s">
        <v>47</v>
      </c>
      <c r="O17" s="338" t="s">
        <v>48</v>
      </c>
      <c r="P17" s="338" t="s">
        <v>49</v>
      </c>
      <c r="Q17" s="408"/>
      <c r="R17" s="408"/>
      <c r="S17" s="408"/>
      <c r="T17" s="409"/>
      <c r="U17" s="533" t="s">
        <v>50</v>
      </c>
      <c r="V17" s="363"/>
      <c r="W17" s="338" t="s">
        <v>51</v>
      </c>
      <c r="X17" s="338" t="s">
        <v>52</v>
      </c>
      <c r="Y17" s="534" t="s">
        <v>53</v>
      </c>
      <c r="Z17" s="475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13"/>
      <c r="AF17" s="514"/>
      <c r="AG17" s="69"/>
      <c r="BD17" s="68" t="s">
        <v>59</v>
      </c>
    </row>
    <row r="18" spans="1:68" ht="14.25" customHeight="1" x14ac:dyDescent="0.2">
      <c r="A18" s="339"/>
      <c r="B18" s="339"/>
      <c r="C18" s="339"/>
      <c r="D18" s="410"/>
      <c r="E18" s="412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410"/>
      <c r="Q18" s="411"/>
      <c r="R18" s="411"/>
      <c r="S18" s="411"/>
      <c r="T18" s="412"/>
      <c r="U18" s="70" t="s">
        <v>60</v>
      </c>
      <c r="V18" s="70" t="s">
        <v>61</v>
      </c>
      <c r="W18" s="339"/>
      <c r="X18" s="339"/>
      <c r="Y18" s="535"/>
      <c r="Z18" s="476"/>
      <c r="AA18" s="469"/>
      <c r="AB18" s="469"/>
      <c r="AC18" s="469"/>
      <c r="AD18" s="515"/>
      <c r="AE18" s="516"/>
      <c r="AF18" s="517"/>
      <c r="AG18" s="69"/>
      <c r="BD18" s="68"/>
    </row>
    <row r="19" spans="1:68" ht="27.75" hidden="1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324" t="s">
        <v>62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15"/>
      <c r="AB20" s="315"/>
      <c r="AC20" s="315"/>
    </row>
    <row r="21" spans="1:68" ht="14.25" hidden="1" customHeight="1" x14ac:dyDescent="0.25">
      <c r="A21" s="340" t="s">
        <v>63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31">
        <v>4607111035752</v>
      </c>
      <c r="E22" s="332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2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6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37"/>
      <c r="P23" s="328" t="s">
        <v>72</v>
      </c>
      <c r="Q23" s="329"/>
      <c r="R23" s="329"/>
      <c r="S23" s="329"/>
      <c r="T23" s="329"/>
      <c r="U23" s="329"/>
      <c r="V23" s="330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37"/>
      <c r="P24" s="328" t="s">
        <v>72</v>
      </c>
      <c r="Q24" s="329"/>
      <c r="R24" s="329"/>
      <c r="S24" s="329"/>
      <c r="T24" s="329"/>
      <c r="U24" s="329"/>
      <c r="V24" s="330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89" t="s">
        <v>74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48"/>
      <c r="AB25" s="48"/>
      <c r="AC25" s="48"/>
    </row>
    <row r="26" spans="1:68" ht="16.5" hidden="1" customHeight="1" x14ac:dyDescent="0.25">
      <c r="A26" s="324" t="s">
        <v>75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15"/>
      <c r="AB26" s="315"/>
      <c r="AC26" s="315"/>
    </row>
    <row r="27" spans="1:68" ht="14.25" hidden="1" customHeight="1" x14ac:dyDescent="0.25">
      <c r="A27" s="340" t="s">
        <v>76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31">
        <v>4607111036605</v>
      </c>
      <c r="E28" s="332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28</v>
      </c>
      <c r="Y28" s="321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hidden="1" customHeight="1" x14ac:dyDescent="0.25">
      <c r="A29" s="54" t="s">
        <v>84</v>
      </c>
      <c r="B29" s="54" t="s">
        <v>85</v>
      </c>
      <c r="C29" s="31">
        <v>4301132093</v>
      </c>
      <c r="D29" s="331">
        <v>4607111036520</v>
      </c>
      <c r="E29" s="332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7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4301132092</v>
      </c>
      <c r="D30" s="331">
        <v>4607111036537</v>
      </c>
      <c r="E30" s="332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5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0</v>
      </c>
      <c r="Y30" s="32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31">
        <v>4607111036599</v>
      </c>
      <c r="E31" s="332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28</v>
      </c>
      <c r="Y31" s="321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36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37"/>
      <c r="P32" s="328" t="s">
        <v>72</v>
      </c>
      <c r="Q32" s="329"/>
      <c r="R32" s="329"/>
      <c r="S32" s="329"/>
      <c r="T32" s="329"/>
      <c r="U32" s="329"/>
      <c r="V32" s="330"/>
      <c r="W32" s="37" t="s">
        <v>69</v>
      </c>
      <c r="X32" s="322">
        <f>IFERROR(SUM(X28:X31),"0")</f>
        <v>56</v>
      </c>
      <c r="Y32" s="322">
        <f>IFERROR(SUM(Y28:Y31),"0")</f>
        <v>56</v>
      </c>
      <c r="Z32" s="322">
        <f>IFERROR(IF(Z28="",0,Z28),"0")+IFERROR(IF(Z29="",0,Z29),"0")+IFERROR(IF(Z30="",0,Z30),"0")+IFERROR(IF(Z31="",0,Z31),"0")</f>
        <v>0.52695999999999998</v>
      </c>
      <c r="AA32" s="323"/>
      <c r="AB32" s="323"/>
      <c r="AC32" s="323"/>
    </row>
    <row r="33" spans="1:68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37"/>
      <c r="P33" s="328" t="s">
        <v>72</v>
      </c>
      <c r="Q33" s="329"/>
      <c r="R33" s="329"/>
      <c r="S33" s="329"/>
      <c r="T33" s="329"/>
      <c r="U33" s="329"/>
      <c r="V33" s="330"/>
      <c r="W33" s="37" t="s">
        <v>73</v>
      </c>
      <c r="X33" s="322">
        <f>IFERROR(SUMPRODUCT(X28:X31*H28:H31),"0")</f>
        <v>84</v>
      </c>
      <c r="Y33" s="322">
        <f>IFERROR(SUMPRODUCT(Y28:Y31*H28:H31),"0")</f>
        <v>84</v>
      </c>
      <c r="Z33" s="37"/>
      <c r="AA33" s="323"/>
      <c r="AB33" s="323"/>
      <c r="AC33" s="323"/>
    </row>
    <row r="34" spans="1:68" ht="16.5" hidden="1" customHeight="1" x14ac:dyDescent="0.25">
      <c r="A34" s="324" t="s">
        <v>92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15"/>
      <c r="AB34" s="315"/>
      <c r="AC34" s="315"/>
    </row>
    <row r="35" spans="1:68" ht="14.25" hidden="1" customHeight="1" x14ac:dyDescent="0.25">
      <c r="A35" s="340" t="s">
        <v>63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14"/>
      <c r="AB35" s="314"/>
      <c r="AC35" s="314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31">
        <v>4607111036315</v>
      </c>
      <c r="E36" s="332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7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96</v>
      </c>
      <c r="B37" s="54" t="s">
        <v>97</v>
      </c>
      <c r="C37" s="31">
        <v>4301070864</v>
      </c>
      <c r="D37" s="331">
        <v>4607111036292</v>
      </c>
      <c r="E37" s="332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0</v>
      </c>
      <c r="Y37" s="32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36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37"/>
      <c r="P38" s="328" t="s">
        <v>72</v>
      </c>
      <c r="Q38" s="329"/>
      <c r="R38" s="329"/>
      <c r="S38" s="329"/>
      <c r="T38" s="329"/>
      <c r="U38" s="329"/>
      <c r="V38" s="330"/>
      <c r="W38" s="37" t="s">
        <v>69</v>
      </c>
      <c r="X38" s="322">
        <f>IFERROR(SUM(X36:X37),"0")</f>
        <v>0</v>
      </c>
      <c r="Y38" s="322">
        <f>IFERROR(SUM(Y36:Y37),"0")</f>
        <v>0</v>
      </c>
      <c r="Z38" s="322">
        <f>IFERROR(IF(Z36="",0,Z36),"0")+IFERROR(IF(Z37="",0,Z37),"0")</f>
        <v>0</v>
      </c>
      <c r="AA38" s="323"/>
      <c r="AB38" s="323"/>
      <c r="AC38" s="323"/>
    </row>
    <row r="39" spans="1:68" hidden="1" x14ac:dyDescent="0.2">
      <c r="A39" s="325"/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37"/>
      <c r="P39" s="328" t="s">
        <v>72</v>
      </c>
      <c r="Q39" s="329"/>
      <c r="R39" s="329"/>
      <c r="S39" s="329"/>
      <c r="T39" s="329"/>
      <c r="U39" s="329"/>
      <c r="V39" s="330"/>
      <c r="W39" s="37" t="s">
        <v>73</v>
      </c>
      <c r="X39" s="322">
        <f>IFERROR(SUMPRODUCT(X36:X37*H36:H37),"0")</f>
        <v>0</v>
      </c>
      <c r="Y39" s="322">
        <f>IFERROR(SUMPRODUCT(Y36:Y37*H36:H37),"0")</f>
        <v>0</v>
      </c>
      <c r="Z39" s="37"/>
      <c r="AA39" s="323"/>
      <c r="AB39" s="323"/>
      <c r="AC39" s="323"/>
    </row>
    <row r="40" spans="1:68" ht="16.5" hidden="1" customHeight="1" x14ac:dyDescent="0.25">
      <c r="A40" s="324" t="s">
        <v>99</v>
      </c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  <c r="Z40" s="325"/>
      <c r="AA40" s="315"/>
      <c r="AB40" s="315"/>
      <c r="AC40" s="315"/>
    </row>
    <row r="41" spans="1:68" ht="14.25" hidden="1" customHeight="1" x14ac:dyDescent="0.25">
      <c r="A41" s="340" t="s">
        <v>100</v>
      </c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14"/>
      <c r="AB41" s="314"/>
      <c r="AC41" s="314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31">
        <v>4607111037053</v>
      </c>
      <c r="E42" s="332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6"/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37"/>
      <c r="P43" s="328" t="s">
        <v>72</v>
      </c>
      <c r="Q43" s="329"/>
      <c r="R43" s="329"/>
      <c r="S43" s="329"/>
      <c r="T43" s="329"/>
      <c r="U43" s="329"/>
      <c r="V43" s="330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hidden="1" x14ac:dyDescent="0.2">
      <c r="A44" s="325"/>
      <c r="B44" s="325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37"/>
      <c r="P44" s="328" t="s">
        <v>72</v>
      </c>
      <c r="Q44" s="329"/>
      <c r="R44" s="329"/>
      <c r="S44" s="329"/>
      <c r="T44" s="329"/>
      <c r="U44" s="329"/>
      <c r="V44" s="330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hidden="1" customHeight="1" x14ac:dyDescent="0.25">
      <c r="A45" s="324" t="s">
        <v>105</v>
      </c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15"/>
      <c r="AB45" s="315"/>
      <c r="AC45" s="315"/>
    </row>
    <row r="46" spans="1:68" ht="14.25" hidden="1" customHeight="1" x14ac:dyDescent="0.25">
      <c r="A46" s="340" t="s">
        <v>63</v>
      </c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5"/>
      <c r="W46" s="325"/>
      <c r="X46" s="325"/>
      <c r="Y46" s="325"/>
      <c r="Z46" s="325"/>
      <c r="AA46" s="314"/>
      <c r="AB46" s="314"/>
      <c r="AC46" s="314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31">
        <v>4607111037190</v>
      </c>
      <c r="E47" s="332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31">
        <v>4607111038999</v>
      </c>
      <c r="E48" s="332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8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4301070972</v>
      </c>
      <c r="D49" s="331">
        <v>4607111037183</v>
      </c>
      <c r="E49" s="332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7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31">
        <v>4607111039385</v>
      </c>
      <c r="E50" s="332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1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31">
        <v>4607111037091</v>
      </c>
      <c r="E51" s="332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39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31">
        <v>4607111039392</v>
      </c>
      <c r="E52" s="332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23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1">
        <v>4607111036902</v>
      </c>
      <c r="E53" s="332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3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1">
        <v>4607111038982</v>
      </c>
      <c r="E54" s="332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1">
        <v>4607111036858</v>
      </c>
      <c r="E55" s="332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1">
        <v>4607111039354</v>
      </c>
      <c r="E56" s="332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31">
        <v>4607111036889</v>
      </c>
      <c r="E57" s="332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0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36</v>
      </c>
      <c r="Y57" s="321">
        <f t="shared" si="0"/>
        <v>36</v>
      </c>
      <c r="Z57" s="36">
        <f t="shared" si="1"/>
        <v>0.55800000000000005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269.49599999999998</v>
      </c>
      <c r="BN57" s="67">
        <f t="shared" si="3"/>
        <v>269.49599999999998</v>
      </c>
      <c r="BO57" s="67">
        <f t="shared" si="4"/>
        <v>0.42857142857142855</v>
      </c>
      <c r="BP57" s="67">
        <f t="shared" si="5"/>
        <v>0.42857142857142855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1">
        <v>4607111039330</v>
      </c>
      <c r="E58" s="332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6"/>
      <c r="B59" s="325"/>
      <c r="C59" s="325"/>
      <c r="D59" s="325"/>
      <c r="E59" s="325"/>
      <c r="F59" s="325"/>
      <c r="G59" s="325"/>
      <c r="H59" s="325"/>
      <c r="I59" s="325"/>
      <c r="J59" s="325"/>
      <c r="K59" s="325"/>
      <c r="L59" s="325"/>
      <c r="M59" s="325"/>
      <c r="N59" s="325"/>
      <c r="O59" s="337"/>
      <c r="P59" s="328" t="s">
        <v>72</v>
      </c>
      <c r="Q59" s="329"/>
      <c r="R59" s="329"/>
      <c r="S59" s="329"/>
      <c r="T59" s="329"/>
      <c r="U59" s="329"/>
      <c r="V59" s="330"/>
      <c r="W59" s="37" t="s">
        <v>69</v>
      </c>
      <c r="X59" s="322">
        <f>IFERROR(SUM(X47:X58),"0")</f>
        <v>36</v>
      </c>
      <c r="Y59" s="322">
        <f>IFERROR(SUM(Y47:Y58),"0")</f>
        <v>36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0.55800000000000005</v>
      </c>
      <c r="AA59" s="323"/>
      <c r="AB59" s="323"/>
      <c r="AC59" s="323"/>
    </row>
    <row r="60" spans="1:68" x14ac:dyDescent="0.2">
      <c r="A60" s="32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37"/>
      <c r="P60" s="328" t="s">
        <v>72</v>
      </c>
      <c r="Q60" s="329"/>
      <c r="R60" s="329"/>
      <c r="S60" s="329"/>
      <c r="T60" s="329"/>
      <c r="U60" s="329"/>
      <c r="V60" s="330"/>
      <c r="W60" s="37" t="s">
        <v>73</v>
      </c>
      <c r="X60" s="322">
        <f>IFERROR(SUMPRODUCT(X47:X58*H47:H58),"0")</f>
        <v>259.2</v>
      </c>
      <c r="Y60" s="322">
        <f>IFERROR(SUMPRODUCT(Y47:Y58*H47:H58),"0")</f>
        <v>259.2</v>
      </c>
      <c r="Z60" s="37"/>
      <c r="AA60" s="323"/>
      <c r="AB60" s="323"/>
      <c r="AC60" s="323"/>
    </row>
    <row r="61" spans="1:68" ht="16.5" hidden="1" customHeight="1" x14ac:dyDescent="0.25">
      <c r="A61" s="324" t="s">
        <v>133</v>
      </c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  <c r="AA61" s="315"/>
      <c r="AB61" s="315"/>
      <c r="AC61" s="315"/>
    </row>
    <row r="62" spans="1:68" ht="14.25" hidden="1" customHeight="1" x14ac:dyDescent="0.25">
      <c r="A62" s="340" t="s">
        <v>63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14"/>
      <c r="AB62" s="314"/>
      <c r="AC62" s="314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1">
        <v>4607111037411</v>
      </c>
      <c r="E63" s="332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138</v>
      </c>
      <c r="B64" s="54" t="s">
        <v>139</v>
      </c>
      <c r="C64" s="31">
        <v>4301070981</v>
      </c>
      <c r="D64" s="331">
        <v>4607111036728</v>
      </c>
      <c r="E64" s="332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0</v>
      </c>
      <c r="Y64" s="321">
        <f>IFERROR(IF(X64="","",X64),"")</f>
        <v>0</v>
      </c>
      <c r="Z64" s="36">
        <f>IFERROR(IF(X64="","",X64*0.00866),"")</f>
        <v>0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36"/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37"/>
      <c r="P65" s="328" t="s">
        <v>72</v>
      </c>
      <c r="Q65" s="329"/>
      <c r="R65" s="329"/>
      <c r="S65" s="329"/>
      <c r="T65" s="329"/>
      <c r="U65" s="329"/>
      <c r="V65" s="330"/>
      <c r="W65" s="37" t="s">
        <v>69</v>
      </c>
      <c r="X65" s="322">
        <f>IFERROR(SUM(X63:X64),"0")</f>
        <v>0</v>
      </c>
      <c r="Y65" s="322">
        <f>IFERROR(SUM(Y63:Y64),"0")</f>
        <v>0</v>
      </c>
      <c r="Z65" s="322">
        <f>IFERROR(IF(Z63="",0,Z63),"0")+IFERROR(IF(Z64="",0,Z64),"0")</f>
        <v>0</v>
      </c>
      <c r="AA65" s="323"/>
      <c r="AB65" s="323"/>
      <c r="AC65" s="323"/>
    </row>
    <row r="66" spans="1:68" hidden="1" x14ac:dyDescent="0.2">
      <c r="A66" s="325"/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37"/>
      <c r="P66" s="328" t="s">
        <v>72</v>
      </c>
      <c r="Q66" s="329"/>
      <c r="R66" s="329"/>
      <c r="S66" s="329"/>
      <c r="T66" s="329"/>
      <c r="U66" s="329"/>
      <c r="V66" s="330"/>
      <c r="W66" s="37" t="s">
        <v>73</v>
      </c>
      <c r="X66" s="322">
        <f>IFERROR(SUMPRODUCT(X63:X64*H63:H64),"0")</f>
        <v>0</v>
      </c>
      <c r="Y66" s="322">
        <f>IFERROR(SUMPRODUCT(Y63:Y64*H63:H64),"0")</f>
        <v>0</v>
      </c>
      <c r="Z66" s="37"/>
      <c r="AA66" s="323"/>
      <c r="AB66" s="323"/>
      <c r="AC66" s="323"/>
    </row>
    <row r="67" spans="1:68" ht="16.5" hidden="1" customHeight="1" x14ac:dyDescent="0.25">
      <c r="A67" s="324" t="s">
        <v>140</v>
      </c>
      <c r="B67" s="325"/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15"/>
      <c r="AB67" s="315"/>
      <c r="AC67" s="315"/>
    </row>
    <row r="68" spans="1:68" ht="14.25" hidden="1" customHeight="1" x14ac:dyDescent="0.25">
      <c r="A68" s="340" t="s">
        <v>141</v>
      </c>
      <c r="B68" s="325"/>
      <c r="C68" s="325"/>
      <c r="D68" s="325"/>
      <c r="E68" s="325"/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14"/>
      <c r="AB68" s="314"/>
      <c r="AC68" s="314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31">
        <v>4607111033659</v>
      </c>
      <c r="E69" s="332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36"/>
      <c r="B70" s="325"/>
      <c r="C70" s="325"/>
      <c r="D70" s="325"/>
      <c r="E70" s="325"/>
      <c r="F70" s="325"/>
      <c r="G70" s="325"/>
      <c r="H70" s="325"/>
      <c r="I70" s="325"/>
      <c r="J70" s="325"/>
      <c r="K70" s="325"/>
      <c r="L70" s="325"/>
      <c r="M70" s="325"/>
      <c r="N70" s="325"/>
      <c r="O70" s="337"/>
      <c r="P70" s="328" t="s">
        <v>72</v>
      </c>
      <c r="Q70" s="329"/>
      <c r="R70" s="329"/>
      <c r="S70" s="329"/>
      <c r="T70" s="329"/>
      <c r="U70" s="329"/>
      <c r="V70" s="330"/>
      <c r="W70" s="37" t="s">
        <v>69</v>
      </c>
      <c r="X70" s="322">
        <f>IFERROR(SUM(X69:X69),"0")</f>
        <v>0</v>
      </c>
      <c r="Y70" s="322">
        <f>IFERROR(SUM(Y69:Y69),"0")</f>
        <v>0</v>
      </c>
      <c r="Z70" s="322">
        <f>IFERROR(IF(Z69="",0,Z69),"0")</f>
        <v>0</v>
      </c>
      <c r="AA70" s="323"/>
      <c r="AB70" s="323"/>
      <c r="AC70" s="323"/>
    </row>
    <row r="71" spans="1:68" hidden="1" x14ac:dyDescent="0.2">
      <c r="A71" s="32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37"/>
      <c r="P71" s="328" t="s">
        <v>72</v>
      </c>
      <c r="Q71" s="329"/>
      <c r="R71" s="329"/>
      <c r="S71" s="329"/>
      <c r="T71" s="329"/>
      <c r="U71" s="329"/>
      <c r="V71" s="330"/>
      <c r="W71" s="37" t="s">
        <v>73</v>
      </c>
      <c r="X71" s="322">
        <f>IFERROR(SUMPRODUCT(X69:X69*H69:H69),"0")</f>
        <v>0</v>
      </c>
      <c r="Y71" s="322">
        <f>IFERROR(SUMPRODUCT(Y69:Y69*H69:H69),"0")</f>
        <v>0</v>
      </c>
      <c r="Z71" s="37"/>
      <c r="AA71" s="323"/>
      <c r="AB71" s="323"/>
      <c r="AC71" s="323"/>
    </row>
    <row r="72" spans="1:68" ht="16.5" hidden="1" customHeight="1" x14ac:dyDescent="0.25">
      <c r="A72" s="324" t="s">
        <v>145</v>
      </c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15"/>
      <c r="AB72" s="315"/>
      <c r="AC72" s="315"/>
    </row>
    <row r="73" spans="1:68" ht="14.25" hidden="1" customHeight="1" x14ac:dyDescent="0.25">
      <c r="A73" s="340" t="s">
        <v>146</v>
      </c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31">
        <v>4607111034137</v>
      </c>
      <c r="E74" s="332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0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42</v>
      </c>
      <c r="Y74" s="321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31">
        <v>4607111034120</v>
      </c>
      <c r="E75" s="332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14</v>
      </c>
      <c r="Y75" s="321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336"/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37"/>
      <c r="P76" s="328" t="s">
        <v>72</v>
      </c>
      <c r="Q76" s="329"/>
      <c r="R76" s="329"/>
      <c r="S76" s="329"/>
      <c r="T76" s="329"/>
      <c r="U76" s="329"/>
      <c r="V76" s="330"/>
      <c r="W76" s="37" t="s">
        <v>69</v>
      </c>
      <c r="X76" s="322">
        <f>IFERROR(SUM(X74:X75),"0")</f>
        <v>56</v>
      </c>
      <c r="Y76" s="322">
        <f>IFERROR(SUM(Y74:Y75),"0")</f>
        <v>56</v>
      </c>
      <c r="Z76" s="322">
        <f>IFERROR(IF(Z74="",0,Z74),"0")+IFERROR(IF(Z75="",0,Z75),"0")</f>
        <v>1.0012799999999999</v>
      </c>
      <c r="AA76" s="323"/>
      <c r="AB76" s="323"/>
      <c r="AC76" s="323"/>
    </row>
    <row r="77" spans="1:68" x14ac:dyDescent="0.2">
      <c r="A77" s="325"/>
      <c r="B77" s="325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37"/>
      <c r="P77" s="328" t="s">
        <v>72</v>
      </c>
      <c r="Q77" s="329"/>
      <c r="R77" s="329"/>
      <c r="S77" s="329"/>
      <c r="T77" s="329"/>
      <c r="U77" s="329"/>
      <c r="V77" s="330"/>
      <c r="W77" s="37" t="s">
        <v>73</v>
      </c>
      <c r="X77" s="322">
        <f>IFERROR(SUMPRODUCT(X74:X75*H74:H75),"0")</f>
        <v>201.60000000000002</v>
      </c>
      <c r="Y77" s="322">
        <f>IFERROR(SUMPRODUCT(Y74:Y75*H74:H75),"0")</f>
        <v>201.60000000000002</v>
      </c>
      <c r="Z77" s="37"/>
      <c r="AA77" s="323"/>
      <c r="AB77" s="323"/>
      <c r="AC77" s="323"/>
    </row>
    <row r="78" spans="1:68" ht="16.5" hidden="1" customHeight="1" x14ac:dyDescent="0.25">
      <c r="A78" s="324" t="s">
        <v>153</v>
      </c>
      <c r="B78" s="325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15"/>
      <c r="AB78" s="315"/>
      <c r="AC78" s="315"/>
    </row>
    <row r="79" spans="1:68" ht="14.25" hidden="1" customHeight="1" x14ac:dyDescent="0.25">
      <c r="A79" s="340" t="s">
        <v>141</v>
      </c>
      <c r="B79" s="325"/>
      <c r="C79" s="325"/>
      <c r="D79" s="325"/>
      <c r="E79" s="325"/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5"/>
      <c r="W79" s="325"/>
      <c r="X79" s="325"/>
      <c r="Y79" s="325"/>
      <c r="Z79" s="325"/>
      <c r="AA79" s="314"/>
      <c r="AB79" s="314"/>
      <c r="AC79" s="314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31">
        <v>4607111036407</v>
      </c>
      <c r="E80" s="332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7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31">
        <v>4607111033628</v>
      </c>
      <c r="E81" s="332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14</v>
      </c>
      <c r="Y81" s="321">
        <f t="shared" si="6"/>
        <v>14</v>
      </c>
      <c r="Z81" s="36">
        <f t="shared" si="7"/>
        <v>0.25031999999999999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60.250400000000006</v>
      </c>
      <c r="BN81" s="67">
        <f t="shared" si="9"/>
        <v>60.250400000000006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31">
        <v>4607111033451</v>
      </c>
      <c r="E82" s="332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99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56</v>
      </c>
      <c r="Y82" s="321">
        <f t="shared" si="6"/>
        <v>56</v>
      </c>
      <c r="Z82" s="36">
        <f t="shared" si="7"/>
        <v>1.0012799999999999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31">
        <v>4607111035141</v>
      </c>
      <c r="E83" s="332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28</v>
      </c>
      <c r="Y83" s="321">
        <f t="shared" si="6"/>
        <v>28</v>
      </c>
      <c r="Z83" s="36">
        <f t="shared" si="7"/>
        <v>0.50063999999999997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1">
        <v>4607111033444</v>
      </c>
      <c r="E84" s="332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84</v>
      </c>
      <c r="Y84" s="321">
        <f t="shared" si="6"/>
        <v>84</v>
      </c>
      <c r="Z84" s="36">
        <f t="shared" si="7"/>
        <v>1.5019199999999999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361.50240000000002</v>
      </c>
      <c r="BN84" s="67">
        <f t="shared" si="9"/>
        <v>361.50240000000002</v>
      </c>
      <c r="BO84" s="67">
        <f t="shared" si="10"/>
        <v>1.2</v>
      </c>
      <c r="BP84" s="67">
        <f t="shared" si="11"/>
        <v>1.2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31">
        <v>4607111035028</v>
      </c>
      <c r="E85" s="332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4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6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37"/>
      <c r="P86" s="328" t="s">
        <v>72</v>
      </c>
      <c r="Q86" s="329"/>
      <c r="R86" s="329"/>
      <c r="S86" s="329"/>
      <c r="T86" s="329"/>
      <c r="U86" s="329"/>
      <c r="V86" s="330"/>
      <c r="W86" s="37" t="s">
        <v>69</v>
      </c>
      <c r="X86" s="322">
        <f>IFERROR(SUM(X80:X85),"0")</f>
        <v>182</v>
      </c>
      <c r="Y86" s="322">
        <f>IFERROR(SUM(Y80:Y85),"0")</f>
        <v>182</v>
      </c>
      <c r="Z86" s="322">
        <f>IFERROR(IF(Z80="",0,Z80),"0")+IFERROR(IF(Z81="",0,Z81),"0")+IFERROR(IF(Z82="",0,Z82),"0")+IFERROR(IF(Z83="",0,Z83),"0")+IFERROR(IF(Z84="",0,Z84),"0")+IFERROR(IF(Z85="",0,Z85),"0")</f>
        <v>3.2541599999999997</v>
      </c>
      <c r="AA86" s="323"/>
      <c r="AB86" s="323"/>
      <c r="AC86" s="323"/>
    </row>
    <row r="87" spans="1:68" x14ac:dyDescent="0.2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37"/>
      <c r="P87" s="328" t="s">
        <v>72</v>
      </c>
      <c r="Q87" s="329"/>
      <c r="R87" s="329"/>
      <c r="S87" s="329"/>
      <c r="T87" s="329"/>
      <c r="U87" s="329"/>
      <c r="V87" s="330"/>
      <c r="W87" s="37" t="s">
        <v>73</v>
      </c>
      <c r="X87" s="322">
        <f>IFERROR(SUMPRODUCT(X80:X85*H80:H85),"0")</f>
        <v>655.20000000000005</v>
      </c>
      <c r="Y87" s="322">
        <f>IFERROR(SUMPRODUCT(Y80:Y85*H80:H85),"0")</f>
        <v>655.20000000000005</v>
      </c>
      <c r="Z87" s="37"/>
      <c r="AA87" s="323"/>
      <c r="AB87" s="323"/>
      <c r="AC87" s="323"/>
    </row>
    <row r="88" spans="1:68" ht="16.5" hidden="1" customHeight="1" x14ac:dyDescent="0.25">
      <c r="A88" s="324" t="s">
        <v>172</v>
      </c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15"/>
      <c r="AB88" s="315"/>
      <c r="AC88" s="315"/>
    </row>
    <row r="89" spans="1:68" ht="14.25" hidden="1" customHeight="1" x14ac:dyDescent="0.25">
      <c r="A89" s="340" t="s">
        <v>173</v>
      </c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14"/>
      <c r="AB89" s="314"/>
      <c r="AC89" s="314"/>
    </row>
    <row r="90" spans="1:68" ht="27" hidden="1" customHeight="1" x14ac:dyDescent="0.25">
      <c r="A90" s="54" t="s">
        <v>174</v>
      </c>
      <c r="B90" s="54" t="s">
        <v>175</v>
      </c>
      <c r="C90" s="31">
        <v>4301136042</v>
      </c>
      <c r="D90" s="331">
        <v>4607025784012</v>
      </c>
      <c r="E90" s="332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31">
        <v>4607025784319</v>
      </c>
      <c r="E91" s="332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56</v>
      </c>
      <c r="Y91" s="321">
        <f>IFERROR(IF(X91="","",X91),"")</f>
        <v>56</v>
      </c>
      <c r="Z91" s="36">
        <f>IFERROR(IF(X91="","",X91*0.01788),"")</f>
        <v>1.0012799999999999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237.66399999999999</v>
      </c>
      <c r="BN91" s="67">
        <f>IFERROR(Y91*I91,"0")</f>
        <v>237.66399999999999</v>
      </c>
      <c r="BO91" s="67">
        <f>IFERROR(X91/J91,"0")</f>
        <v>0.8</v>
      </c>
      <c r="BP91" s="67">
        <f>IFERROR(Y91/J91,"0")</f>
        <v>0.8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31">
        <v>4607111035370</v>
      </c>
      <c r="E92" s="332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6"/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37"/>
      <c r="P93" s="328" t="s">
        <v>72</v>
      </c>
      <c r="Q93" s="329"/>
      <c r="R93" s="329"/>
      <c r="S93" s="329"/>
      <c r="T93" s="329"/>
      <c r="U93" s="329"/>
      <c r="V93" s="330"/>
      <c r="W93" s="37" t="s">
        <v>69</v>
      </c>
      <c r="X93" s="322">
        <f>IFERROR(SUM(X90:X92),"0")</f>
        <v>56</v>
      </c>
      <c r="Y93" s="322">
        <f>IFERROR(SUM(Y90:Y92),"0")</f>
        <v>56</v>
      </c>
      <c r="Z93" s="322">
        <f>IFERROR(IF(Z90="",0,Z90),"0")+IFERROR(IF(Z91="",0,Z91),"0")+IFERROR(IF(Z92="",0,Z92),"0")</f>
        <v>1.0012799999999999</v>
      </c>
      <c r="AA93" s="323"/>
      <c r="AB93" s="323"/>
      <c r="AC93" s="323"/>
    </row>
    <row r="94" spans="1:68" x14ac:dyDescent="0.2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37"/>
      <c r="P94" s="328" t="s">
        <v>72</v>
      </c>
      <c r="Q94" s="329"/>
      <c r="R94" s="329"/>
      <c r="S94" s="329"/>
      <c r="T94" s="329"/>
      <c r="U94" s="329"/>
      <c r="V94" s="330"/>
      <c r="W94" s="37" t="s">
        <v>73</v>
      </c>
      <c r="X94" s="322">
        <f>IFERROR(SUMPRODUCT(X90:X92*H90:H92),"0")</f>
        <v>201.6</v>
      </c>
      <c r="Y94" s="322">
        <f>IFERROR(SUMPRODUCT(Y90:Y92*H90:H92),"0")</f>
        <v>201.6</v>
      </c>
      <c r="Z94" s="37"/>
      <c r="AA94" s="323"/>
      <c r="AB94" s="323"/>
      <c r="AC94" s="323"/>
    </row>
    <row r="95" spans="1:68" ht="16.5" hidden="1" customHeight="1" x14ac:dyDescent="0.25">
      <c r="A95" s="324" t="s">
        <v>182</v>
      </c>
      <c r="B95" s="325"/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15"/>
      <c r="AB95" s="315"/>
      <c r="AC95" s="315"/>
    </row>
    <row r="96" spans="1:68" ht="14.25" hidden="1" customHeight="1" x14ac:dyDescent="0.25">
      <c r="A96" s="340" t="s">
        <v>63</v>
      </c>
      <c r="B96" s="325"/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14"/>
      <c r="AB96" s="314"/>
      <c r="AC96" s="314"/>
    </row>
    <row r="97" spans="1:68" ht="27" hidden="1" customHeight="1" x14ac:dyDescent="0.25">
      <c r="A97" s="54" t="s">
        <v>183</v>
      </c>
      <c r="B97" s="54" t="s">
        <v>184</v>
      </c>
      <c r="C97" s="31">
        <v>4301070975</v>
      </c>
      <c r="D97" s="331">
        <v>4607111033970</v>
      </c>
      <c r="E97" s="332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0</v>
      </c>
      <c r="Y97" s="32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31">
        <v>4607111039262</v>
      </c>
      <c r="E98" s="332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hidden="1" customHeight="1" x14ac:dyDescent="0.25">
      <c r="A99" s="54" t="s">
        <v>187</v>
      </c>
      <c r="B99" s="54" t="s">
        <v>188</v>
      </c>
      <c r="C99" s="31">
        <v>4301070976</v>
      </c>
      <c r="D99" s="331">
        <v>4607111034144</v>
      </c>
      <c r="E99" s="332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31">
        <v>4607111039248</v>
      </c>
      <c r="E100" s="332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4301070973</v>
      </c>
      <c r="D101" s="331">
        <v>4607111033987</v>
      </c>
      <c r="E101" s="332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31">
        <v>4607111039293</v>
      </c>
      <c r="E102" s="332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2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4301070974</v>
      </c>
      <c r="D103" s="331">
        <v>4607111034151</v>
      </c>
      <c r="E103" s="332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31">
        <v>4607111039279</v>
      </c>
      <c r="E104" s="332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idden="1" x14ac:dyDescent="0.2">
      <c r="A105" s="336"/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37"/>
      <c r="P105" s="328" t="s">
        <v>72</v>
      </c>
      <c r="Q105" s="329"/>
      <c r="R105" s="329"/>
      <c r="S105" s="329"/>
      <c r="T105" s="329"/>
      <c r="U105" s="329"/>
      <c r="V105" s="330"/>
      <c r="W105" s="37" t="s">
        <v>69</v>
      </c>
      <c r="X105" s="322">
        <f>IFERROR(SUM(X97:X104),"0")</f>
        <v>0</v>
      </c>
      <c r="Y105" s="322">
        <f>IFERROR(SUM(Y97:Y104),"0")</f>
        <v>0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323"/>
      <c r="AB105" s="323"/>
      <c r="AC105" s="323"/>
    </row>
    <row r="106" spans="1:68" hidden="1" x14ac:dyDescent="0.2">
      <c r="A106" s="325"/>
      <c r="B106" s="325"/>
      <c r="C106" s="325"/>
      <c r="D106" s="325"/>
      <c r="E106" s="325"/>
      <c r="F106" s="325"/>
      <c r="G106" s="325"/>
      <c r="H106" s="325"/>
      <c r="I106" s="325"/>
      <c r="J106" s="325"/>
      <c r="K106" s="325"/>
      <c r="L106" s="325"/>
      <c r="M106" s="325"/>
      <c r="N106" s="325"/>
      <c r="O106" s="337"/>
      <c r="P106" s="328" t="s">
        <v>72</v>
      </c>
      <c r="Q106" s="329"/>
      <c r="R106" s="329"/>
      <c r="S106" s="329"/>
      <c r="T106" s="329"/>
      <c r="U106" s="329"/>
      <c r="V106" s="330"/>
      <c r="W106" s="37" t="s">
        <v>73</v>
      </c>
      <c r="X106" s="322">
        <f>IFERROR(SUMPRODUCT(X97:X104*H97:H104),"0")</f>
        <v>0</v>
      </c>
      <c r="Y106" s="322">
        <f>IFERROR(SUMPRODUCT(Y97:Y104*H97:H104),"0")</f>
        <v>0</v>
      </c>
      <c r="Z106" s="37"/>
      <c r="AA106" s="323"/>
      <c r="AB106" s="323"/>
      <c r="AC106" s="323"/>
    </row>
    <row r="107" spans="1:68" ht="16.5" hidden="1" customHeight="1" x14ac:dyDescent="0.25">
      <c r="A107" s="324" t="s">
        <v>201</v>
      </c>
      <c r="B107" s="325"/>
      <c r="C107" s="325"/>
      <c r="D107" s="325"/>
      <c r="E107" s="325"/>
      <c r="F107" s="325"/>
      <c r="G107" s="325"/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5"/>
      <c r="W107" s="325"/>
      <c r="X107" s="325"/>
      <c r="Y107" s="325"/>
      <c r="Z107" s="325"/>
      <c r="AA107" s="315"/>
      <c r="AB107" s="315"/>
      <c r="AC107" s="315"/>
    </row>
    <row r="108" spans="1:68" ht="14.25" hidden="1" customHeight="1" x14ac:dyDescent="0.25">
      <c r="A108" s="340" t="s">
        <v>141</v>
      </c>
      <c r="B108" s="325"/>
      <c r="C108" s="325"/>
      <c r="D108" s="325"/>
      <c r="E108" s="325"/>
      <c r="F108" s="325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5"/>
      <c r="W108" s="325"/>
      <c r="X108" s="325"/>
      <c r="Y108" s="325"/>
      <c r="Z108" s="325"/>
      <c r="AA108" s="314"/>
      <c r="AB108" s="314"/>
      <c r="AC108" s="314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31">
        <v>4607111034014</v>
      </c>
      <c r="E109" s="332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510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70</v>
      </c>
      <c r="Y109" s="321">
        <f>IFERROR(IF(X109="","",X109),"")</f>
        <v>70</v>
      </c>
      <c r="Z109" s="36">
        <f>IFERROR(IF(X109="","",X109*0.01788),"")</f>
        <v>1.2516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259.25200000000001</v>
      </c>
      <c r="BN109" s="67">
        <f>IFERROR(Y109*I109,"0")</f>
        <v>259.25200000000001</v>
      </c>
      <c r="BO109" s="67">
        <f>IFERROR(X109/J109,"0")</f>
        <v>1</v>
      </c>
      <c r="BP109" s="67">
        <f>IFERROR(Y109/J109,"0")</f>
        <v>1</v>
      </c>
    </row>
    <row r="110" spans="1:68" ht="27" customHeight="1" x14ac:dyDescent="0.25">
      <c r="A110" s="54" t="s">
        <v>206</v>
      </c>
      <c r="B110" s="54" t="s">
        <v>207</v>
      </c>
      <c r="C110" s="31">
        <v>4301135532</v>
      </c>
      <c r="D110" s="331">
        <v>4607111033994</v>
      </c>
      <c r="E110" s="332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2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42</v>
      </c>
      <c r="Y110" s="321">
        <f>IFERROR(IF(X110="","",X110),"")</f>
        <v>42</v>
      </c>
      <c r="Z110" s="36">
        <f>IFERROR(IF(X110="","",X110*0.01788),"")</f>
        <v>0.75095999999999996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155.55119999999999</v>
      </c>
      <c r="BN110" s="67">
        <f>IFERROR(Y110*I110,"0")</f>
        <v>155.55119999999999</v>
      </c>
      <c r="BO110" s="67">
        <f>IFERROR(X110/J110,"0")</f>
        <v>0.6</v>
      </c>
      <c r="BP110" s="67">
        <f>IFERROR(Y110/J110,"0")</f>
        <v>0.6</v>
      </c>
    </row>
    <row r="111" spans="1:68" x14ac:dyDescent="0.2">
      <c r="A111" s="336"/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37"/>
      <c r="P111" s="328" t="s">
        <v>72</v>
      </c>
      <c r="Q111" s="329"/>
      <c r="R111" s="329"/>
      <c r="S111" s="329"/>
      <c r="T111" s="329"/>
      <c r="U111" s="329"/>
      <c r="V111" s="330"/>
      <c r="W111" s="37" t="s">
        <v>69</v>
      </c>
      <c r="X111" s="322">
        <f>IFERROR(SUM(X109:X110),"0")</f>
        <v>112</v>
      </c>
      <c r="Y111" s="322">
        <f>IFERROR(SUM(Y109:Y110),"0")</f>
        <v>112</v>
      </c>
      <c r="Z111" s="322">
        <f>IFERROR(IF(Z109="",0,Z109),"0")+IFERROR(IF(Z110="",0,Z110),"0")</f>
        <v>2.0025599999999999</v>
      </c>
      <c r="AA111" s="323"/>
      <c r="AB111" s="323"/>
      <c r="AC111" s="323"/>
    </row>
    <row r="112" spans="1:68" x14ac:dyDescent="0.2">
      <c r="A112" s="325"/>
      <c r="B112" s="325"/>
      <c r="C112" s="325"/>
      <c r="D112" s="325"/>
      <c r="E112" s="325"/>
      <c r="F112" s="325"/>
      <c r="G112" s="325"/>
      <c r="H112" s="325"/>
      <c r="I112" s="325"/>
      <c r="J112" s="325"/>
      <c r="K112" s="325"/>
      <c r="L112" s="325"/>
      <c r="M112" s="325"/>
      <c r="N112" s="325"/>
      <c r="O112" s="337"/>
      <c r="P112" s="328" t="s">
        <v>72</v>
      </c>
      <c r="Q112" s="329"/>
      <c r="R112" s="329"/>
      <c r="S112" s="329"/>
      <c r="T112" s="329"/>
      <c r="U112" s="329"/>
      <c r="V112" s="330"/>
      <c r="W112" s="37" t="s">
        <v>73</v>
      </c>
      <c r="X112" s="322">
        <f>IFERROR(SUMPRODUCT(X109:X110*H109:H110),"0")</f>
        <v>336</v>
      </c>
      <c r="Y112" s="322">
        <f>IFERROR(SUMPRODUCT(Y109:Y110*H109:H110),"0")</f>
        <v>336</v>
      </c>
      <c r="Z112" s="37"/>
      <c r="AA112" s="323"/>
      <c r="AB112" s="323"/>
      <c r="AC112" s="323"/>
    </row>
    <row r="113" spans="1:68" ht="16.5" hidden="1" customHeight="1" x14ac:dyDescent="0.25">
      <c r="A113" s="324" t="s">
        <v>209</v>
      </c>
      <c r="B113" s="325"/>
      <c r="C113" s="325"/>
      <c r="D113" s="325"/>
      <c r="E113" s="325"/>
      <c r="F113" s="325"/>
      <c r="G113" s="325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5"/>
      <c r="W113" s="325"/>
      <c r="X113" s="325"/>
      <c r="Y113" s="325"/>
      <c r="Z113" s="325"/>
      <c r="AA113" s="315"/>
      <c r="AB113" s="315"/>
      <c r="AC113" s="315"/>
    </row>
    <row r="114" spans="1:68" ht="14.25" hidden="1" customHeight="1" x14ac:dyDescent="0.25">
      <c r="A114" s="340" t="s">
        <v>141</v>
      </c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5"/>
      <c r="W114" s="325"/>
      <c r="X114" s="325"/>
      <c r="Y114" s="325"/>
      <c r="Z114" s="325"/>
      <c r="AA114" s="314"/>
      <c r="AB114" s="314"/>
      <c r="AC114" s="314"/>
    </row>
    <row r="115" spans="1:68" ht="27" hidden="1" customHeight="1" x14ac:dyDescent="0.25">
      <c r="A115" s="54" t="s">
        <v>210</v>
      </c>
      <c r="B115" s="54" t="s">
        <v>211</v>
      </c>
      <c r="C115" s="31">
        <v>4301135311</v>
      </c>
      <c r="D115" s="331">
        <v>4607111039095</v>
      </c>
      <c r="E115" s="332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4301135300</v>
      </c>
      <c r="D116" s="331">
        <v>4607111039101</v>
      </c>
      <c r="E116" s="332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5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4301135282</v>
      </c>
      <c r="D117" s="331">
        <v>4607111034199</v>
      </c>
      <c r="E117" s="332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3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28</v>
      </c>
      <c r="Y117" s="321">
        <f>IFERROR(IF(X117="","",X117),"")</f>
        <v>28</v>
      </c>
      <c r="Z117" s="36">
        <f>IFERROR(IF(X117="","",X117*0.01788),"")</f>
        <v>0.50063999999999997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103.70079999999999</v>
      </c>
      <c r="BN117" s="67">
        <f>IFERROR(Y117*I117,"0")</f>
        <v>103.70079999999999</v>
      </c>
      <c r="BO117" s="67">
        <f>IFERROR(X117/J117,"0")</f>
        <v>0.4</v>
      </c>
      <c r="BP117" s="67">
        <f>IFERROR(Y117/J117,"0")</f>
        <v>0.4</v>
      </c>
    </row>
    <row r="118" spans="1:68" x14ac:dyDescent="0.2">
      <c r="A118" s="336"/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5"/>
      <c r="N118" s="325"/>
      <c r="O118" s="337"/>
      <c r="P118" s="328" t="s">
        <v>72</v>
      </c>
      <c r="Q118" s="329"/>
      <c r="R118" s="329"/>
      <c r="S118" s="329"/>
      <c r="T118" s="329"/>
      <c r="U118" s="329"/>
      <c r="V118" s="330"/>
      <c r="W118" s="37" t="s">
        <v>69</v>
      </c>
      <c r="X118" s="322">
        <f>IFERROR(SUM(X115:X117),"0")</f>
        <v>28</v>
      </c>
      <c r="Y118" s="322">
        <f>IFERROR(SUM(Y115:Y117),"0")</f>
        <v>28</v>
      </c>
      <c r="Z118" s="322">
        <f>IFERROR(IF(Z115="",0,Z115),"0")+IFERROR(IF(Z116="",0,Z116),"0")+IFERROR(IF(Z117="",0,Z117),"0")</f>
        <v>0.50063999999999997</v>
      </c>
      <c r="AA118" s="323"/>
      <c r="AB118" s="323"/>
      <c r="AC118" s="323"/>
    </row>
    <row r="119" spans="1:68" x14ac:dyDescent="0.2">
      <c r="A119" s="325"/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5"/>
      <c r="N119" s="325"/>
      <c r="O119" s="337"/>
      <c r="P119" s="328" t="s">
        <v>72</v>
      </c>
      <c r="Q119" s="329"/>
      <c r="R119" s="329"/>
      <c r="S119" s="329"/>
      <c r="T119" s="329"/>
      <c r="U119" s="329"/>
      <c r="V119" s="330"/>
      <c r="W119" s="37" t="s">
        <v>73</v>
      </c>
      <c r="X119" s="322">
        <f>IFERROR(SUMPRODUCT(X115:X117*H115:H117),"0")</f>
        <v>84</v>
      </c>
      <c r="Y119" s="322">
        <f>IFERROR(SUMPRODUCT(Y115:Y117*H115:H117),"0")</f>
        <v>84</v>
      </c>
      <c r="Z119" s="37"/>
      <c r="AA119" s="323"/>
      <c r="AB119" s="323"/>
      <c r="AC119" s="323"/>
    </row>
    <row r="120" spans="1:68" ht="16.5" hidden="1" customHeight="1" x14ac:dyDescent="0.25">
      <c r="A120" s="324" t="s">
        <v>219</v>
      </c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25"/>
      <c r="P120" s="325"/>
      <c r="Q120" s="325"/>
      <c r="R120" s="325"/>
      <c r="S120" s="325"/>
      <c r="T120" s="325"/>
      <c r="U120" s="325"/>
      <c r="V120" s="325"/>
      <c r="W120" s="325"/>
      <c r="X120" s="325"/>
      <c r="Y120" s="325"/>
      <c r="Z120" s="325"/>
      <c r="AA120" s="315"/>
      <c r="AB120" s="315"/>
      <c r="AC120" s="315"/>
    </row>
    <row r="121" spans="1:68" ht="14.25" hidden="1" customHeight="1" x14ac:dyDescent="0.25">
      <c r="A121" s="340" t="s">
        <v>141</v>
      </c>
      <c r="B121" s="325"/>
      <c r="C121" s="325"/>
      <c r="D121" s="325"/>
      <c r="E121" s="325"/>
      <c r="F121" s="325"/>
      <c r="G121" s="325"/>
      <c r="H121" s="325"/>
      <c r="I121" s="325"/>
      <c r="J121" s="325"/>
      <c r="K121" s="325"/>
      <c r="L121" s="325"/>
      <c r="M121" s="325"/>
      <c r="N121" s="325"/>
      <c r="O121" s="325"/>
      <c r="P121" s="325"/>
      <c r="Q121" s="325"/>
      <c r="R121" s="325"/>
      <c r="S121" s="325"/>
      <c r="T121" s="325"/>
      <c r="U121" s="325"/>
      <c r="V121" s="325"/>
      <c r="W121" s="325"/>
      <c r="X121" s="325"/>
      <c r="Y121" s="325"/>
      <c r="Z121" s="325"/>
      <c r="AA121" s="314"/>
      <c r="AB121" s="314"/>
      <c r="AC121" s="314"/>
    </row>
    <row r="122" spans="1:68" ht="27" hidden="1" customHeight="1" x14ac:dyDescent="0.25">
      <c r="A122" s="54" t="s">
        <v>220</v>
      </c>
      <c r="B122" s="54" t="s">
        <v>221</v>
      </c>
      <c r="C122" s="31">
        <v>4301135178</v>
      </c>
      <c r="D122" s="331">
        <v>4607111034816</v>
      </c>
      <c r="E122" s="332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0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222</v>
      </c>
      <c r="B123" s="54" t="s">
        <v>223</v>
      </c>
      <c r="C123" s="31">
        <v>4301135275</v>
      </c>
      <c r="D123" s="331">
        <v>4607111034380</v>
      </c>
      <c r="E123" s="332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2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0</v>
      </c>
      <c r="Y123" s="321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225</v>
      </c>
      <c r="B124" s="54" t="s">
        <v>226</v>
      </c>
      <c r="C124" s="31">
        <v>4301135277</v>
      </c>
      <c r="D124" s="331">
        <v>4607111034397</v>
      </c>
      <c r="E124" s="332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2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36"/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37"/>
      <c r="P125" s="328" t="s">
        <v>72</v>
      </c>
      <c r="Q125" s="329"/>
      <c r="R125" s="329"/>
      <c r="S125" s="329"/>
      <c r="T125" s="329"/>
      <c r="U125" s="329"/>
      <c r="V125" s="330"/>
      <c r="W125" s="37" t="s">
        <v>69</v>
      </c>
      <c r="X125" s="322">
        <f>IFERROR(SUM(X122:X124),"0")</f>
        <v>0</v>
      </c>
      <c r="Y125" s="322">
        <f>IFERROR(SUM(Y122:Y124),"0")</f>
        <v>0</v>
      </c>
      <c r="Z125" s="322">
        <f>IFERROR(IF(Z122="",0,Z122),"0")+IFERROR(IF(Z123="",0,Z123),"0")+IFERROR(IF(Z124="",0,Z124),"0")</f>
        <v>0</v>
      </c>
      <c r="AA125" s="323"/>
      <c r="AB125" s="323"/>
      <c r="AC125" s="323"/>
    </row>
    <row r="126" spans="1:68" hidden="1" x14ac:dyDescent="0.2">
      <c r="A126" s="325"/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37"/>
      <c r="P126" s="328" t="s">
        <v>72</v>
      </c>
      <c r="Q126" s="329"/>
      <c r="R126" s="329"/>
      <c r="S126" s="329"/>
      <c r="T126" s="329"/>
      <c r="U126" s="329"/>
      <c r="V126" s="330"/>
      <c r="W126" s="37" t="s">
        <v>73</v>
      </c>
      <c r="X126" s="322">
        <f>IFERROR(SUMPRODUCT(X122:X124*H122:H124),"0")</f>
        <v>0</v>
      </c>
      <c r="Y126" s="322">
        <f>IFERROR(SUMPRODUCT(Y122:Y124*H122:H124),"0")</f>
        <v>0</v>
      </c>
      <c r="Z126" s="37"/>
      <c r="AA126" s="323"/>
      <c r="AB126" s="323"/>
      <c r="AC126" s="323"/>
    </row>
    <row r="127" spans="1:68" ht="16.5" hidden="1" customHeight="1" x14ac:dyDescent="0.25">
      <c r="A127" s="324" t="s">
        <v>227</v>
      </c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  <c r="Y127" s="325"/>
      <c r="Z127" s="325"/>
      <c r="AA127" s="315"/>
      <c r="AB127" s="315"/>
      <c r="AC127" s="315"/>
    </row>
    <row r="128" spans="1:68" ht="14.25" hidden="1" customHeight="1" x14ac:dyDescent="0.25">
      <c r="A128" s="340" t="s">
        <v>141</v>
      </c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5"/>
      <c r="P128" s="325"/>
      <c r="Q128" s="325"/>
      <c r="R128" s="325"/>
      <c r="S128" s="325"/>
      <c r="T128" s="325"/>
      <c r="U128" s="325"/>
      <c r="V128" s="325"/>
      <c r="W128" s="325"/>
      <c r="X128" s="325"/>
      <c r="Y128" s="325"/>
      <c r="Z128" s="325"/>
      <c r="AA128" s="314"/>
      <c r="AB128" s="314"/>
      <c r="AC128" s="314"/>
    </row>
    <row r="129" spans="1:68" ht="27" customHeight="1" x14ac:dyDescent="0.25">
      <c r="A129" s="54" t="s">
        <v>228</v>
      </c>
      <c r="B129" s="54" t="s">
        <v>229</v>
      </c>
      <c r="C129" s="31">
        <v>4301135279</v>
      </c>
      <c r="D129" s="331">
        <v>4607111035806</v>
      </c>
      <c r="E129" s="332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1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28</v>
      </c>
      <c r="Y129" s="321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103.70079999999999</v>
      </c>
      <c r="BN129" s="67">
        <f>IFERROR(Y129*I129,"0")</f>
        <v>103.70079999999999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336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37"/>
      <c r="P130" s="328" t="s">
        <v>72</v>
      </c>
      <c r="Q130" s="329"/>
      <c r="R130" s="329"/>
      <c r="S130" s="329"/>
      <c r="T130" s="329"/>
      <c r="U130" s="329"/>
      <c r="V130" s="330"/>
      <c r="W130" s="37" t="s">
        <v>69</v>
      </c>
      <c r="X130" s="322">
        <f>IFERROR(SUM(X129:X129),"0")</f>
        <v>28</v>
      </c>
      <c r="Y130" s="322">
        <f>IFERROR(SUM(Y129:Y129),"0")</f>
        <v>28</v>
      </c>
      <c r="Z130" s="322">
        <f>IFERROR(IF(Z129="",0,Z129),"0")</f>
        <v>0.50063999999999997</v>
      </c>
      <c r="AA130" s="323"/>
      <c r="AB130" s="323"/>
      <c r="AC130" s="323"/>
    </row>
    <row r="131" spans="1:68" x14ac:dyDescent="0.2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25"/>
      <c r="N131" s="325"/>
      <c r="O131" s="337"/>
      <c r="P131" s="328" t="s">
        <v>72</v>
      </c>
      <c r="Q131" s="329"/>
      <c r="R131" s="329"/>
      <c r="S131" s="329"/>
      <c r="T131" s="329"/>
      <c r="U131" s="329"/>
      <c r="V131" s="330"/>
      <c r="W131" s="37" t="s">
        <v>73</v>
      </c>
      <c r="X131" s="322">
        <f>IFERROR(SUMPRODUCT(X129:X129*H129:H129),"0")</f>
        <v>84</v>
      </c>
      <c r="Y131" s="322">
        <f>IFERROR(SUMPRODUCT(Y129:Y129*H129:H129),"0")</f>
        <v>84</v>
      </c>
      <c r="Z131" s="37"/>
      <c r="AA131" s="323"/>
      <c r="AB131" s="323"/>
      <c r="AC131" s="323"/>
    </row>
    <row r="132" spans="1:68" ht="16.5" hidden="1" customHeight="1" x14ac:dyDescent="0.25">
      <c r="A132" s="324" t="s">
        <v>231</v>
      </c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  <c r="X132" s="325"/>
      <c r="Y132" s="325"/>
      <c r="Z132" s="325"/>
      <c r="AA132" s="315"/>
      <c r="AB132" s="315"/>
      <c r="AC132" s="315"/>
    </row>
    <row r="133" spans="1:68" ht="14.25" hidden="1" customHeight="1" x14ac:dyDescent="0.25">
      <c r="A133" s="340" t="s">
        <v>232</v>
      </c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25"/>
      <c r="Z133" s="325"/>
      <c r="AA133" s="314"/>
      <c r="AB133" s="314"/>
      <c r="AC133" s="314"/>
    </row>
    <row r="134" spans="1:68" ht="27" hidden="1" customHeight="1" x14ac:dyDescent="0.25">
      <c r="A134" s="54" t="s">
        <v>233</v>
      </c>
      <c r="B134" s="54" t="s">
        <v>234</v>
      </c>
      <c r="C134" s="31">
        <v>4301071054</v>
      </c>
      <c r="D134" s="331">
        <v>4607111035639</v>
      </c>
      <c r="E134" s="332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496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238</v>
      </c>
      <c r="B135" s="54" t="s">
        <v>239</v>
      </c>
      <c r="C135" s="31">
        <v>4301135540</v>
      </c>
      <c r="D135" s="331">
        <v>4607111035646</v>
      </c>
      <c r="E135" s="332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36"/>
      <c r="B136" s="325"/>
      <c r="C136" s="325"/>
      <c r="D136" s="325"/>
      <c r="E136" s="325"/>
      <c r="F136" s="325"/>
      <c r="G136" s="325"/>
      <c r="H136" s="325"/>
      <c r="I136" s="325"/>
      <c r="J136" s="325"/>
      <c r="K136" s="325"/>
      <c r="L136" s="325"/>
      <c r="M136" s="325"/>
      <c r="N136" s="325"/>
      <c r="O136" s="337"/>
      <c r="P136" s="328" t="s">
        <v>72</v>
      </c>
      <c r="Q136" s="329"/>
      <c r="R136" s="329"/>
      <c r="S136" s="329"/>
      <c r="T136" s="329"/>
      <c r="U136" s="329"/>
      <c r="V136" s="330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hidden="1" x14ac:dyDescent="0.2">
      <c r="A137" s="325"/>
      <c r="B137" s="325"/>
      <c r="C137" s="325"/>
      <c r="D137" s="325"/>
      <c r="E137" s="325"/>
      <c r="F137" s="325"/>
      <c r="G137" s="325"/>
      <c r="H137" s="325"/>
      <c r="I137" s="325"/>
      <c r="J137" s="325"/>
      <c r="K137" s="325"/>
      <c r="L137" s="325"/>
      <c r="M137" s="325"/>
      <c r="N137" s="325"/>
      <c r="O137" s="337"/>
      <c r="P137" s="328" t="s">
        <v>72</v>
      </c>
      <c r="Q137" s="329"/>
      <c r="R137" s="329"/>
      <c r="S137" s="329"/>
      <c r="T137" s="329"/>
      <c r="U137" s="329"/>
      <c r="V137" s="330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hidden="1" customHeight="1" x14ac:dyDescent="0.25">
      <c r="A138" s="324" t="s">
        <v>240</v>
      </c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  <c r="Y138" s="325"/>
      <c r="Z138" s="325"/>
      <c r="AA138" s="315"/>
      <c r="AB138" s="315"/>
      <c r="AC138" s="315"/>
    </row>
    <row r="139" spans="1:68" ht="14.25" hidden="1" customHeight="1" x14ac:dyDescent="0.25">
      <c r="A139" s="340" t="s">
        <v>141</v>
      </c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25"/>
      <c r="P139" s="325"/>
      <c r="Q139" s="325"/>
      <c r="R139" s="325"/>
      <c r="S139" s="325"/>
      <c r="T139" s="325"/>
      <c r="U139" s="325"/>
      <c r="V139" s="325"/>
      <c r="W139" s="325"/>
      <c r="X139" s="325"/>
      <c r="Y139" s="325"/>
      <c r="Z139" s="325"/>
      <c r="AA139" s="314"/>
      <c r="AB139" s="314"/>
      <c r="AC139" s="314"/>
    </row>
    <row r="140" spans="1:68" ht="27" hidden="1" customHeight="1" x14ac:dyDescent="0.25">
      <c r="A140" s="54" t="s">
        <v>241</v>
      </c>
      <c r="B140" s="54" t="s">
        <v>242</v>
      </c>
      <c r="C140" s="31">
        <v>4301135281</v>
      </c>
      <c r="D140" s="331">
        <v>4607111036568</v>
      </c>
      <c r="E140" s="332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36"/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37"/>
      <c r="P141" s="328" t="s">
        <v>72</v>
      </c>
      <c r="Q141" s="329"/>
      <c r="R141" s="329"/>
      <c r="S141" s="329"/>
      <c r="T141" s="329"/>
      <c r="U141" s="329"/>
      <c r="V141" s="330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hidden="1" x14ac:dyDescent="0.2">
      <c r="A142" s="325"/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37"/>
      <c r="P142" s="328" t="s">
        <v>72</v>
      </c>
      <c r="Q142" s="329"/>
      <c r="R142" s="329"/>
      <c r="S142" s="329"/>
      <c r="T142" s="329"/>
      <c r="U142" s="329"/>
      <c r="V142" s="330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hidden="1" customHeight="1" x14ac:dyDescent="0.2">
      <c r="A143" s="389" t="s">
        <v>244</v>
      </c>
      <c r="B143" s="390"/>
      <c r="C143" s="390"/>
      <c r="D143" s="390"/>
      <c r="E143" s="390"/>
      <c r="F143" s="390"/>
      <c r="G143" s="390"/>
      <c r="H143" s="390"/>
      <c r="I143" s="390"/>
      <c r="J143" s="390"/>
      <c r="K143" s="390"/>
      <c r="L143" s="390"/>
      <c r="M143" s="390"/>
      <c r="N143" s="390"/>
      <c r="O143" s="390"/>
      <c r="P143" s="390"/>
      <c r="Q143" s="390"/>
      <c r="R143" s="390"/>
      <c r="S143" s="390"/>
      <c r="T143" s="390"/>
      <c r="U143" s="390"/>
      <c r="V143" s="390"/>
      <c r="W143" s="390"/>
      <c r="X143" s="390"/>
      <c r="Y143" s="390"/>
      <c r="Z143" s="390"/>
      <c r="AA143" s="48"/>
      <c r="AB143" s="48"/>
      <c r="AC143" s="48"/>
    </row>
    <row r="144" spans="1:68" ht="16.5" hidden="1" customHeight="1" x14ac:dyDescent="0.25">
      <c r="A144" s="324" t="s">
        <v>245</v>
      </c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  <c r="Y144" s="325"/>
      <c r="Z144" s="325"/>
      <c r="AA144" s="315"/>
      <c r="AB144" s="315"/>
      <c r="AC144" s="315"/>
    </row>
    <row r="145" spans="1:68" ht="14.25" hidden="1" customHeight="1" x14ac:dyDescent="0.25">
      <c r="A145" s="340" t="s">
        <v>141</v>
      </c>
      <c r="B145" s="325"/>
      <c r="C145" s="325"/>
      <c r="D145" s="325"/>
      <c r="E145" s="325"/>
      <c r="F145" s="325"/>
      <c r="G145" s="325"/>
      <c r="H145" s="325"/>
      <c r="I145" s="325"/>
      <c r="J145" s="325"/>
      <c r="K145" s="325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  <c r="W145" s="325"/>
      <c r="X145" s="325"/>
      <c r="Y145" s="325"/>
      <c r="Z145" s="325"/>
      <c r="AA145" s="314"/>
      <c r="AB145" s="314"/>
      <c r="AC145" s="314"/>
    </row>
    <row r="146" spans="1:68" ht="27" hidden="1" customHeight="1" x14ac:dyDescent="0.25">
      <c r="A146" s="54" t="s">
        <v>246</v>
      </c>
      <c r="B146" s="54" t="s">
        <v>247</v>
      </c>
      <c r="C146" s="31">
        <v>4301135317</v>
      </c>
      <c r="D146" s="331">
        <v>4607111039057</v>
      </c>
      <c r="E146" s="332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03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36"/>
      <c r="B147" s="325"/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37"/>
      <c r="P147" s="328" t="s">
        <v>72</v>
      </c>
      <c r="Q147" s="329"/>
      <c r="R147" s="329"/>
      <c r="S147" s="329"/>
      <c r="T147" s="329"/>
      <c r="U147" s="329"/>
      <c r="V147" s="330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hidden="1" x14ac:dyDescent="0.2">
      <c r="A148" s="325"/>
      <c r="B148" s="325"/>
      <c r="C148" s="325"/>
      <c r="D148" s="325"/>
      <c r="E148" s="325"/>
      <c r="F148" s="325"/>
      <c r="G148" s="325"/>
      <c r="H148" s="325"/>
      <c r="I148" s="325"/>
      <c r="J148" s="325"/>
      <c r="K148" s="325"/>
      <c r="L148" s="325"/>
      <c r="M148" s="325"/>
      <c r="N148" s="325"/>
      <c r="O148" s="337"/>
      <c r="P148" s="328" t="s">
        <v>72</v>
      </c>
      <c r="Q148" s="329"/>
      <c r="R148" s="329"/>
      <c r="S148" s="329"/>
      <c r="T148" s="329"/>
      <c r="U148" s="329"/>
      <c r="V148" s="330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hidden="1" customHeight="1" x14ac:dyDescent="0.25">
      <c r="A149" s="324" t="s">
        <v>249</v>
      </c>
      <c r="B149" s="325"/>
      <c r="C149" s="325"/>
      <c r="D149" s="325"/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5"/>
      <c r="P149" s="325"/>
      <c r="Q149" s="325"/>
      <c r="R149" s="325"/>
      <c r="S149" s="325"/>
      <c r="T149" s="325"/>
      <c r="U149" s="325"/>
      <c r="V149" s="325"/>
      <c r="W149" s="325"/>
      <c r="X149" s="325"/>
      <c r="Y149" s="325"/>
      <c r="Z149" s="325"/>
      <c r="AA149" s="315"/>
      <c r="AB149" s="315"/>
      <c r="AC149" s="315"/>
    </row>
    <row r="150" spans="1:68" ht="14.25" hidden="1" customHeight="1" x14ac:dyDescent="0.25">
      <c r="A150" s="340" t="s">
        <v>63</v>
      </c>
      <c r="B150" s="325"/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25"/>
      <c r="P150" s="325"/>
      <c r="Q150" s="325"/>
      <c r="R150" s="325"/>
      <c r="S150" s="325"/>
      <c r="T150" s="325"/>
      <c r="U150" s="325"/>
      <c r="V150" s="325"/>
      <c r="W150" s="325"/>
      <c r="X150" s="325"/>
      <c r="Y150" s="325"/>
      <c r="Z150" s="325"/>
      <c r="AA150" s="314"/>
      <c r="AB150" s="314"/>
      <c r="AC150" s="314"/>
    </row>
    <row r="151" spans="1:68" ht="16.5" hidden="1" customHeight="1" x14ac:dyDescent="0.25">
      <c r="A151" s="54" t="s">
        <v>250</v>
      </c>
      <c r="B151" s="54" t="s">
        <v>251</v>
      </c>
      <c r="C151" s="31">
        <v>4301071062</v>
      </c>
      <c r="D151" s="331">
        <v>4607111036384</v>
      </c>
      <c r="E151" s="332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27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254</v>
      </c>
      <c r="B152" s="54" t="s">
        <v>255</v>
      </c>
      <c r="C152" s="31">
        <v>4301071056</v>
      </c>
      <c r="D152" s="331">
        <v>4640242180250</v>
      </c>
      <c r="E152" s="332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52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hidden="1" customHeight="1" x14ac:dyDescent="0.25">
      <c r="A153" s="54" t="s">
        <v>258</v>
      </c>
      <c r="B153" s="54" t="s">
        <v>259</v>
      </c>
      <c r="C153" s="31">
        <v>4301071050</v>
      </c>
      <c r="D153" s="331">
        <v>4607111036216</v>
      </c>
      <c r="E153" s="332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392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0</v>
      </c>
      <c r="Y153" s="321">
        <f>IFERROR(IF(X153="","",X153),"")</f>
        <v>0</v>
      </c>
      <c r="Z153" s="36">
        <f>IFERROR(IF(X153="","",X153*0.00866),"")</f>
        <v>0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262</v>
      </c>
      <c r="B154" s="54" t="s">
        <v>263</v>
      </c>
      <c r="C154" s="31">
        <v>4301071061</v>
      </c>
      <c r="D154" s="331">
        <v>4607111036278</v>
      </c>
      <c r="E154" s="332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57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36"/>
      <c r="B155" s="325"/>
      <c r="C155" s="325"/>
      <c r="D155" s="325"/>
      <c r="E155" s="325"/>
      <c r="F155" s="325"/>
      <c r="G155" s="325"/>
      <c r="H155" s="325"/>
      <c r="I155" s="325"/>
      <c r="J155" s="325"/>
      <c r="K155" s="325"/>
      <c r="L155" s="325"/>
      <c r="M155" s="325"/>
      <c r="N155" s="325"/>
      <c r="O155" s="337"/>
      <c r="P155" s="328" t="s">
        <v>72</v>
      </c>
      <c r="Q155" s="329"/>
      <c r="R155" s="329"/>
      <c r="S155" s="329"/>
      <c r="T155" s="329"/>
      <c r="U155" s="329"/>
      <c r="V155" s="330"/>
      <c r="W155" s="37" t="s">
        <v>69</v>
      </c>
      <c r="X155" s="322">
        <f>IFERROR(SUM(X151:X154),"0")</f>
        <v>0</v>
      </c>
      <c r="Y155" s="322">
        <f>IFERROR(SUM(Y151:Y154),"0")</f>
        <v>0</v>
      </c>
      <c r="Z155" s="322">
        <f>IFERROR(IF(Z151="",0,Z151),"0")+IFERROR(IF(Z152="",0,Z152),"0")+IFERROR(IF(Z153="",0,Z153),"0")+IFERROR(IF(Z154="",0,Z154),"0")</f>
        <v>0</v>
      </c>
      <c r="AA155" s="323"/>
      <c r="AB155" s="323"/>
      <c r="AC155" s="323"/>
    </row>
    <row r="156" spans="1:68" hidden="1" x14ac:dyDescent="0.2">
      <c r="A156" s="325"/>
      <c r="B156" s="325"/>
      <c r="C156" s="325"/>
      <c r="D156" s="325"/>
      <c r="E156" s="325"/>
      <c r="F156" s="325"/>
      <c r="G156" s="325"/>
      <c r="H156" s="325"/>
      <c r="I156" s="325"/>
      <c r="J156" s="325"/>
      <c r="K156" s="325"/>
      <c r="L156" s="325"/>
      <c r="M156" s="325"/>
      <c r="N156" s="325"/>
      <c r="O156" s="337"/>
      <c r="P156" s="328" t="s">
        <v>72</v>
      </c>
      <c r="Q156" s="329"/>
      <c r="R156" s="329"/>
      <c r="S156" s="329"/>
      <c r="T156" s="329"/>
      <c r="U156" s="329"/>
      <c r="V156" s="330"/>
      <c r="W156" s="37" t="s">
        <v>73</v>
      </c>
      <c r="X156" s="322">
        <f>IFERROR(SUMPRODUCT(X151:X154*H151:H154),"0")</f>
        <v>0</v>
      </c>
      <c r="Y156" s="322">
        <f>IFERROR(SUMPRODUCT(Y151:Y154*H151:H154),"0")</f>
        <v>0</v>
      </c>
      <c r="Z156" s="37"/>
      <c r="AA156" s="323"/>
      <c r="AB156" s="323"/>
      <c r="AC156" s="323"/>
    </row>
    <row r="157" spans="1:68" ht="14.25" hidden="1" customHeight="1" x14ac:dyDescent="0.25">
      <c r="A157" s="340" t="s">
        <v>266</v>
      </c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  <c r="Y157" s="325"/>
      <c r="Z157" s="325"/>
      <c r="AA157" s="314"/>
      <c r="AB157" s="314"/>
      <c r="AC157" s="314"/>
    </row>
    <row r="158" spans="1:68" ht="27" hidden="1" customHeight="1" x14ac:dyDescent="0.25">
      <c r="A158" s="54" t="s">
        <v>267</v>
      </c>
      <c r="B158" s="54" t="s">
        <v>268</v>
      </c>
      <c r="C158" s="31">
        <v>4301080153</v>
      </c>
      <c r="D158" s="331">
        <v>4607111036827</v>
      </c>
      <c r="E158" s="332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270</v>
      </c>
      <c r="B159" s="54" t="s">
        <v>271</v>
      </c>
      <c r="C159" s="31">
        <v>4301080154</v>
      </c>
      <c r="D159" s="331">
        <v>4607111036834</v>
      </c>
      <c r="E159" s="332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36"/>
      <c r="B160" s="325"/>
      <c r="C160" s="325"/>
      <c r="D160" s="325"/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37"/>
      <c r="P160" s="328" t="s">
        <v>72</v>
      </c>
      <c r="Q160" s="329"/>
      <c r="R160" s="329"/>
      <c r="S160" s="329"/>
      <c r="T160" s="329"/>
      <c r="U160" s="329"/>
      <c r="V160" s="330"/>
      <c r="W160" s="37" t="s">
        <v>69</v>
      </c>
      <c r="X160" s="322">
        <f>IFERROR(SUM(X158:X159),"0")</f>
        <v>0</v>
      </c>
      <c r="Y160" s="322">
        <f>IFERROR(SUM(Y158:Y159),"0")</f>
        <v>0</v>
      </c>
      <c r="Z160" s="322">
        <f>IFERROR(IF(Z158="",0,Z158),"0")+IFERROR(IF(Z159="",0,Z159),"0")</f>
        <v>0</v>
      </c>
      <c r="AA160" s="323"/>
      <c r="AB160" s="323"/>
      <c r="AC160" s="323"/>
    </row>
    <row r="161" spans="1:68" hidden="1" x14ac:dyDescent="0.2">
      <c r="A161" s="325"/>
      <c r="B161" s="325"/>
      <c r="C161" s="325"/>
      <c r="D161" s="325"/>
      <c r="E161" s="325"/>
      <c r="F161" s="325"/>
      <c r="G161" s="325"/>
      <c r="H161" s="325"/>
      <c r="I161" s="325"/>
      <c r="J161" s="325"/>
      <c r="K161" s="325"/>
      <c r="L161" s="325"/>
      <c r="M161" s="325"/>
      <c r="N161" s="325"/>
      <c r="O161" s="337"/>
      <c r="P161" s="328" t="s">
        <v>72</v>
      </c>
      <c r="Q161" s="329"/>
      <c r="R161" s="329"/>
      <c r="S161" s="329"/>
      <c r="T161" s="329"/>
      <c r="U161" s="329"/>
      <c r="V161" s="330"/>
      <c r="W161" s="37" t="s">
        <v>73</v>
      </c>
      <c r="X161" s="322">
        <f>IFERROR(SUMPRODUCT(X158:X159*H158:H159),"0")</f>
        <v>0</v>
      </c>
      <c r="Y161" s="322">
        <f>IFERROR(SUMPRODUCT(Y158:Y159*H158:H159),"0")</f>
        <v>0</v>
      </c>
      <c r="Z161" s="37"/>
      <c r="AA161" s="323"/>
      <c r="AB161" s="323"/>
      <c r="AC161" s="323"/>
    </row>
    <row r="162" spans="1:68" ht="27.75" hidden="1" customHeight="1" x14ac:dyDescent="0.2">
      <c r="A162" s="389" t="s">
        <v>272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90"/>
      <c r="AA162" s="48"/>
      <c r="AB162" s="48"/>
      <c r="AC162" s="48"/>
    </row>
    <row r="163" spans="1:68" ht="16.5" hidden="1" customHeight="1" x14ac:dyDescent="0.25">
      <c r="A163" s="324" t="s">
        <v>273</v>
      </c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5"/>
      <c r="P163" s="325"/>
      <c r="Q163" s="325"/>
      <c r="R163" s="325"/>
      <c r="S163" s="325"/>
      <c r="T163" s="325"/>
      <c r="U163" s="325"/>
      <c r="V163" s="325"/>
      <c r="W163" s="325"/>
      <c r="X163" s="325"/>
      <c r="Y163" s="325"/>
      <c r="Z163" s="325"/>
      <c r="AA163" s="315"/>
      <c r="AB163" s="315"/>
      <c r="AC163" s="315"/>
    </row>
    <row r="164" spans="1:68" ht="14.25" hidden="1" customHeight="1" x14ac:dyDescent="0.25">
      <c r="A164" s="340" t="s">
        <v>76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25"/>
      <c r="Z164" s="325"/>
      <c r="AA164" s="314"/>
      <c r="AB164" s="314"/>
      <c r="AC164" s="314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31">
        <v>4607111035721</v>
      </c>
      <c r="E165" s="332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5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98</v>
      </c>
      <c r="Y165" s="321">
        <f>IFERROR(IF(X165="","",X165),"")</f>
        <v>98</v>
      </c>
      <c r="Z165" s="36">
        <f>IFERROR(IF(X165="","",X165*0.01788),"")</f>
        <v>1.75224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332.024</v>
      </c>
      <c r="BN165" s="67">
        <f>IFERROR(Y165*I165,"0")</f>
        <v>332.024</v>
      </c>
      <c r="BO165" s="67">
        <f>IFERROR(X165/J165,"0")</f>
        <v>1.4</v>
      </c>
      <c r="BP165" s="67">
        <f>IFERROR(Y165/J165,"0")</f>
        <v>1.4</v>
      </c>
    </row>
    <row r="166" spans="1:68" ht="27" customHeight="1" x14ac:dyDescent="0.25">
      <c r="A166" s="54" t="s">
        <v>277</v>
      </c>
      <c r="B166" s="54" t="s">
        <v>278</v>
      </c>
      <c r="C166" s="31">
        <v>4301132100</v>
      </c>
      <c r="D166" s="331">
        <v>4607111035691</v>
      </c>
      <c r="E166" s="332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9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14</v>
      </c>
      <c r="Y166" s="321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47.432000000000002</v>
      </c>
      <c r="BN166" s="67">
        <f>IFERROR(Y166*I166,"0")</f>
        <v>47.432000000000002</v>
      </c>
      <c r="BO166" s="67">
        <f>IFERROR(X166/J166,"0")</f>
        <v>0.2</v>
      </c>
      <c r="BP166" s="67">
        <f>IFERROR(Y166/J166,"0")</f>
        <v>0.2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31">
        <v>4607111038487</v>
      </c>
      <c r="E167" s="332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3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14</v>
      </c>
      <c r="Y167" s="321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336"/>
      <c r="B168" s="325"/>
      <c r="C168" s="325"/>
      <c r="D168" s="325"/>
      <c r="E168" s="325"/>
      <c r="F168" s="325"/>
      <c r="G168" s="325"/>
      <c r="H168" s="325"/>
      <c r="I168" s="325"/>
      <c r="J168" s="325"/>
      <c r="K168" s="325"/>
      <c r="L168" s="325"/>
      <c r="M168" s="325"/>
      <c r="N168" s="325"/>
      <c r="O168" s="337"/>
      <c r="P168" s="328" t="s">
        <v>72</v>
      </c>
      <c r="Q168" s="329"/>
      <c r="R168" s="329"/>
      <c r="S168" s="329"/>
      <c r="T168" s="329"/>
      <c r="U168" s="329"/>
      <c r="V168" s="330"/>
      <c r="W168" s="37" t="s">
        <v>69</v>
      </c>
      <c r="X168" s="322">
        <f>IFERROR(SUM(X165:X167),"0")</f>
        <v>126</v>
      </c>
      <c r="Y168" s="322">
        <f>IFERROR(SUM(Y165:Y167),"0")</f>
        <v>126</v>
      </c>
      <c r="Z168" s="322">
        <f>IFERROR(IF(Z165="",0,Z165),"0")+IFERROR(IF(Z166="",0,Z166),"0")+IFERROR(IF(Z167="",0,Z167),"0")</f>
        <v>2.2528799999999998</v>
      </c>
      <c r="AA168" s="323"/>
      <c r="AB168" s="323"/>
      <c r="AC168" s="323"/>
    </row>
    <row r="169" spans="1:68" x14ac:dyDescent="0.2">
      <c r="A169" s="325"/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5"/>
      <c r="M169" s="325"/>
      <c r="N169" s="325"/>
      <c r="O169" s="337"/>
      <c r="P169" s="328" t="s">
        <v>72</v>
      </c>
      <c r="Q169" s="329"/>
      <c r="R169" s="329"/>
      <c r="S169" s="329"/>
      <c r="T169" s="329"/>
      <c r="U169" s="329"/>
      <c r="V169" s="330"/>
      <c r="W169" s="37" t="s">
        <v>73</v>
      </c>
      <c r="X169" s="322">
        <f>IFERROR(SUMPRODUCT(X165:X167*H165:H167),"0")</f>
        <v>378</v>
      </c>
      <c r="Y169" s="322">
        <f>IFERROR(SUMPRODUCT(Y165:Y167*H165:H167),"0")</f>
        <v>378</v>
      </c>
      <c r="Z169" s="37"/>
      <c r="AA169" s="323"/>
      <c r="AB169" s="323"/>
      <c r="AC169" s="323"/>
    </row>
    <row r="170" spans="1:68" ht="14.25" hidden="1" customHeight="1" x14ac:dyDescent="0.25">
      <c r="A170" s="340" t="s">
        <v>283</v>
      </c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25"/>
      <c r="N170" s="325"/>
      <c r="O170" s="325"/>
      <c r="P170" s="325"/>
      <c r="Q170" s="325"/>
      <c r="R170" s="325"/>
      <c r="S170" s="325"/>
      <c r="T170" s="325"/>
      <c r="U170" s="325"/>
      <c r="V170" s="325"/>
      <c r="W170" s="325"/>
      <c r="X170" s="325"/>
      <c r="Y170" s="325"/>
      <c r="Z170" s="325"/>
      <c r="AA170" s="314"/>
      <c r="AB170" s="314"/>
      <c r="AC170" s="314"/>
    </row>
    <row r="171" spans="1:68" ht="27" hidden="1" customHeight="1" x14ac:dyDescent="0.25">
      <c r="A171" s="54" t="s">
        <v>284</v>
      </c>
      <c r="B171" s="54" t="s">
        <v>285</v>
      </c>
      <c r="C171" s="31">
        <v>4301051855</v>
      </c>
      <c r="D171" s="331">
        <v>4680115885875</v>
      </c>
      <c r="E171" s="332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2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291</v>
      </c>
      <c r="B172" s="54" t="s">
        <v>292</v>
      </c>
      <c r="C172" s="31">
        <v>4301051319</v>
      </c>
      <c r="D172" s="331">
        <v>4680115881204</v>
      </c>
      <c r="E172" s="332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36"/>
      <c r="B173" s="325"/>
      <c r="C173" s="325"/>
      <c r="D173" s="325"/>
      <c r="E173" s="325"/>
      <c r="F173" s="325"/>
      <c r="G173" s="325"/>
      <c r="H173" s="325"/>
      <c r="I173" s="325"/>
      <c r="J173" s="325"/>
      <c r="K173" s="325"/>
      <c r="L173" s="325"/>
      <c r="M173" s="325"/>
      <c r="N173" s="325"/>
      <c r="O173" s="337"/>
      <c r="P173" s="328" t="s">
        <v>72</v>
      </c>
      <c r="Q173" s="329"/>
      <c r="R173" s="329"/>
      <c r="S173" s="329"/>
      <c r="T173" s="329"/>
      <c r="U173" s="329"/>
      <c r="V173" s="330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hidden="1" x14ac:dyDescent="0.2">
      <c r="A174" s="325"/>
      <c r="B174" s="325"/>
      <c r="C174" s="325"/>
      <c r="D174" s="325"/>
      <c r="E174" s="325"/>
      <c r="F174" s="325"/>
      <c r="G174" s="325"/>
      <c r="H174" s="325"/>
      <c r="I174" s="325"/>
      <c r="J174" s="325"/>
      <c r="K174" s="325"/>
      <c r="L174" s="325"/>
      <c r="M174" s="325"/>
      <c r="N174" s="325"/>
      <c r="O174" s="337"/>
      <c r="P174" s="328" t="s">
        <v>72</v>
      </c>
      <c r="Q174" s="329"/>
      <c r="R174" s="329"/>
      <c r="S174" s="329"/>
      <c r="T174" s="329"/>
      <c r="U174" s="329"/>
      <c r="V174" s="330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hidden="1" customHeight="1" x14ac:dyDescent="0.2">
      <c r="A175" s="389" t="s">
        <v>294</v>
      </c>
      <c r="B175" s="390"/>
      <c r="C175" s="390"/>
      <c r="D175" s="390"/>
      <c r="E175" s="390"/>
      <c r="F175" s="390"/>
      <c r="G175" s="390"/>
      <c r="H175" s="390"/>
      <c r="I175" s="390"/>
      <c r="J175" s="390"/>
      <c r="K175" s="390"/>
      <c r="L175" s="390"/>
      <c r="M175" s="390"/>
      <c r="N175" s="390"/>
      <c r="O175" s="390"/>
      <c r="P175" s="390"/>
      <c r="Q175" s="390"/>
      <c r="R175" s="390"/>
      <c r="S175" s="390"/>
      <c r="T175" s="390"/>
      <c r="U175" s="390"/>
      <c r="V175" s="390"/>
      <c r="W175" s="390"/>
      <c r="X175" s="390"/>
      <c r="Y175" s="390"/>
      <c r="Z175" s="390"/>
      <c r="AA175" s="48"/>
      <c r="AB175" s="48"/>
      <c r="AC175" s="48"/>
    </row>
    <row r="176" spans="1:68" ht="16.5" hidden="1" customHeight="1" x14ac:dyDescent="0.25">
      <c r="A176" s="324" t="s">
        <v>295</v>
      </c>
      <c r="B176" s="325"/>
      <c r="C176" s="325"/>
      <c r="D176" s="325"/>
      <c r="E176" s="325"/>
      <c r="F176" s="325"/>
      <c r="G176" s="325"/>
      <c r="H176" s="325"/>
      <c r="I176" s="325"/>
      <c r="J176" s="325"/>
      <c r="K176" s="325"/>
      <c r="L176" s="325"/>
      <c r="M176" s="325"/>
      <c r="N176" s="325"/>
      <c r="O176" s="325"/>
      <c r="P176" s="325"/>
      <c r="Q176" s="325"/>
      <c r="R176" s="325"/>
      <c r="S176" s="325"/>
      <c r="T176" s="325"/>
      <c r="U176" s="325"/>
      <c r="V176" s="325"/>
      <c r="W176" s="325"/>
      <c r="X176" s="325"/>
      <c r="Y176" s="325"/>
      <c r="Z176" s="325"/>
      <c r="AA176" s="315"/>
      <c r="AB176" s="315"/>
      <c r="AC176" s="315"/>
    </row>
    <row r="177" spans="1:68" ht="14.25" hidden="1" customHeight="1" x14ac:dyDescent="0.25">
      <c r="A177" s="340" t="s">
        <v>141</v>
      </c>
      <c r="B177" s="325"/>
      <c r="C177" s="325"/>
      <c r="D177" s="325"/>
      <c r="E177" s="325"/>
      <c r="F177" s="325"/>
      <c r="G177" s="325"/>
      <c r="H177" s="325"/>
      <c r="I177" s="325"/>
      <c r="J177" s="325"/>
      <c r="K177" s="325"/>
      <c r="L177" s="325"/>
      <c r="M177" s="325"/>
      <c r="N177" s="325"/>
      <c r="O177" s="325"/>
      <c r="P177" s="325"/>
      <c r="Q177" s="325"/>
      <c r="R177" s="325"/>
      <c r="S177" s="325"/>
      <c r="T177" s="325"/>
      <c r="U177" s="325"/>
      <c r="V177" s="325"/>
      <c r="W177" s="325"/>
      <c r="X177" s="325"/>
      <c r="Y177" s="325"/>
      <c r="Z177" s="325"/>
      <c r="AA177" s="314"/>
      <c r="AB177" s="314"/>
      <c r="AC177" s="314"/>
    </row>
    <row r="178" spans="1:68" ht="27" hidden="1" customHeight="1" x14ac:dyDescent="0.25">
      <c r="A178" s="54" t="s">
        <v>296</v>
      </c>
      <c r="B178" s="54" t="s">
        <v>297</v>
      </c>
      <c r="C178" s="31">
        <v>4301135707</v>
      </c>
      <c r="D178" s="331">
        <v>4620207490198</v>
      </c>
      <c r="E178" s="332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89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0</v>
      </c>
      <c r="Y178" s="321">
        <f>IFERROR(IF(X178="","",X178),"")</f>
        <v>0</v>
      </c>
      <c r="Z178" s="36">
        <f>IFERROR(IF(X178="","",X178*0.01788),"")</f>
        <v>0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301</v>
      </c>
      <c r="B179" s="54" t="s">
        <v>302</v>
      </c>
      <c r="C179" s="31">
        <v>4301135697</v>
      </c>
      <c r="D179" s="331">
        <v>4620207490259</v>
      </c>
      <c r="E179" s="332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6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0</v>
      </c>
      <c r="Y179" s="321">
        <f>IFERROR(IF(X179="","",X179),"")</f>
        <v>0</v>
      </c>
      <c r="Z179" s="36">
        <f>IFERROR(IF(X179="","",X179*0.01788),"")</f>
        <v>0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4301135719</v>
      </c>
      <c r="D180" s="331">
        <v>4620207490235</v>
      </c>
      <c r="E180" s="332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3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36"/>
      <c r="B181" s="325"/>
      <c r="C181" s="325"/>
      <c r="D181" s="325"/>
      <c r="E181" s="325"/>
      <c r="F181" s="325"/>
      <c r="G181" s="325"/>
      <c r="H181" s="325"/>
      <c r="I181" s="325"/>
      <c r="J181" s="325"/>
      <c r="K181" s="325"/>
      <c r="L181" s="325"/>
      <c r="M181" s="325"/>
      <c r="N181" s="325"/>
      <c r="O181" s="337"/>
      <c r="P181" s="328" t="s">
        <v>72</v>
      </c>
      <c r="Q181" s="329"/>
      <c r="R181" s="329"/>
      <c r="S181" s="329"/>
      <c r="T181" s="329"/>
      <c r="U181" s="329"/>
      <c r="V181" s="330"/>
      <c r="W181" s="37" t="s">
        <v>69</v>
      </c>
      <c r="X181" s="322">
        <f>IFERROR(SUM(X178:X180),"0")</f>
        <v>0</v>
      </c>
      <c r="Y181" s="322">
        <f>IFERROR(SUM(Y178:Y180),"0")</f>
        <v>0</v>
      </c>
      <c r="Z181" s="322">
        <f>IFERROR(IF(Z178="",0,Z178),"0")+IFERROR(IF(Z179="",0,Z179),"0")+IFERROR(IF(Z180="",0,Z180),"0")</f>
        <v>0</v>
      </c>
      <c r="AA181" s="323"/>
      <c r="AB181" s="323"/>
      <c r="AC181" s="323"/>
    </row>
    <row r="182" spans="1:68" hidden="1" x14ac:dyDescent="0.2">
      <c r="A182" s="325"/>
      <c r="B182" s="325"/>
      <c r="C182" s="325"/>
      <c r="D182" s="325"/>
      <c r="E182" s="325"/>
      <c r="F182" s="325"/>
      <c r="G182" s="325"/>
      <c r="H182" s="325"/>
      <c r="I182" s="325"/>
      <c r="J182" s="325"/>
      <c r="K182" s="325"/>
      <c r="L182" s="325"/>
      <c r="M182" s="325"/>
      <c r="N182" s="325"/>
      <c r="O182" s="337"/>
      <c r="P182" s="328" t="s">
        <v>72</v>
      </c>
      <c r="Q182" s="329"/>
      <c r="R182" s="329"/>
      <c r="S182" s="329"/>
      <c r="T182" s="329"/>
      <c r="U182" s="329"/>
      <c r="V182" s="330"/>
      <c r="W182" s="37" t="s">
        <v>73</v>
      </c>
      <c r="X182" s="322">
        <f>IFERROR(SUMPRODUCT(X178:X180*H178:H180),"0")</f>
        <v>0</v>
      </c>
      <c r="Y182" s="322">
        <f>IFERROR(SUMPRODUCT(Y178:Y180*H178:H180),"0")</f>
        <v>0</v>
      </c>
      <c r="Z182" s="37"/>
      <c r="AA182" s="323"/>
      <c r="AB182" s="323"/>
      <c r="AC182" s="323"/>
    </row>
    <row r="183" spans="1:68" ht="16.5" hidden="1" customHeight="1" x14ac:dyDescent="0.25">
      <c r="A183" s="324" t="s">
        <v>308</v>
      </c>
      <c r="B183" s="325"/>
      <c r="C183" s="325"/>
      <c r="D183" s="325"/>
      <c r="E183" s="325"/>
      <c r="F183" s="325"/>
      <c r="G183" s="325"/>
      <c r="H183" s="325"/>
      <c r="I183" s="325"/>
      <c r="J183" s="325"/>
      <c r="K183" s="325"/>
      <c r="L183" s="325"/>
      <c r="M183" s="325"/>
      <c r="N183" s="325"/>
      <c r="O183" s="325"/>
      <c r="P183" s="325"/>
      <c r="Q183" s="325"/>
      <c r="R183" s="325"/>
      <c r="S183" s="325"/>
      <c r="T183" s="325"/>
      <c r="U183" s="325"/>
      <c r="V183" s="325"/>
      <c r="W183" s="325"/>
      <c r="X183" s="325"/>
      <c r="Y183" s="325"/>
      <c r="Z183" s="325"/>
      <c r="AA183" s="315"/>
      <c r="AB183" s="315"/>
      <c r="AC183" s="315"/>
    </row>
    <row r="184" spans="1:68" ht="14.25" hidden="1" customHeight="1" x14ac:dyDescent="0.25">
      <c r="A184" s="340" t="s">
        <v>63</v>
      </c>
      <c r="B184" s="325"/>
      <c r="C184" s="325"/>
      <c r="D184" s="325"/>
      <c r="E184" s="325"/>
      <c r="F184" s="325"/>
      <c r="G184" s="325"/>
      <c r="H184" s="325"/>
      <c r="I184" s="325"/>
      <c r="J184" s="325"/>
      <c r="K184" s="325"/>
      <c r="L184" s="325"/>
      <c r="M184" s="325"/>
      <c r="N184" s="325"/>
      <c r="O184" s="325"/>
      <c r="P184" s="325"/>
      <c r="Q184" s="325"/>
      <c r="R184" s="325"/>
      <c r="S184" s="325"/>
      <c r="T184" s="325"/>
      <c r="U184" s="325"/>
      <c r="V184" s="325"/>
      <c r="W184" s="325"/>
      <c r="X184" s="325"/>
      <c r="Y184" s="325"/>
      <c r="Z184" s="325"/>
      <c r="AA184" s="314"/>
      <c r="AB184" s="314"/>
      <c r="AC184" s="314"/>
    </row>
    <row r="185" spans="1:68" ht="16.5" hidden="1" customHeight="1" x14ac:dyDescent="0.25">
      <c r="A185" s="54" t="s">
        <v>309</v>
      </c>
      <c r="B185" s="54" t="s">
        <v>310</v>
      </c>
      <c r="C185" s="31">
        <v>4301070948</v>
      </c>
      <c r="D185" s="331">
        <v>4607111037022</v>
      </c>
      <c r="E185" s="332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0</v>
      </c>
      <c r="Y185" s="321">
        <f>IFERROR(IF(X185="","",X185),"")</f>
        <v>0</v>
      </c>
      <c r="Z185" s="36">
        <f>IFERROR(IF(X185="","",X185*0.0155),"")</f>
        <v>0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312</v>
      </c>
      <c r="B186" s="54" t="s">
        <v>313</v>
      </c>
      <c r="C186" s="31">
        <v>4301070990</v>
      </c>
      <c r="D186" s="331">
        <v>4607111038494</v>
      </c>
      <c r="E186" s="332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49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4301070966</v>
      </c>
      <c r="D187" s="331">
        <v>4607111038135</v>
      </c>
      <c r="E187" s="332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2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336"/>
      <c r="B188" s="325"/>
      <c r="C188" s="325"/>
      <c r="D188" s="325"/>
      <c r="E188" s="325"/>
      <c r="F188" s="325"/>
      <c r="G188" s="325"/>
      <c r="H188" s="325"/>
      <c r="I188" s="325"/>
      <c r="J188" s="325"/>
      <c r="K188" s="325"/>
      <c r="L188" s="325"/>
      <c r="M188" s="325"/>
      <c r="N188" s="325"/>
      <c r="O188" s="337"/>
      <c r="P188" s="328" t="s">
        <v>72</v>
      </c>
      <c r="Q188" s="329"/>
      <c r="R188" s="329"/>
      <c r="S188" s="329"/>
      <c r="T188" s="329"/>
      <c r="U188" s="329"/>
      <c r="V188" s="330"/>
      <c r="W188" s="37" t="s">
        <v>69</v>
      </c>
      <c r="X188" s="322">
        <f>IFERROR(SUM(X185:X187),"0")</f>
        <v>0</v>
      </c>
      <c r="Y188" s="322">
        <f>IFERROR(SUM(Y185:Y187),"0")</f>
        <v>0</v>
      </c>
      <c r="Z188" s="322">
        <f>IFERROR(IF(Z185="",0,Z185),"0")+IFERROR(IF(Z186="",0,Z186),"0")+IFERROR(IF(Z187="",0,Z187),"0")</f>
        <v>0</v>
      </c>
      <c r="AA188" s="323"/>
      <c r="AB188" s="323"/>
      <c r="AC188" s="323"/>
    </row>
    <row r="189" spans="1:68" hidden="1" x14ac:dyDescent="0.2">
      <c r="A189" s="325"/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25"/>
      <c r="N189" s="325"/>
      <c r="O189" s="337"/>
      <c r="P189" s="328" t="s">
        <v>72</v>
      </c>
      <c r="Q189" s="329"/>
      <c r="R189" s="329"/>
      <c r="S189" s="329"/>
      <c r="T189" s="329"/>
      <c r="U189" s="329"/>
      <c r="V189" s="330"/>
      <c r="W189" s="37" t="s">
        <v>73</v>
      </c>
      <c r="X189" s="322">
        <f>IFERROR(SUMPRODUCT(X185:X187*H185:H187),"0")</f>
        <v>0</v>
      </c>
      <c r="Y189" s="322">
        <f>IFERROR(SUMPRODUCT(Y185:Y187*H185:H187),"0")</f>
        <v>0</v>
      </c>
      <c r="Z189" s="37"/>
      <c r="AA189" s="323"/>
      <c r="AB189" s="323"/>
      <c r="AC189" s="323"/>
    </row>
    <row r="190" spans="1:68" ht="16.5" hidden="1" customHeight="1" x14ac:dyDescent="0.25">
      <c r="A190" s="324" t="s">
        <v>318</v>
      </c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25"/>
      <c r="N190" s="325"/>
      <c r="O190" s="325"/>
      <c r="P190" s="325"/>
      <c r="Q190" s="325"/>
      <c r="R190" s="325"/>
      <c r="S190" s="325"/>
      <c r="T190" s="325"/>
      <c r="U190" s="325"/>
      <c r="V190" s="325"/>
      <c r="W190" s="325"/>
      <c r="X190" s="325"/>
      <c r="Y190" s="325"/>
      <c r="Z190" s="325"/>
      <c r="AA190" s="315"/>
      <c r="AB190" s="315"/>
      <c r="AC190" s="315"/>
    </row>
    <row r="191" spans="1:68" ht="14.25" hidden="1" customHeight="1" x14ac:dyDescent="0.25">
      <c r="A191" s="340" t="s">
        <v>63</v>
      </c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25"/>
      <c r="P191" s="325"/>
      <c r="Q191" s="325"/>
      <c r="R191" s="325"/>
      <c r="S191" s="325"/>
      <c r="T191" s="325"/>
      <c r="U191" s="325"/>
      <c r="V191" s="325"/>
      <c r="W191" s="325"/>
      <c r="X191" s="325"/>
      <c r="Y191" s="325"/>
      <c r="Z191" s="325"/>
      <c r="AA191" s="314"/>
      <c r="AB191" s="314"/>
      <c r="AC191" s="314"/>
    </row>
    <row r="192" spans="1:68" ht="27" hidden="1" customHeight="1" x14ac:dyDescent="0.25">
      <c r="A192" s="54" t="s">
        <v>319</v>
      </c>
      <c r="B192" s="54" t="s">
        <v>320</v>
      </c>
      <c r="C192" s="31">
        <v>4301070996</v>
      </c>
      <c r="D192" s="331">
        <v>4607111038654</v>
      </c>
      <c r="E192" s="332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4301070997</v>
      </c>
      <c r="D193" s="331">
        <v>4607111038586</v>
      </c>
      <c r="E193" s="332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52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0</v>
      </c>
      <c r="Y193" s="321">
        <f t="shared" si="18"/>
        <v>0</v>
      </c>
      <c r="Z193" s="36">
        <f t="shared" si="19"/>
        <v>0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4301070962</v>
      </c>
      <c r="D194" s="331">
        <v>4607111038609</v>
      </c>
      <c r="E194" s="332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327</v>
      </c>
      <c r="B195" s="54" t="s">
        <v>328</v>
      </c>
      <c r="C195" s="31">
        <v>4301070963</v>
      </c>
      <c r="D195" s="331">
        <v>4607111038630</v>
      </c>
      <c r="E195" s="332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329</v>
      </c>
      <c r="B196" s="54" t="s">
        <v>330</v>
      </c>
      <c r="C196" s="31">
        <v>4301070959</v>
      </c>
      <c r="D196" s="331">
        <v>4607111038616</v>
      </c>
      <c r="E196" s="332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2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331</v>
      </c>
      <c r="B197" s="54" t="s">
        <v>332</v>
      </c>
      <c r="C197" s="31">
        <v>4301070960</v>
      </c>
      <c r="D197" s="331">
        <v>4607111038623</v>
      </c>
      <c r="E197" s="332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12</v>
      </c>
      <c r="Y197" s="321">
        <f t="shared" si="18"/>
        <v>12</v>
      </c>
      <c r="Z197" s="36">
        <f t="shared" si="19"/>
        <v>0.186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70.44</v>
      </c>
      <c r="BN197" s="67">
        <f t="shared" si="21"/>
        <v>70.44</v>
      </c>
      <c r="BO197" s="67">
        <f t="shared" si="22"/>
        <v>0.14285714285714285</v>
      </c>
      <c r="BP197" s="67">
        <f t="shared" si="23"/>
        <v>0.14285714285714285</v>
      </c>
    </row>
    <row r="198" spans="1:68" x14ac:dyDescent="0.2">
      <c r="A198" s="336"/>
      <c r="B198" s="325"/>
      <c r="C198" s="325"/>
      <c r="D198" s="325"/>
      <c r="E198" s="325"/>
      <c r="F198" s="325"/>
      <c r="G198" s="325"/>
      <c r="H198" s="325"/>
      <c r="I198" s="325"/>
      <c r="J198" s="325"/>
      <c r="K198" s="325"/>
      <c r="L198" s="325"/>
      <c r="M198" s="325"/>
      <c r="N198" s="325"/>
      <c r="O198" s="337"/>
      <c r="P198" s="328" t="s">
        <v>72</v>
      </c>
      <c r="Q198" s="329"/>
      <c r="R198" s="329"/>
      <c r="S198" s="329"/>
      <c r="T198" s="329"/>
      <c r="U198" s="329"/>
      <c r="V198" s="330"/>
      <c r="W198" s="37" t="s">
        <v>69</v>
      </c>
      <c r="X198" s="322">
        <f>IFERROR(SUM(X192:X197),"0")</f>
        <v>12</v>
      </c>
      <c r="Y198" s="322">
        <f>IFERROR(SUM(Y192:Y197),"0")</f>
        <v>12</v>
      </c>
      <c r="Z198" s="322">
        <f>IFERROR(IF(Z192="",0,Z192),"0")+IFERROR(IF(Z193="",0,Z193),"0")+IFERROR(IF(Z194="",0,Z194),"0")+IFERROR(IF(Z195="",0,Z195),"0")+IFERROR(IF(Z196="",0,Z196),"0")+IFERROR(IF(Z197="",0,Z197),"0")</f>
        <v>0.186</v>
      </c>
      <c r="AA198" s="323"/>
      <c r="AB198" s="323"/>
      <c r="AC198" s="323"/>
    </row>
    <row r="199" spans="1:68" x14ac:dyDescent="0.2">
      <c r="A199" s="325"/>
      <c r="B199" s="325"/>
      <c r="C199" s="325"/>
      <c r="D199" s="325"/>
      <c r="E199" s="325"/>
      <c r="F199" s="325"/>
      <c r="G199" s="325"/>
      <c r="H199" s="325"/>
      <c r="I199" s="325"/>
      <c r="J199" s="325"/>
      <c r="K199" s="325"/>
      <c r="L199" s="325"/>
      <c r="M199" s="325"/>
      <c r="N199" s="325"/>
      <c r="O199" s="337"/>
      <c r="P199" s="328" t="s">
        <v>72</v>
      </c>
      <c r="Q199" s="329"/>
      <c r="R199" s="329"/>
      <c r="S199" s="329"/>
      <c r="T199" s="329"/>
      <c r="U199" s="329"/>
      <c r="V199" s="330"/>
      <c r="W199" s="37" t="s">
        <v>73</v>
      </c>
      <c r="X199" s="322">
        <f>IFERROR(SUMPRODUCT(X192:X197*H192:H197),"0")</f>
        <v>67.199999999999989</v>
      </c>
      <c r="Y199" s="322">
        <f>IFERROR(SUMPRODUCT(Y192:Y197*H192:H197),"0")</f>
        <v>67.199999999999989</v>
      </c>
      <c r="Z199" s="37"/>
      <c r="AA199" s="323"/>
      <c r="AB199" s="323"/>
      <c r="AC199" s="323"/>
    </row>
    <row r="200" spans="1:68" ht="16.5" hidden="1" customHeight="1" x14ac:dyDescent="0.25">
      <c r="A200" s="324" t="s">
        <v>333</v>
      </c>
      <c r="B200" s="325"/>
      <c r="C200" s="325"/>
      <c r="D200" s="325"/>
      <c r="E200" s="325"/>
      <c r="F200" s="325"/>
      <c r="G200" s="325"/>
      <c r="H200" s="325"/>
      <c r="I200" s="325"/>
      <c r="J200" s="325"/>
      <c r="K200" s="325"/>
      <c r="L200" s="325"/>
      <c r="M200" s="325"/>
      <c r="N200" s="325"/>
      <c r="O200" s="325"/>
      <c r="P200" s="325"/>
      <c r="Q200" s="325"/>
      <c r="R200" s="325"/>
      <c r="S200" s="325"/>
      <c r="T200" s="325"/>
      <c r="U200" s="325"/>
      <c r="V200" s="325"/>
      <c r="W200" s="325"/>
      <c r="X200" s="325"/>
      <c r="Y200" s="325"/>
      <c r="Z200" s="325"/>
      <c r="AA200" s="315"/>
      <c r="AB200" s="315"/>
      <c r="AC200" s="315"/>
    </row>
    <row r="201" spans="1:68" ht="14.25" hidden="1" customHeight="1" x14ac:dyDescent="0.25">
      <c r="A201" s="340" t="s">
        <v>63</v>
      </c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25"/>
      <c r="N201" s="325"/>
      <c r="O201" s="325"/>
      <c r="P201" s="325"/>
      <c r="Q201" s="325"/>
      <c r="R201" s="325"/>
      <c r="S201" s="325"/>
      <c r="T201" s="325"/>
      <c r="U201" s="325"/>
      <c r="V201" s="325"/>
      <c r="W201" s="325"/>
      <c r="X201" s="325"/>
      <c r="Y201" s="325"/>
      <c r="Z201" s="325"/>
      <c r="AA201" s="314"/>
      <c r="AB201" s="314"/>
      <c r="AC201" s="314"/>
    </row>
    <row r="202" spans="1:68" ht="27" hidden="1" customHeight="1" x14ac:dyDescent="0.25">
      <c r="A202" s="54" t="s">
        <v>334</v>
      </c>
      <c r="B202" s="54" t="s">
        <v>335</v>
      </c>
      <c r="C202" s="31">
        <v>4301070915</v>
      </c>
      <c r="D202" s="331">
        <v>4607111035882</v>
      </c>
      <c r="E202" s="332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4301070921</v>
      </c>
      <c r="D203" s="331">
        <v>4607111035905</v>
      </c>
      <c r="E203" s="332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12</v>
      </c>
      <c r="Y203" s="321">
        <f>IFERROR(IF(X203="","",X203),"")</f>
        <v>12</v>
      </c>
      <c r="Z203" s="36">
        <f>IFERROR(IF(X203="","",X203*0.0155),"")</f>
        <v>0.186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89.64</v>
      </c>
      <c r="BN203" s="67">
        <f>IFERROR(Y203*I203,"0")</f>
        <v>89.64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4301070917</v>
      </c>
      <c r="D204" s="331">
        <v>4607111035912</v>
      </c>
      <c r="E204" s="332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342</v>
      </c>
      <c r="B205" s="54" t="s">
        <v>343</v>
      </c>
      <c r="C205" s="31">
        <v>4301070920</v>
      </c>
      <c r="D205" s="331">
        <v>4607111035929</v>
      </c>
      <c r="E205" s="332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36"/>
      <c r="B206" s="325"/>
      <c r="C206" s="325"/>
      <c r="D206" s="325"/>
      <c r="E206" s="325"/>
      <c r="F206" s="325"/>
      <c r="G206" s="325"/>
      <c r="H206" s="325"/>
      <c r="I206" s="325"/>
      <c r="J206" s="325"/>
      <c r="K206" s="325"/>
      <c r="L206" s="325"/>
      <c r="M206" s="325"/>
      <c r="N206" s="325"/>
      <c r="O206" s="337"/>
      <c r="P206" s="328" t="s">
        <v>72</v>
      </c>
      <c r="Q206" s="329"/>
      <c r="R206" s="329"/>
      <c r="S206" s="329"/>
      <c r="T206" s="329"/>
      <c r="U206" s="329"/>
      <c r="V206" s="330"/>
      <c r="W206" s="37" t="s">
        <v>69</v>
      </c>
      <c r="X206" s="322">
        <f>IFERROR(SUM(X202:X205),"0")</f>
        <v>12</v>
      </c>
      <c r="Y206" s="322">
        <f>IFERROR(SUM(Y202:Y205),"0")</f>
        <v>12</v>
      </c>
      <c r="Z206" s="322">
        <f>IFERROR(IF(Z202="",0,Z202),"0")+IFERROR(IF(Z203="",0,Z203),"0")+IFERROR(IF(Z204="",0,Z204),"0")+IFERROR(IF(Z205="",0,Z205),"0")</f>
        <v>0.186</v>
      </c>
      <c r="AA206" s="323"/>
      <c r="AB206" s="323"/>
      <c r="AC206" s="323"/>
    </row>
    <row r="207" spans="1:68" x14ac:dyDescent="0.2">
      <c r="A207" s="325"/>
      <c r="B207" s="325"/>
      <c r="C207" s="325"/>
      <c r="D207" s="325"/>
      <c r="E207" s="325"/>
      <c r="F207" s="325"/>
      <c r="G207" s="325"/>
      <c r="H207" s="325"/>
      <c r="I207" s="325"/>
      <c r="J207" s="325"/>
      <c r="K207" s="325"/>
      <c r="L207" s="325"/>
      <c r="M207" s="325"/>
      <c r="N207" s="325"/>
      <c r="O207" s="337"/>
      <c r="P207" s="328" t="s">
        <v>72</v>
      </c>
      <c r="Q207" s="329"/>
      <c r="R207" s="329"/>
      <c r="S207" s="329"/>
      <c r="T207" s="329"/>
      <c r="U207" s="329"/>
      <c r="V207" s="330"/>
      <c r="W207" s="37" t="s">
        <v>73</v>
      </c>
      <c r="X207" s="322">
        <f>IFERROR(SUMPRODUCT(X202:X205*H202:H205),"0")</f>
        <v>86.4</v>
      </c>
      <c r="Y207" s="322">
        <f>IFERROR(SUMPRODUCT(Y202:Y205*H202:H205),"0")</f>
        <v>86.4</v>
      </c>
      <c r="Z207" s="37"/>
      <c r="AA207" s="323"/>
      <c r="AB207" s="323"/>
      <c r="AC207" s="323"/>
    </row>
    <row r="208" spans="1:68" ht="16.5" hidden="1" customHeight="1" x14ac:dyDescent="0.25">
      <c r="A208" s="324" t="s">
        <v>344</v>
      </c>
      <c r="B208" s="325"/>
      <c r="C208" s="325"/>
      <c r="D208" s="325"/>
      <c r="E208" s="325"/>
      <c r="F208" s="325"/>
      <c r="G208" s="325"/>
      <c r="H208" s="325"/>
      <c r="I208" s="325"/>
      <c r="J208" s="325"/>
      <c r="K208" s="325"/>
      <c r="L208" s="325"/>
      <c r="M208" s="325"/>
      <c r="N208" s="325"/>
      <c r="O208" s="325"/>
      <c r="P208" s="325"/>
      <c r="Q208" s="325"/>
      <c r="R208" s="325"/>
      <c r="S208" s="325"/>
      <c r="T208" s="325"/>
      <c r="U208" s="325"/>
      <c r="V208" s="325"/>
      <c r="W208" s="325"/>
      <c r="X208" s="325"/>
      <c r="Y208" s="325"/>
      <c r="Z208" s="325"/>
      <c r="AA208" s="315"/>
      <c r="AB208" s="315"/>
      <c r="AC208" s="315"/>
    </row>
    <row r="209" spans="1:68" ht="14.25" hidden="1" customHeight="1" x14ac:dyDescent="0.25">
      <c r="A209" s="340" t="s">
        <v>63</v>
      </c>
      <c r="B209" s="325"/>
      <c r="C209" s="325"/>
      <c r="D209" s="325"/>
      <c r="E209" s="325"/>
      <c r="F209" s="325"/>
      <c r="G209" s="325"/>
      <c r="H209" s="325"/>
      <c r="I209" s="325"/>
      <c r="J209" s="325"/>
      <c r="K209" s="325"/>
      <c r="L209" s="325"/>
      <c r="M209" s="325"/>
      <c r="N209" s="325"/>
      <c r="O209" s="325"/>
      <c r="P209" s="325"/>
      <c r="Q209" s="325"/>
      <c r="R209" s="325"/>
      <c r="S209" s="325"/>
      <c r="T209" s="325"/>
      <c r="U209" s="325"/>
      <c r="V209" s="325"/>
      <c r="W209" s="325"/>
      <c r="X209" s="325"/>
      <c r="Y209" s="325"/>
      <c r="Z209" s="325"/>
      <c r="AA209" s="314"/>
      <c r="AB209" s="314"/>
      <c r="AC209" s="314"/>
    </row>
    <row r="210" spans="1:68" ht="16.5" hidden="1" customHeight="1" x14ac:dyDescent="0.25">
      <c r="A210" s="54" t="s">
        <v>345</v>
      </c>
      <c r="B210" s="54" t="s">
        <v>346</v>
      </c>
      <c r="C210" s="31">
        <v>4301070912</v>
      </c>
      <c r="D210" s="331">
        <v>4607111037213</v>
      </c>
      <c r="E210" s="332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0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36"/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37"/>
      <c r="P211" s="328" t="s">
        <v>72</v>
      </c>
      <c r="Q211" s="329"/>
      <c r="R211" s="329"/>
      <c r="S211" s="329"/>
      <c r="T211" s="329"/>
      <c r="U211" s="329"/>
      <c r="V211" s="330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hidden="1" x14ac:dyDescent="0.2">
      <c r="A212" s="325"/>
      <c r="B212" s="325"/>
      <c r="C212" s="325"/>
      <c r="D212" s="325"/>
      <c r="E212" s="325"/>
      <c r="F212" s="325"/>
      <c r="G212" s="325"/>
      <c r="H212" s="325"/>
      <c r="I212" s="325"/>
      <c r="J212" s="325"/>
      <c r="K212" s="325"/>
      <c r="L212" s="325"/>
      <c r="M212" s="325"/>
      <c r="N212" s="325"/>
      <c r="O212" s="337"/>
      <c r="P212" s="328" t="s">
        <v>72</v>
      </c>
      <c r="Q212" s="329"/>
      <c r="R212" s="329"/>
      <c r="S212" s="329"/>
      <c r="T212" s="329"/>
      <c r="U212" s="329"/>
      <c r="V212" s="330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hidden="1" customHeight="1" x14ac:dyDescent="0.25">
      <c r="A213" s="324" t="s">
        <v>348</v>
      </c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25"/>
      <c r="P213" s="325"/>
      <c r="Q213" s="325"/>
      <c r="R213" s="325"/>
      <c r="S213" s="325"/>
      <c r="T213" s="325"/>
      <c r="U213" s="325"/>
      <c r="V213" s="325"/>
      <c r="W213" s="325"/>
      <c r="X213" s="325"/>
      <c r="Y213" s="325"/>
      <c r="Z213" s="325"/>
      <c r="AA213" s="315"/>
      <c r="AB213" s="315"/>
      <c r="AC213" s="315"/>
    </row>
    <row r="214" spans="1:68" ht="14.25" hidden="1" customHeight="1" x14ac:dyDescent="0.25">
      <c r="A214" s="340" t="s">
        <v>283</v>
      </c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325"/>
      <c r="Z214" s="325"/>
      <c r="AA214" s="314"/>
      <c r="AB214" s="314"/>
      <c r="AC214" s="314"/>
    </row>
    <row r="215" spans="1:68" ht="27" hidden="1" customHeight="1" x14ac:dyDescent="0.25">
      <c r="A215" s="54" t="s">
        <v>349</v>
      </c>
      <c r="B215" s="54" t="s">
        <v>350</v>
      </c>
      <c r="C215" s="31">
        <v>4301051320</v>
      </c>
      <c r="D215" s="331">
        <v>4680115881334</v>
      </c>
      <c r="E215" s="332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36"/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37"/>
      <c r="P216" s="328" t="s">
        <v>72</v>
      </c>
      <c r="Q216" s="329"/>
      <c r="R216" s="329"/>
      <c r="S216" s="329"/>
      <c r="T216" s="329"/>
      <c r="U216" s="329"/>
      <c r="V216" s="330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hidden="1" x14ac:dyDescent="0.2">
      <c r="A217" s="325"/>
      <c r="B217" s="325"/>
      <c r="C217" s="325"/>
      <c r="D217" s="325"/>
      <c r="E217" s="325"/>
      <c r="F217" s="325"/>
      <c r="G217" s="325"/>
      <c r="H217" s="325"/>
      <c r="I217" s="325"/>
      <c r="J217" s="325"/>
      <c r="K217" s="325"/>
      <c r="L217" s="325"/>
      <c r="M217" s="325"/>
      <c r="N217" s="325"/>
      <c r="O217" s="337"/>
      <c r="P217" s="328" t="s">
        <v>72</v>
      </c>
      <c r="Q217" s="329"/>
      <c r="R217" s="329"/>
      <c r="S217" s="329"/>
      <c r="T217" s="329"/>
      <c r="U217" s="329"/>
      <c r="V217" s="330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hidden="1" customHeight="1" x14ac:dyDescent="0.25">
      <c r="A218" s="324" t="s">
        <v>352</v>
      </c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5"/>
      <c r="P218" s="325"/>
      <c r="Q218" s="325"/>
      <c r="R218" s="325"/>
      <c r="S218" s="325"/>
      <c r="T218" s="325"/>
      <c r="U218" s="325"/>
      <c r="V218" s="325"/>
      <c r="W218" s="325"/>
      <c r="X218" s="325"/>
      <c r="Y218" s="325"/>
      <c r="Z218" s="325"/>
      <c r="AA218" s="315"/>
      <c r="AB218" s="315"/>
      <c r="AC218" s="315"/>
    </row>
    <row r="219" spans="1:68" ht="14.25" hidden="1" customHeight="1" x14ac:dyDescent="0.25">
      <c r="A219" s="340" t="s">
        <v>63</v>
      </c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25"/>
      <c r="P219" s="325"/>
      <c r="Q219" s="325"/>
      <c r="R219" s="325"/>
      <c r="S219" s="325"/>
      <c r="T219" s="325"/>
      <c r="U219" s="325"/>
      <c r="V219" s="325"/>
      <c r="W219" s="325"/>
      <c r="X219" s="325"/>
      <c r="Y219" s="325"/>
      <c r="Z219" s="325"/>
      <c r="AA219" s="314"/>
      <c r="AB219" s="314"/>
      <c r="AC219" s="314"/>
    </row>
    <row r="220" spans="1:68" ht="16.5" hidden="1" customHeight="1" x14ac:dyDescent="0.25">
      <c r="A220" s="54" t="s">
        <v>353</v>
      </c>
      <c r="B220" s="54" t="s">
        <v>354</v>
      </c>
      <c r="C220" s="31">
        <v>4301071063</v>
      </c>
      <c r="D220" s="331">
        <v>4607111039019</v>
      </c>
      <c r="E220" s="332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hidden="1" customHeight="1" x14ac:dyDescent="0.25">
      <c r="A221" s="54" t="s">
        <v>357</v>
      </c>
      <c r="B221" s="54" t="s">
        <v>358</v>
      </c>
      <c r="C221" s="31">
        <v>4301071000</v>
      </c>
      <c r="D221" s="331">
        <v>4607111038708</v>
      </c>
      <c r="E221" s="332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36"/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37"/>
      <c r="P222" s="328" t="s">
        <v>72</v>
      </c>
      <c r="Q222" s="329"/>
      <c r="R222" s="329"/>
      <c r="S222" s="329"/>
      <c r="T222" s="329"/>
      <c r="U222" s="329"/>
      <c r="V222" s="330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hidden="1" x14ac:dyDescent="0.2">
      <c r="A223" s="325"/>
      <c r="B223" s="325"/>
      <c r="C223" s="325"/>
      <c r="D223" s="325"/>
      <c r="E223" s="325"/>
      <c r="F223" s="325"/>
      <c r="G223" s="325"/>
      <c r="H223" s="325"/>
      <c r="I223" s="325"/>
      <c r="J223" s="325"/>
      <c r="K223" s="325"/>
      <c r="L223" s="325"/>
      <c r="M223" s="325"/>
      <c r="N223" s="325"/>
      <c r="O223" s="337"/>
      <c r="P223" s="328" t="s">
        <v>72</v>
      </c>
      <c r="Q223" s="329"/>
      <c r="R223" s="329"/>
      <c r="S223" s="329"/>
      <c r="T223" s="329"/>
      <c r="U223" s="329"/>
      <c r="V223" s="330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hidden="1" customHeight="1" x14ac:dyDescent="0.2">
      <c r="A224" s="389" t="s">
        <v>359</v>
      </c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  <c r="X224" s="390"/>
      <c r="Y224" s="390"/>
      <c r="Z224" s="390"/>
      <c r="AA224" s="48"/>
      <c r="AB224" s="48"/>
      <c r="AC224" s="48"/>
    </row>
    <row r="225" spans="1:68" ht="16.5" hidden="1" customHeight="1" x14ac:dyDescent="0.25">
      <c r="A225" s="324" t="s">
        <v>360</v>
      </c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25"/>
      <c r="P225" s="325"/>
      <c r="Q225" s="325"/>
      <c r="R225" s="325"/>
      <c r="S225" s="325"/>
      <c r="T225" s="325"/>
      <c r="U225" s="325"/>
      <c r="V225" s="325"/>
      <c r="W225" s="325"/>
      <c r="X225" s="325"/>
      <c r="Y225" s="325"/>
      <c r="Z225" s="325"/>
      <c r="AA225" s="315"/>
      <c r="AB225" s="315"/>
      <c r="AC225" s="315"/>
    </row>
    <row r="226" spans="1:68" ht="14.25" hidden="1" customHeight="1" x14ac:dyDescent="0.25">
      <c r="A226" s="340" t="s">
        <v>63</v>
      </c>
      <c r="B226" s="325"/>
      <c r="C226" s="325"/>
      <c r="D226" s="325"/>
      <c r="E226" s="325"/>
      <c r="F226" s="325"/>
      <c r="G226" s="325"/>
      <c r="H226" s="325"/>
      <c r="I226" s="325"/>
      <c r="J226" s="325"/>
      <c r="K226" s="325"/>
      <c r="L226" s="325"/>
      <c r="M226" s="325"/>
      <c r="N226" s="325"/>
      <c r="O226" s="325"/>
      <c r="P226" s="325"/>
      <c r="Q226" s="325"/>
      <c r="R226" s="325"/>
      <c r="S226" s="325"/>
      <c r="T226" s="325"/>
      <c r="U226" s="325"/>
      <c r="V226" s="325"/>
      <c r="W226" s="325"/>
      <c r="X226" s="325"/>
      <c r="Y226" s="325"/>
      <c r="Z226" s="325"/>
      <c r="AA226" s="314"/>
      <c r="AB226" s="314"/>
      <c r="AC226" s="314"/>
    </row>
    <row r="227" spans="1:68" ht="27" hidden="1" customHeight="1" x14ac:dyDescent="0.25">
      <c r="A227" s="54" t="s">
        <v>361</v>
      </c>
      <c r="B227" s="54" t="s">
        <v>362</v>
      </c>
      <c r="C227" s="31">
        <v>4301071036</v>
      </c>
      <c r="D227" s="331">
        <v>4607111036162</v>
      </c>
      <c r="E227" s="332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85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36"/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37"/>
      <c r="P228" s="328" t="s">
        <v>72</v>
      </c>
      <c r="Q228" s="329"/>
      <c r="R228" s="329"/>
      <c r="S228" s="329"/>
      <c r="T228" s="329"/>
      <c r="U228" s="329"/>
      <c r="V228" s="330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hidden="1" x14ac:dyDescent="0.2">
      <c r="A229" s="325"/>
      <c r="B229" s="325"/>
      <c r="C229" s="325"/>
      <c r="D229" s="325"/>
      <c r="E229" s="325"/>
      <c r="F229" s="325"/>
      <c r="G229" s="325"/>
      <c r="H229" s="325"/>
      <c r="I229" s="325"/>
      <c r="J229" s="325"/>
      <c r="K229" s="325"/>
      <c r="L229" s="325"/>
      <c r="M229" s="325"/>
      <c r="N229" s="325"/>
      <c r="O229" s="337"/>
      <c r="P229" s="328" t="s">
        <v>72</v>
      </c>
      <c r="Q229" s="329"/>
      <c r="R229" s="329"/>
      <c r="S229" s="329"/>
      <c r="T229" s="329"/>
      <c r="U229" s="329"/>
      <c r="V229" s="330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hidden="1" customHeight="1" x14ac:dyDescent="0.2">
      <c r="A230" s="389" t="s">
        <v>365</v>
      </c>
      <c r="B230" s="390"/>
      <c r="C230" s="390"/>
      <c r="D230" s="390"/>
      <c r="E230" s="390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  <c r="X230" s="390"/>
      <c r="Y230" s="390"/>
      <c r="Z230" s="390"/>
      <c r="AA230" s="48"/>
      <c r="AB230" s="48"/>
      <c r="AC230" s="48"/>
    </row>
    <row r="231" spans="1:68" ht="16.5" hidden="1" customHeight="1" x14ac:dyDescent="0.25">
      <c r="A231" s="324" t="s">
        <v>366</v>
      </c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25"/>
      <c r="P231" s="325"/>
      <c r="Q231" s="325"/>
      <c r="R231" s="325"/>
      <c r="S231" s="325"/>
      <c r="T231" s="325"/>
      <c r="U231" s="325"/>
      <c r="V231" s="325"/>
      <c r="W231" s="325"/>
      <c r="X231" s="325"/>
      <c r="Y231" s="325"/>
      <c r="Z231" s="325"/>
      <c r="AA231" s="315"/>
      <c r="AB231" s="315"/>
      <c r="AC231" s="315"/>
    </row>
    <row r="232" spans="1:68" ht="14.25" hidden="1" customHeight="1" x14ac:dyDescent="0.25">
      <c r="A232" s="340" t="s">
        <v>63</v>
      </c>
      <c r="B232" s="325"/>
      <c r="C232" s="325"/>
      <c r="D232" s="325"/>
      <c r="E232" s="325"/>
      <c r="F232" s="325"/>
      <c r="G232" s="325"/>
      <c r="H232" s="325"/>
      <c r="I232" s="325"/>
      <c r="J232" s="325"/>
      <c r="K232" s="325"/>
      <c r="L232" s="325"/>
      <c r="M232" s="325"/>
      <c r="N232" s="325"/>
      <c r="O232" s="325"/>
      <c r="P232" s="325"/>
      <c r="Q232" s="325"/>
      <c r="R232" s="325"/>
      <c r="S232" s="325"/>
      <c r="T232" s="325"/>
      <c r="U232" s="325"/>
      <c r="V232" s="325"/>
      <c r="W232" s="325"/>
      <c r="X232" s="325"/>
      <c r="Y232" s="325"/>
      <c r="Z232" s="325"/>
      <c r="AA232" s="314"/>
      <c r="AB232" s="314"/>
      <c r="AC232" s="314"/>
    </row>
    <row r="233" spans="1:68" ht="27" hidden="1" customHeight="1" x14ac:dyDescent="0.25">
      <c r="A233" s="54" t="s">
        <v>367</v>
      </c>
      <c r="B233" s="54" t="s">
        <v>368</v>
      </c>
      <c r="C233" s="31">
        <v>4301071029</v>
      </c>
      <c r="D233" s="331">
        <v>4607111035899</v>
      </c>
      <c r="E233" s="332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6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hidden="1" customHeight="1" x14ac:dyDescent="0.25">
      <c r="A234" s="54" t="s">
        <v>369</v>
      </c>
      <c r="B234" s="54" t="s">
        <v>370</v>
      </c>
      <c r="C234" s="31">
        <v>4301070991</v>
      </c>
      <c r="D234" s="331">
        <v>4607111038180</v>
      </c>
      <c r="E234" s="332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36"/>
      <c r="B235" s="325"/>
      <c r="C235" s="325"/>
      <c r="D235" s="325"/>
      <c r="E235" s="325"/>
      <c r="F235" s="325"/>
      <c r="G235" s="325"/>
      <c r="H235" s="325"/>
      <c r="I235" s="325"/>
      <c r="J235" s="325"/>
      <c r="K235" s="325"/>
      <c r="L235" s="325"/>
      <c r="M235" s="325"/>
      <c r="N235" s="325"/>
      <c r="O235" s="337"/>
      <c r="P235" s="328" t="s">
        <v>72</v>
      </c>
      <c r="Q235" s="329"/>
      <c r="R235" s="329"/>
      <c r="S235" s="329"/>
      <c r="T235" s="329"/>
      <c r="U235" s="329"/>
      <c r="V235" s="330"/>
      <c r="W235" s="37" t="s">
        <v>69</v>
      </c>
      <c r="X235" s="322">
        <f>IFERROR(SUM(X233:X234),"0")</f>
        <v>0</v>
      </c>
      <c r="Y235" s="322">
        <f>IFERROR(SUM(Y233:Y234),"0")</f>
        <v>0</v>
      </c>
      <c r="Z235" s="322">
        <f>IFERROR(IF(Z233="",0,Z233),"0")+IFERROR(IF(Z234="",0,Z234),"0")</f>
        <v>0</v>
      </c>
      <c r="AA235" s="323"/>
      <c r="AB235" s="323"/>
      <c r="AC235" s="323"/>
    </row>
    <row r="236" spans="1:68" hidden="1" x14ac:dyDescent="0.2">
      <c r="A236" s="325"/>
      <c r="B236" s="325"/>
      <c r="C236" s="325"/>
      <c r="D236" s="325"/>
      <c r="E236" s="325"/>
      <c r="F236" s="325"/>
      <c r="G236" s="325"/>
      <c r="H236" s="325"/>
      <c r="I236" s="325"/>
      <c r="J236" s="325"/>
      <c r="K236" s="325"/>
      <c r="L236" s="325"/>
      <c r="M236" s="325"/>
      <c r="N236" s="325"/>
      <c r="O236" s="337"/>
      <c r="P236" s="328" t="s">
        <v>72</v>
      </c>
      <c r="Q236" s="329"/>
      <c r="R236" s="329"/>
      <c r="S236" s="329"/>
      <c r="T236" s="329"/>
      <c r="U236" s="329"/>
      <c r="V236" s="330"/>
      <c r="W236" s="37" t="s">
        <v>73</v>
      </c>
      <c r="X236" s="322">
        <f>IFERROR(SUMPRODUCT(X233:X234*H233:H234),"0")</f>
        <v>0</v>
      </c>
      <c r="Y236" s="322">
        <f>IFERROR(SUMPRODUCT(Y233:Y234*H233:H234),"0")</f>
        <v>0</v>
      </c>
      <c r="Z236" s="37"/>
      <c r="AA236" s="323"/>
      <c r="AB236" s="323"/>
      <c r="AC236" s="323"/>
    </row>
    <row r="237" spans="1:68" ht="16.5" hidden="1" customHeight="1" x14ac:dyDescent="0.25">
      <c r="A237" s="324" t="s">
        <v>372</v>
      </c>
      <c r="B237" s="325"/>
      <c r="C237" s="325"/>
      <c r="D237" s="325"/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25"/>
      <c r="P237" s="325"/>
      <c r="Q237" s="325"/>
      <c r="R237" s="325"/>
      <c r="S237" s="325"/>
      <c r="T237" s="325"/>
      <c r="U237" s="325"/>
      <c r="V237" s="325"/>
      <c r="W237" s="325"/>
      <c r="X237" s="325"/>
      <c r="Y237" s="325"/>
      <c r="Z237" s="325"/>
      <c r="AA237" s="315"/>
      <c r="AB237" s="315"/>
      <c r="AC237" s="315"/>
    </row>
    <row r="238" spans="1:68" ht="14.25" hidden="1" customHeight="1" x14ac:dyDescent="0.25">
      <c r="A238" s="340" t="s">
        <v>63</v>
      </c>
      <c r="B238" s="325"/>
      <c r="C238" s="325"/>
      <c r="D238" s="325"/>
      <c r="E238" s="325"/>
      <c r="F238" s="325"/>
      <c r="G238" s="325"/>
      <c r="H238" s="325"/>
      <c r="I238" s="325"/>
      <c r="J238" s="325"/>
      <c r="K238" s="325"/>
      <c r="L238" s="325"/>
      <c r="M238" s="325"/>
      <c r="N238" s="325"/>
      <c r="O238" s="325"/>
      <c r="P238" s="325"/>
      <c r="Q238" s="325"/>
      <c r="R238" s="325"/>
      <c r="S238" s="325"/>
      <c r="T238" s="325"/>
      <c r="U238" s="325"/>
      <c r="V238" s="325"/>
      <c r="W238" s="325"/>
      <c r="X238" s="325"/>
      <c r="Y238" s="325"/>
      <c r="Z238" s="325"/>
      <c r="AA238" s="314"/>
      <c r="AB238" s="314"/>
      <c r="AC238" s="314"/>
    </row>
    <row r="239" spans="1:68" ht="27" hidden="1" customHeight="1" x14ac:dyDescent="0.25">
      <c r="A239" s="54" t="s">
        <v>373</v>
      </c>
      <c r="B239" s="54" t="s">
        <v>374</v>
      </c>
      <c r="C239" s="31">
        <v>4301070870</v>
      </c>
      <c r="D239" s="331">
        <v>4607111036711</v>
      </c>
      <c r="E239" s="332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36"/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37"/>
      <c r="P240" s="328" t="s">
        <v>72</v>
      </c>
      <c r="Q240" s="329"/>
      <c r="R240" s="329"/>
      <c r="S240" s="329"/>
      <c r="T240" s="329"/>
      <c r="U240" s="329"/>
      <c r="V240" s="330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hidden="1" x14ac:dyDescent="0.2">
      <c r="A241" s="325"/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37"/>
      <c r="P241" s="328" t="s">
        <v>72</v>
      </c>
      <c r="Q241" s="329"/>
      <c r="R241" s="329"/>
      <c r="S241" s="329"/>
      <c r="T241" s="329"/>
      <c r="U241" s="329"/>
      <c r="V241" s="330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hidden="1" customHeight="1" x14ac:dyDescent="0.2">
      <c r="A242" s="389" t="s">
        <v>375</v>
      </c>
      <c r="B242" s="390"/>
      <c r="C242" s="390"/>
      <c r="D242" s="390"/>
      <c r="E242" s="390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  <c r="X242" s="390"/>
      <c r="Y242" s="390"/>
      <c r="Z242" s="390"/>
      <c r="AA242" s="48"/>
      <c r="AB242" s="48"/>
      <c r="AC242" s="48"/>
    </row>
    <row r="243" spans="1:68" ht="16.5" hidden="1" customHeight="1" x14ac:dyDescent="0.25">
      <c r="A243" s="324" t="s">
        <v>376</v>
      </c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315"/>
      <c r="AB243" s="315"/>
      <c r="AC243" s="315"/>
    </row>
    <row r="244" spans="1:68" ht="14.25" hidden="1" customHeight="1" x14ac:dyDescent="0.25">
      <c r="A244" s="340" t="s">
        <v>141</v>
      </c>
      <c r="B244" s="325"/>
      <c r="C244" s="325"/>
      <c r="D244" s="325"/>
      <c r="E244" s="325"/>
      <c r="F244" s="325"/>
      <c r="G244" s="325"/>
      <c r="H244" s="325"/>
      <c r="I244" s="325"/>
      <c r="J244" s="325"/>
      <c r="K244" s="325"/>
      <c r="L244" s="325"/>
      <c r="M244" s="325"/>
      <c r="N244" s="325"/>
      <c r="O244" s="325"/>
      <c r="P244" s="325"/>
      <c r="Q244" s="325"/>
      <c r="R244" s="325"/>
      <c r="S244" s="325"/>
      <c r="T244" s="325"/>
      <c r="U244" s="325"/>
      <c r="V244" s="325"/>
      <c r="W244" s="325"/>
      <c r="X244" s="325"/>
      <c r="Y244" s="325"/>
      <c r="Z244" s="325"/>
      <c r="AA244" s="314"/>
      <c r="AB244" s="314"/>
      <c r="AC244" s="314"/>
    </row>
    <row r="245" spans="1:68" ht="37.5" hidden="1" customHeight="1" x14ac:dyDescent="0.25">
      <c r="A245" s="54" t="s">
        <v>377</v>
      </c>
      <c r="B245" s="54" t="s">
        <v>378</v>
      </c>
      <c r="C245" s="31">
        <v>4301135400</v>
      </c>
      <c r="D245" s="331">
        <v>4607111039361</v>
      </c>
      <c r="E245" s="332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42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36"/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37"/>
      <c r="P246" s="328" t="s">
        <v>72</v>
      </c>
      <c r="Q246" s="329"/>
      <c r="R246" s="329"/>
      <c r="S246" s="329"/>
      <c r="T246" s="329"/>
      <c r="U246" s="329"/>
      <c r="V246" s="330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hidden="1" x14ac:dyDescent="0.2">
      <c r="A247" s="325"/>
      <c r="B247" s="325"/>
      <c r="C247" s="325"/>
      <c r="D247" s="325"/>
      <c r="E247" s="325"/>
      <c r="F247" s="325"/>
      <c r="G247" s="325"/>
      <c r="H247" s="325"/>
      <c r="I247" s="325"/>
      <c r="J247" s="325"/>
      <c r="K247" s="325"/>
      <c r="L247" s="325"/>
      <c r="M247" s="325"/>
      <c r="N247" s="325"/>
      <c r="O247" s="337"/>
      <c r="P247" s="328" t="s">
        <v>72</v>
      </c>
      <c r="Q247" s="329"/>
      <c r="R247" s="329"/>
      <c r="S247" s="329"/>
      <c r="T247" s="329"/>
      <c r="U247" s="329"/>
      <c r="V247" s="330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hidden="1" customHeight="1" x14ac:dyDescent="0.2">
      <c r="A248" s="389" t="s">
        <v>245</v>
      </c>
      <c r="B248" s="390"/>
      <c r="C248" s="390"/>
      <c r="D248" s="390"/>
      <c r="E248" s="390"/>
      <c r="F248" s="390"/>
      <c r="G248" s="390"/>
      <c r="H248" s="390"/>
      <c r="I248" s="390"/>
      <c r="J248" s="390"/>
      <c r="K248" s="390"/>
      <c r="L248" s="390"/>
      <c r="M248" s="390"/>
      <c r="N248" s="390"/>
      <c r="O248" s="390"/>
      <c r="P248" s="390"/>
      <c r="Q248" s="390"/>
      <c r="R248" s="390"/>
      <c r="S248" s="390"/>
      <c r="T248" s="390"/>
      <c r="U248" s="390"/>
      <c r="V248" s="390"/>
      <c r="W248" s="390"/>
      <c r="X248" s="390"/>
      <c r="Y248" s="390"/>
      <c r="Z248" s="390"/>
      <c r="AA248" s="48"/>
      <c r="AB248" s="48"/>
      <c r="AC248" s="48"/>
    </row>
    <row r="249" spans="1:68" ht="16.5" hidden="1" customHeight="1" x14ac:dyDescent="0.25">
      <c r="A249" s="324" t="s">
        <v>245</v>
      </c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5"/>
      <c r="P249" s="325"/>
      <c r="Q249" s="325"/>
      <c r="R249" s="325"/>
      <c r="S249" s="325"/>
      <c r="T249" s="325"/>
      <c r="U249" s="325"/>
      <c r="V249" s="325"/>
      <c r="W249" s="325"/>
      <c r="X249" s="325"/>
      <c r="Y249" s="325"/>
      <c r="Z249" s="325"/>
      <c r="AA249" s="315"/>
      <c r="AB249" s="315"/>
      <c r="AC249" s="315"/>
    </row>
    <row r="250" spans="1:68" ht="14.25" hidden="1" customHeight="1" x14ac:dyDescent="0.25">
      <c r="A250" s="340" t="s">
        <v>63</v>
      </c>
      <c r="B250" s="325"/>
      <c r="C250" s="325"/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5"/>
      <c r="S250" s="325"/>
      <c r="T250" s="325"/>
      <c r="U250" s="325"/>
      <c r="V250" s="325"/>
      <c r="W250" s="325"/>
      <c r="X250" s="325"/>
      <c r="Y250" s="325"/>
      <c r="Z250" s="325"/>
      <c r="AA250" s="314"/>
      <c r="AB250" s="314"/>
      <c r="AC250" s="314"/>
    </row>
    <row r="251" spans="1:68" ht="27" hidden="1" customHeight="1" x14ac:dyDescent="0.25">
      <c r="A251" s="54" t="s">
        <v>381</v>
      </c>
      <c r="B251" s="54" t="s">
        <v>382</v>
      </c>
      <c r="C251" s="31">
        <v>4301071014</v>
      </c>
      <c r="D251" s="331">
        <v>4640242181264</v>
      </c>
      <c r="E251" s="332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385</v>
      </c>
      <c r="B252" s="54" t="s">
        <v>386</v>
      </c>
      <c r="C252" s="31">
        <v>4301071021</v>
      </c>
      <c r="D252" s="331">
        <v>4640242181325</v>
      </c>
      <c r="E252" s="332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60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12</v>
      </c>
      <c r="Y252" s="321">
        <f>IFERROR(IF(X252="","",X252),"")</f>
        <v>12</v>
      </c>
      <c r="Z252" s="36">
        <f>IFERROR(IF(X252="","",X252*0.0155),"")</f>
        <v>0.186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87.36</v>
      </c>
      <c r="BN252" s="67">
        <f>IFERROR(Y252*I252,"0")</f>
        <v>87.36</v>
      </c>
      <c r="BO252" s="67">
        <f>IFERROR(X252/J252,"0")</f>
        <v>0.14285714285714285</v>
      </c>
      <c r="BP252" s="67">
        <f>IFERROR(Y252/J252,"0")</f>
        <v>0.14285714285714285</v>
      </c>
    </row>
    <row r="253" spans="1:68" ht="27" hidden="1" customHeight="1" x14ac:dyDescent="0.25">
      <c r="A253" s="54" t="s">
        <v>388</v>
      </c>
      <c r="B253" s="54" t="s">
        <v>389</v>
      </c>
      <c r="C253" s="31">
        <v>4301070993</v>
      </c>
      <c r="D253" s="331">
        <v>4640242180670</v>
      </c>
      <c r="E253" s="332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00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6"/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25"/>
      <c r="N254" s="325"/>
      <c r="O254" s="337"/>
      <c r="P254" s="328" t="s">
        <v>72</v>
      </c>
      <c r="Q254" s="329"/>
      <c r="R254" s="329"/>
      <c r="S254" s="329"/>
      <c r="T254" s="329"/>
      <c r="U254" s="329"/>
      <c r="V254" s="330"/>
      <c r="W254" s="37" t="s">
        <v>69</v>
      </c>
      <c r="X254" s="322">
        <f>IFERROR(SUM(X251:X253),"0")</f>
        <v>12</v>
      </c>
      <c r="Y254" s="322">
        <f>IFERROR(SUM(Y251:Y253),"0")</f>
        <v>12</v>
      </c>
      <c r="Z254" s="322">
        <f>IFERROR(IF(Z251="",0,Z251),"0")+IFERROR(IF(Z252="",0,Z252),"0")+IFERROR(IF(Z253="",0,Z253),"0")</f>
        <v>0.186</v>
      </c>
      <c r="AA254" s="323"/>
      <c r="AB254" s="323"/>
      <c r="AC254" s="323"/>
    </row>
    <row r="255" spans="1:68" x14ac:dyDescent="0.2">
      <c r="A255" s="325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25"/>
      <c r="N255" s="325"/>
      <c r="O255" s="337"/>
      <c r="P255" s="328" t="s">
        <v>72</v>
      </c>
      <c r="Q255" s="329"/>
      <c r="R255" s="329"/>
      <c r="S255" s="329"/>
      <c r="T255" s="329"/>
      <c r="U255" s="329"/>
      <c r="V255" s="330"/>
      <c r="W255" s="37" t="s">
        <v>73</v>
      </c>
      <c r="X255" s="322">
        <f>IFERROR(SUMPRODUCT(X251:X253*H251:H253),"0")</f>
        <v>84</v>
      </c>
      <c r="Y255" s="322">
        <f>IFERROR(SUMPRODUCT(Y251:Y253*H251:H253),"0")</f>
        <v>84</v>
      </c>
      <c r="Z255" s="37"/>
      <c r="AA255" s="323"/>
      <c r="AB255" s="323"/>
      <c r="AC255" s="323"/>
    </row>
    <row r="256" spans="1:68" ht="14.25" hidden="1" customHeight="1" x14ac:dyDescent="0.25">
      <c r="A256" s="340" t="s">
        <v>146</v>
      </c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5"/>
      <c r="P256" s="325"/>
      <c r="Q256" s="325"/>
      <c r="R256" s="325"/>
      <c r="S256" s="325"/>
      <c r="T256" s="325"/>
      <c r="U256" s="325"/>
      <c r="V256" s="325"/>
      <c r="W256" s="325"/>
      <c r="X256" s="325"/>
      <c r="Y256" s="325"/>
      <c r="Z256" s="325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4301131019</v>
      </c>
      <c r="D257" s="331">
        <v>4640242180427</v>
      </c>
      <c r="E257" s="332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73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36</v>
      </c>
      <c r="Y257" s="321">
        <f>IFERROR(IF(X257="","",X257),"")</f>
        <v>36</v>
      </c>
      <c r="Z257" s="36">
        <f>IFERROR(IF(X257="","",X257*0.00502),"")</f>
        <v>0.18071999999999999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68.94</v>
      </c>
      <c r="BN257" s="67">
        <f>IFERROR(Y257*I257,"0")</f>
        <v>68.94</v>
      </c>
      <c r="BO257" s="67">
        <f>IFERROR(X257/J257,"0")</f>
        <v>0.15384615384615385</v>
      </c>
      <c r="BP257" s="67">
        <f>IFERROR(Y257/J257,"0")</f>
        <v>0.15384615384615385</v>
      </c>
    </row>
    <row r="258" spans="1:68" x14ac:dyDescent="0.2">
      <c r="A258" s="336"/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37"/>
      <c r="P258" s="328" t="s">
        <v>72</v>
      </c>
      <c r="Q258" s="329"/>
      <c r="R258" s="329"/>
      <c r="S258" s="329"/>
      <c r="T258" s="329"/>
      <c r="U258" s="329"/>
      <c r="V258" s="330"/>
      <c r="W258" s="37" t="s">
        <v>69</v>
      </c>
      <c r="X258" s="322">
        <f>IFERROR(SUM(X257:X257),"0")</f>
        <v>36</v>
      </c>
      <c r="Y258" s="322">
        <f>IFERROR(SUM(Y257:Y257),"0")</f>
        <v>36</v>
      </c>
      <c r="Z258" s="322">
        <f>IFERROR(IF(Z257="",0,Z257),"0")</f>
        <v>0.18071999999999999</v>
      </c>
      <c r="AA258" s="323"/>
      <c r="AB258" s="323"/>
      <c r="AC258" s="323"/>
    </row>
    <row r="259" spans="1:68" x14ac:dyDescent="0.2">
      <c r="A259" s="325"/>
      <c r="B259" s="325"/>
      <c r="C259" s="325"/>
      <c r="D259" s="325"/>
      <c r="E259" s="325"/>
      <c r="F259" s="325"/>
      <c r="G259" s="325"/>
      <c r="H259" s="325"/>
      <c r="I259" s="325"/>
      <c r="J259" s="325"/>
      <c r="K259" s="325"/>
      <c r="L259" s="325"/>
      <c r="M259" s="325"/>
      <c r="N259" s="325"/>
      <c r="O259" s="337"/>
      <c r="P259" s="328" t="s">
        <v>72</v>
      </c>
      <c r="Q259" s="329"/>
      <c r="R259" s="329"/>
      <c r="S259" s="329"/>
      <c r="T259" s="329"/>
      <c r="U259" s="329"/>
      <c r="V259" s="330"/>
      <c r="W259" s="37" t="s">
        <v>73</v>
      </c>
      <c r="X259" s="322">
        <f>IFERROR(SUMPRODUCT(X257:X257*H257:H257),"0")</f>
        <v>64.8</v>
      </c>
      <c r="Y259" s="322">
        <f>IFERROR(SUMPRODUCT(Y257:Y257*H257:H257),"0")</f>
        <v>64.8</v>
      </c>
      <c r="Z259" s="37"/>
      <c r="AA259" s="323"/>
      <c r="AB259" s="323"/>
      <c r="AC259" s="323"/>
    </row>
    <row r="260" spans="1:68" ht="14.25" hidden="1" customHeight="1" x14ac:dyDescent="0.25">
      <c r="A260" s="340" t="s">
        <v>76</v>
      </c>
      <c r="B260" s="325"/>
      <c r="C260" s="325"/>
      <c r="D260" s="325"/>
      <c r="E260" s="325"/>
      <c r="F260" s="325"/>
      <c r="G260" s="325"/>
      <c r="H260" s="325"/>
      <c r="I260" s="325"/>
      <c r="J260" s="325"/>
      <c r="K260" s="325"/>
      <c r="L260" s="325"/>
      <c r="M260" s="325"/>
      <c r="N260" s="325"/>
      <c r="O260" s="325"/>
      <c r="P260" s="325"/>
      <c r="Q260" s="325"/>
      <c r="R260" s="325"/>
      <c r="S260" s="325"/>
      <c r="T260" s="325"/>
      <c r="U260" s="325"/>
      <c r="V260" s="325"/>
      <c r="W260" s="325"/>
      <c r="X260" s="325"/>
      <c r="Y260" s="325"/>
      <c r="Z260" s="325"/>
      <c r="AA260" s="314"/>
      <c r="AB260" s="314"/>
      <c r="AC260" s="314"/>
    </row>
    <row r="261" spans="1:68" ht="27" customHeight="1" x14ac:dyDescent="0.25">
      <c r="A261" s="54" t="s">
        <v>396</v>
      </c>
      <c r="B261" s="54" t="s">
        <v>397</v>
      </c>
      <c r="C261" s="31">
        <v>4301132080</v>
      </c>
      <c r="D261" s="331">
        <v>4640242180397</v>
      </c>
      <c r="E261" s="332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5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24</v>
      </c>
      <c r="Y261" s="321">
        <f>IFERROR(IF(X261="","",X261),"")</f>
        <v>24</v>
      </c>
      <c r="Z261" s="36">
        <f>IFERROR(IF(X261="","",X261*0.0155),"")</f>
        <v>0.372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150.24</v>
      </c>
      <c r="BN261" s="67">
        <f>IFERROR(Y261*I261,"0")</f>
        <v>150.24</v>
      </c>
      <c r="BO261" s="67">
        <f>IFERROR(X261/J261,"0")</f>
        <v>0.2857142857142857</v>
      </c>
      <c r="BP261" s="67">
        <f>IFERROR(Y261/J261,"0")</f>
        <v>0.2857142857142857</v>
      </c>
    </row>
    <row r="262" spans="1:68" ht="27" hidden="1" customHeight="1" x14ac:dyDescent="0.25">
      <c r="A262" s="54" t="s">
        <v>400</v>
      </c>
      <c r="B262" s="54" t="s">
        <v>401</v>
      </c>
      <c r="C262" s="31">
        <v>4301132104</v>
      </c>
      <c r="D262" s="331">
        <v>4640242181219</v>
      </c>
      <c r="E262" s="332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3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6"/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37"/>
      <c r="P263" s="328" t="s">
        <v>72</v>
      </c>
      <c r="Q263" s="329"/>
      <c r="R263" s="329"/>
      <c r="S263" s="329"/>
      <c r="T263" s="329"/>
      <c r="U263" s="329"/>
      <c r="V263" s="330"/>
      <c r="W263" s="37" t="s">
        <v>69</v>
      </c>
      <c r="X263" s="322">
        <f>IFERROR(SUM(X261:X262),"0")</f>
        <v>24</v>
      </c>
      <c r="Y263" s="322">
        <f>IFERROR(SUM(Y261:Y262),"0")</f>
        <v>24</v>
      </c>
      <c r="Z263" s="322">
        <f>IFERROR(IF(Z261="",0,Z261),"0")+IFERROR(IF(Z262="",0,Z262),"0")</f>
        <v>0.372</v>
      </c>
      <c r="AA263" s="323"/>
      <c r="AB263" s="323"/>
      <c r="AC263" s="323"/>
    </row>
    <row r="264" spans="1:68" x14ac:dyDescent="0.2">
      <c r="A264" s="325"/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37"/>
      <c r="P264" s="328" t="s">
        <v>72</v>
      </c>
      <c r="Q264" s="329"/>
      <c r="R264" s="329"/>
      <c r="S264" s="329"/>
      <c r="T264" s="329"/>
      <c r="U264" s="329"/>
      <c r="V264" s="330"/>
      <c r="W264" s="37" t="s">
        <v>73</v>
      </c>
      <c r="X264" s="322">
        <f>IFERROR(SUMPRODUCT(X261:X262*H261:H262),"0")</f>
        <v>144</v>
      </c>
      <c r="Y264" s="322">
        <f>IFERROR(SUMPRODUCT(Y261:Y262*H261:H262),"0")</f>
        <v>144</v>
      </c>
      <c r="Z264" s="37"/>
      <c r="AA264" s="323"/>
      <c r="AB264" s="323"/>
      <c r="AC264" s="323"/>
    </row>
    <row r="265" spans="1:68" ht="14.25" hidden="1" customHeight="1" x14ac:dyDescent="0.25">
      <c r="A265" s="340" t="s">
        <v>173</v>
      </c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  <c r="R265" s="325"/>
      <c r="S265" s="325"/>
      <c r="T265" s="325"/>
      <c r="U265" s="325"/>
      <c r="V265" s="325"/>
      <c r="W265" s="325"/>
      <c r="X265" s="325"/>
      <c r="Y265" s="325"/>
      <c r="Z265" s="325"/>
      <c r="AA265" s="314"/>
      <c r="AB265" s="314"/>
      <c r="AC265" s="314"/>
    </row>
    <row r="266" spans="1:68" ht="27" customHeight="1" x14ac:dyDescent="0.25">
      <c r="A266" s="54" t="s">
        <v>403</v>
      </c>
      <c r="B266" s="54" t="s">
        <v>404</v>
      </c>
      <c r="C266" s="31">
        <v>4301136028</v>
      </c>
      <c r="D266" s="331">
        <v>4640242180304</v>
      </c>
      <c r="E266" s="332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9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42</v>
      </c>
      <c r="Y266" s="321">
        <f>IFERROR(IF(X266="","",X266),"")</f>
        <v>42</v>
      </c>
      <c r="Z266" s="36">
        <f>IFERROR(IF(X266="","",X266*0.00936),"")</f>
        <v>0.39312000000000002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121.40520000000001</v>
      </c>
      <c r="BN266" s="67">
        <f>IFERROR(Y266*I266,"0")</f>
        <v>121.40520000000001</v>
      </c>
      <c r="BO266" s="67">
        <f>IFERROR(X266/J266,"0")</f>
        <v>0.33333333333333331</v>
      </c>
      <c r="BP266" s="67">
        <f>IFERROR(Y266/J266,"0")</f>
        <v>0.33333333333333331</v>
      </c>
    </row>
    <row r="267" spans="1:68" ht="27" customHeight="1" x14ac:dyDescent="0.25">
      <c r="A267" s="54" t="s">
        <v>407</v>
      </c>
      <c r="B267" s="54" t="s">
        <v>408</v>
      </c>
      <c r="C267" s="31">
        <v>4301136026</v>
      </c>
      <c r="D267" s="331">
        <v>4640242180236</v>
      </c>
      <c r="E267" s="332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9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48</v>
      </c>
      <c r="Y267" s="321">
        <f>IFERROR(IF(X267="","",X267),"")</f>
        <v>48</v>
      </c>
      <c r="Z267" s="36">
        <f>IFERROR(IF(X267="","",X267*0.0155),"")</f>
        <v>0.74399999999999999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251.28000000000003</v>
      </c>
      <c r="BN267" s="67">
        <f>IFERROR(Y267*I267,"0")</f>
        <v>251.28000000000003</v>
      </c>
      <c r="BO267" s="67">
        <f>IFERROR(X267/J267,"0")</f>
        <v>0.5714285714285714</v>
      </c>
      <c r="BP267" s="67">
        <f>IFERROR(Y267/J267,"0")</f>
        <v>0.5714285714285714</v>
      </c>
    </row>
    <row r="268" spans="1:68" ht="27" hidden="1" customHeight="1" x14ac:dyDescent="0.25">
      <c r="A268" s="54" t="s">
        <v>410</v>
      </c>
      <c r="B268" s="54" t="s">
        <v>411</v>
      </c>
      <c r="C268" s="31">
        <v>4301136029</v>
      </c>
      <c r="D268" s="331">
        <v>4640242180410</v>
      </c>
      <c r="E268" s="332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6"/>
      <c r="B269" s="325"/>
      <c r="C269" s="325"/>
      <c r="D269" s="325"/>
      <c r="E269" s="325"/>
      <c r="F269" s="325"/>
      <c r="G269" s="325"/>
      <c r="H269" s="325"/>
      <c r="I269" s="325"/>
      <c r="J269" s="325"/>
      <c r="K269" s="325"/>
      <c r="L269" s="325"/>
      <c r="M269" s="325"/>
      <c r="N269" s="325"/>
      <c r="O269" s="337"/>
      <c r="P269" s="328" t="s">
        <v>72</v>
      </c>
      <c r="Q269" s="329"/>
      <c r="R269" s="329"/>
      <c r="S269" s="329"/>
      <c r="T269" s="329"/>
      <c r="U269" s="329"/>
      <c r="V269" s="330"/>
      <c r="W269" s="37" t="s">
        <v>69</v>
      </c>
      <c r="X269" s="322">
        <f>IFERROR(SUM(X266:X268),"0")</f>
        <v>90</v>
      </c>
      <c r="Y269" s="322">
        <f>IFERROR(SUM(Y266:Y268),"0")</f>
        <v>90</v>
      </c>
      <c r="Z269" s="322">
        <f>IFERROR(IF(Z266="",0,Z266),"0")+IFERROR(IF(Z267="",0,Z267),"0")+IFERROR(IF(Z268="",0,Z268),"0")</f>
        <v>1.1371199999999999</v>
      </c>
      <c r="AA269" s="323"/>
      <c r="AB269" s="323"/>
      <c r="AC269" s="323"/>
    </row>
    <row r="270" spans="1:68" x14ac:dyDescent="0.2">
      <c r="A270" s="325"/>
      <c r="B270" s="325"/>
      <c r="C270" s="325"/>
      <c r="D270" s="325"/>
      <c r="E270" s="325"/>
      <c r="F270" s="325"/>
      <c r="G270" s="325"/>
      <c r="H270" s="325"/>
      <c r="I270" s="325"/>
      <c r="J270" s="325"/>
      <c r="K270" s="325"/>
      <c r="L270" s="325"/>
      <c r="M270" s="325"/>
      <c r="N270" s="325"/>
      <c r="O270" s="337"/>
      <c r="P270" s="328" t="s">
        <v>72</v>
      </c>
      <c r="Q270" s="329"/>
      <c r="R270" s="329"/>
      <c r="S270" s="329"/>
      <c r="T270" s="329"/>
      <c r="U270" s="329"/>
      <c r="V270" s="330"/>
      <c r="W270" s="37" t="s">
        <v>73</v>
      </c>
      <c r="X270" s="322">
        <f>IFERROR(SUMPRODUCT(X266:X268*H266:H268),"0")</f>
        <v>353.4</v>
      </c>
      <c r="Y270" s="322">
        <f>IFERROR(SUMPRODUCT(Y266:Y268*H266:H268),"0")</f>
        <v>353.4</v>
      </c>
      <c r="Z270" s="37"/>
      <c r="AA270" s="323"/>
      <c r="AB270" s="323"/>
      <c r="AC270" s="323"/>
    </row>
    <row r="271" spans="1:68" ht="14.25" hidden="1" customHeight="1" x14ac:dyDescent="0.25">
      <c r="A271" s="340" t="s">
        <v>141</v>
      </c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25"/>
      <c r="N271" s="325"/>
      <c r="O271" s="325"/>
      <c r="P271" s="325"/>
      <c r="Q271" s="325"/>
      <c r="R271" s="325"/>
      <c r="S271" s="325"/>
      <c r="T271" s="325"/>
      <c r="U271" s="325"/>
      <c r="V271" s="325"/>
      <c r="W271" s="325"/>
      <c r="X271" s="325"/>
      <c r="Y271" s="325"/>
      <c r="Z271" s="325"/>
      <c r="AA271" s="314"/>
      <c r="AB271" s="314"/>
      <c r="AC271" s="314"/>
    </row>
    <row r="272" spans="1:68" ht="27" hidden="1" customHeight="1" x14ac:dyDescent="0.25">
      <c r="A272" s="54" t="s">
        <v>412</v>
      </c>
      <c r="B272" s="54" t="s">
        <v>413</v>
      </c>
      <c r="C272" s="31">
        <v>4301135504</v>
      </c>
      <c r="D272" s="331">
        <v>4640242181554</v>
      </c>
      <c r="E272" s="332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02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hidden="1" customHeight="1" x14ac:dyDescent="0.25">
      <c r="A273" s="54" t="s">
        <v>416</v>
      </c>
      <c r="B273" s="54" t="s">
        <v>417</v>
      </c>
      <c r="C273" s="31">
        <v>4301135394</v>
      </c>
      <c r="D273" s="331">
        <v>4640242181561</v>
      </c>
      <c r="E273" s="332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9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0</v>
      </c>
      <c r="Y273" s="321">
        <f t="shared" si="24"/>
        <v>0</v>
      </c>
      <c r="Z273" s="36">
        <f>IFERROR(IF(X273="","",X273*0.00936),"")</f>
        <v>0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37.5" hidden="1" customHeight="1" x14ac:dyDescent="0.25">
      <c r="A274" s="54" t="s">
        <v>420</v>
      </c>
      <c r="B274" s="54" t="s">
        <v>421</v>
      </c>
      <c r="C274" s="31">
        <v>4301135552</v>
      </c>
      <c r="D274" s="331">
        <v>4640242181431</v>
      </c>
      <c r="E274" s="332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51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424</v>
      </c>
      <c r="B275" s="54" t="s">
        <v>425</v>
      </c>
      <c r="C275" s="31">
        <v>4301135374</v>
      </c>
      <c r="D275" s="331">
        <v>4640242181424</v>
      </c>
      <c r="E275" s="332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5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0</v>
      </c>
      <c r="Y275" s="321">
        <f t="shared" si="24"/>
        <v>0</v>
      </c>
      <c r="Z275" s="36">
        <f>IFERROR(IF(X275="","",X275*0.0155),"")</f>
        <v>0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4301135320</v>
      </c>
      <c r="D276" s="331">
        <v>4640242181592</v>
      </c>
      <c r="E276" s="332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0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431</v>
      </c>
      <c r="B277" s="54" t="s">
        <v>432</v>
      </c>
      <c r="C277" s="31">
        <v>4301135405</v>
      </c>
      <c r="D277" s="331">
        <v>4640242181523</v>
      </c>
      <c r="E277" s="332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40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14</v>
      </c>
      <c r="Y277" s="321">
        <f t="shared" si="24"/>
        <v>14</v>
      </c>
      <c r="Z277" s="36">
        <f t="shared" si="29"/>
        <v>0.13103999999999999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44.688000000000002</v>
      </c>
      <c r="BN277" s="67">
        <f t="shared" si="26"/>
        <v>44.688000000000002</v>
      </c>
      <c r="BO277" s="67">
        <f t="shared" si="27"/>
        <v>0.1111111111111111</v>
      </c>
      <c r="BP277" s="67">
        <f t="shared" si="28"/>
        <v>0.1111111111111111</v>
      </c>
    </row>
    <row r="278" spans="1:68" ht="27" hidden="1" customHeight="1" x14ac:dyDescent="0.25">
      <c r="A278" s="54" t="s">
        <v>434</v>
      </c>
      <c r="B278" s="54" t="s">
        <v>435</v>
      </c>
      <c r="C278" s="31">
        <v>4301135404</v>
      </c>
      <c r="D278" s="331">
        <v>4640242181516</v>
      </c>
      <c r="E278" s="332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79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hidden="1" customHeight="1" x14ac:dyDescent="0.25">
      <c r="A279" s="54" t="s">
        <v>437</v>
      </c>
      <c r="B279" s="54" t="s">
        <v>438</v>
      </c>
      <c r="C279" s="31">
        <v>4301135402</v>
      </c>
      <c r="D279" s="331">
        <v>4640242181493</v>
      </c>
      <c r="E279" s="332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440</v>
      </c>
      <c r="B280" s="54" t="s">
        <v>441</v>
      </c>
      <c r="C280" s="31">
        <v>4301135375</v>
      </c>
      <c r="D280" s="331">
        <v>4640242181486</v>
      </c>
      <c r="E280" s="332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4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0</v>
      </c>
      <c r="Y280" s="321">
        <f t="shared" si="24"/>
        <v>0</v>
      </c>
      <c r="Z280" s="36">
        <f t="shared" si="29"/>
        <v>0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443</v>
      </c>
      <c r="B281" s="54" t="s">
        <v>444</v>
      </c>
      <c r="C281" s="31">
        <v>4301135403</v>
      </c>
      <c r="D281" s="331">
        <v>4640242181509</v>
      </c>
      <c r="E281" s="332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20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446</v>
      </c>
      <c r="B282" s="54" t="s">
        <v>447</v>
      </c>
      <c r="C282" s="31">
        <v>4301135304</v>
      </c>
      <c r="D282" s="331">
        <v>4640242181240</v>
      </c>
      <c r="E282" s="332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88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449</v>
      </c>
      <c r="B283" s="54" t="s">
        <v>450</v>
      </c>
      <c r="C283" s="31">
        <v>4301135310</v>
      </c>
      <c r="D283" s="331">
        <v>4640242181318</v>
      </c>
      <c r="E283" s="332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9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452</v>
      </c>
      <c r="B284" s="54" t="s">
        <v>453</v>
      </c>
      <c r="C284" s="31">
        <v>4301135306</v>
      </c>
      <c r="D284" s="331">
        <v>4640242181578</v>
      </c>
      <c r="E284" s="332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407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455</v>
      </c>
      <c r="B285" s="54" t="s">
        <v>456</v>
      </c>
      <c r="C285" s="31">
        <v>4301135305</v>
      </c>
      <c r="D285" s="331">
        <v>4640242181394</v>
      </c>
      <c r="E285" s="332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41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458</v>
      </c>
      <c r="B286" s="54" t="s">
        <v>459</v>
      </c>
      <c r="C286" s="31">
        <v>4301135309</v>
      </c>
      <c r="D286" s="331">
        <v>4640242181332</v>
      </c>
      <c r="E286" s="332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21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4301135308</v>
      </c>
      <c r="D287" s="331">
        <v>4640242181349</v>
      </c>
      <c r="E287" s="332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19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464</v>
      </c>
      <c r="B288" s="54" t="s">
        <v>465</v>
      </c>
      <c r="C288" s="31">
        <v>4301135307</v>
      </c>
      <c r="D288" s="331">
        <v>4640242181370</v>
      </c>
      <c r="E288" s="332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12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468</v>
      </c>
      <c r="B289" s="54" t="s">
        <v>469</v>
      </c>
      <c r="C289" s="31">
        <v>4301135318</v>
      </c>
      <c r="D289" s="331">
        <v>4607111037480</v>
      </c>
      <c r="E289" s="332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01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472</v>
      </c>
      <c r="B290" s="54" t="s">
        <v>473</v>
      </c>
      <c r="C290" s="31">
        <v>4301135319</v>
      </c>
      <c r="D290" s="331">
        <v>4607111037473</v>
      </c>
      <c r="E290" s="332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53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476</v>
      </c>
      <c r="B291" s="54" t="s">
        <v>477</v>
      </c>
      <c r="C291" s="31">
        <v>4301135198</v>
      </c>
      <c r="D291" s="331">
        <v>4640242180663</v>
      </c>
      <c r="E291" s="332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11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6"/>
      <c r="B292" s="325"/>
      <c r="C292" s="325"/>
      <c r="D292" s="325"/>
      <c r="E292" s="325"/>
      <c r="F292" s="325"/>
      <c r="G292" s="325"/>
      <c r="H292" s="325"/>
      <c r="I292" s="325"/>
      <c r="J292" s="325"/>
      <c r="K292" s="325"/>
      <c r="L292" s="325"/>
      <c r="M292" s="325"/>
      <c r="N292" s="325"/>
      <c r="O292" s="337"/>
      <c r="P292" s="328" t="s">
        <v>72</v>
      </c>
      <c r="Q292" s="329"/>
      <c r="R292" s="329"/>
      <c r="S292" s="329"/>
      <c r="T292" s="329"/>
      <c r="U292" s="329"/>
      <c r="V292" s="330"/>
      <c r="W292" s="37" t="s">
        <v>69</v>
      </c>
      <c r="X292" s="322">
        <f>IFERROR(SUM(X272:X291),"0")</f>
        <v>14</v>
      </c>
      <c r="Y292" s="322">
        <f>IFERROR(SUM(Y272:Y291),"0")</f>
        <v>14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0.13103999999999999</v>
      </c>
      <c r="AA292" s="323"/>
      <c r="AB292" s="323"/>
      <c r="AC292" s="323"/>
    </row>
    <row r="293" spans="1:68" x14ac:dyDescent="0.2">
      <c r="A293" s="325"/>
      <c r="B293" s="325"/>
      <c r="C293" s="325"/>
      <c r="D293" s="325"/>
      <c r="E293" s="325"/>
      <c r="F293" s="325"/>
      <c r="G293" s="325"/>
      <c r="H293" s="325"/>
      <c r="I293" s="325"/>
      <c r="J293" s="325"/>
      <c r="K293" s="325"/>
      <c r="L293" s="325"/>
      <c r="M293" s="325"/>
      <c r="N293" s="325"/>
      <c r="O293" s="337"/>
      <c r="P293" s="328" t="s">
        <v>72</v>
      </c>
      <c r="Q293" s="329"/>
      <c r="R293" s="329"/>
      <c r="S293" s="329"/>
      <c r="T293" s="329"/>
      <c r="U293" s="329"/>
      <c r="V293" s="330"/>
      <c r="W293" s="37" t="s">
        <v>73</v>
      </c>
      <c r="X293" s="322">
        <f>IFERROR(SUMPRODUCT(X272:X291*H272:H291),"0")</f>
        <v>42</v>
      </c>
      <c r="Y293" s="322">
        <f>IFERROR(SUMPRODUCT(Y272:Y291*H272:H291),"0")</f>
        <v>42</v>
      </c>
      <c r="Z293" s="37"/>
      <c r="AA293" s="323"/>
      <c r="AB293" s="323"/>
      <c r="AC293" s="323"/>
    </row>
    <row r="294" spans="1:68" ht="15" customHeight="1" x14ac:dyDescent="0.2">
      <c r="A294" s="372"/>
      <c r="B294" s="325"/>
      <c r="C294" s="325"/>
      <c r="D294" s="325"/>
      <c r="E294" s="325"/>
      <c r="F294" s="325"/>
      <c r="G294" s="325"/>
      <c r="H294" s="325"/>
      <c r="I294" s="325"/>
      <c r="J294" s="325"/>
      <c r="K294" s="325"/>
      <c r="L294" s="325"/>
      <c r="M294" s="325"/>
      <c r="N294" s="325"/>
      <c r="O294" s="373"/>
      <c r="P294" s="361" t="s">
        <v>480</v>
      </c>
      <c r="Q294" s="362"/>
      <c r="R294" s="362"/>
      <c r="S294" s="362"/>
      <c r="T294" s="362"/>
      <c r="U294" s="362"/>
      <c r="V294" s="363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3125.4</v>
      </c>
      <c r="Y294" s="322">
        <f>IFERROR(Y24+Y33+Y39+Y44+Y60+Y66+Y71+Y77+Y87+Y94+Y106+Y112+Y119+Y126+Y131+Y137+Y142+Y148+Y156+Y161+Y169+Y174+Y182+Y189+Y199+Y207+Y212+Y217+Y223+Y229+Y236+Y241+Y247+Y255+Y259+Y264+Y270+Y293,"0")</f>
        <v>3125.4</v>
      </c>
      <c r="Z294" s="37"/>
      <c r="AA294" s="323"/>
      <c r="AB294" s="323"/>
      <c r="AC294" s="323"/>
    </row>
    <row r="295" spans="1:68" x14ac:dyDescent="0.2">
      <c r="A295" s="325"/>
      <c r="B295" s="325"/>
      <c r="C295" s="325"/>
      <c r="D295" s="325"/>
      <c r="E295" s="325"/>
      <c r="F295" s="325"/>
      <c r="G295" s="325"/>
      <c r="H295" s="325"/>
      <c r="I295" s="325"/>
      <c r="J295" s="325"/>
      <c r="K295" s="325"/>
      <c r="L295" s="325"/>
      <c r="M295" s="325"/>
      <c r="N295" s="325"/>
      <c r="O295" s="373"/>
      <c r="P295" s="361" t="s">
        <v>481</v>
      </c>
      <c r="Q295" s="362"/>
      <c r="R295" s="362"/>
      <c r="S295" s="362"/>
      <c r="T295" s="362"/>
      <c r="U295" s="362"/>
      <c r="V295" s="363"/>
      <c r="W295" s="37" t="s">
        <v>73</v>
      </c>
      <c r="X295" s="322">
        <f>IFERROR(SUM(BM22:BM291),"0")</f>
        <v>3576.9956000000006</v>
      </c>
      <c r="Y295" s="322">
        <f>IFERROR(SUM(BN22:BN291),"0")</f>
        <v>3576.9956000000006</v>
      </c>
      <c r="Z295" s="37"/>
      <c r="AA295" s="323"/>
      <c r="AB295" s="323"/>
      <c r="AC295" s="323"/>
    </row>
    <row r="296" spans="1:68" x14ac:dyDescent="0.2">
      <c r="A296" s="325"/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73"/>
      <c r="P296" s="361" t="s">
        <v>482</v>
      </c>
      <c r="Q296" s="362"/>
      <c r="R296" s="362"/>
      <c r="S296" s="362"/>
      <c r="T296" s="362"/>
      <c r="U296" s="362"/>
      <c r="V296" s="363"/>
      <c r="W296" s="37" t="s">
        <v>483</v>
      </c>
      <c r="X296" s="38">
        <f>ROUNDUP(SUM(BO22:BO291),0)</f>
        <v>12</v>
      </c>
      <c r="Y296" s="38">
        <f>ROUNDUP(SUM(BP22:BP291),0)</f>
        <v>12</v>
      </c>
      <c r="Z296" s="37"/>
      <c r="AA296" s="323"/>
      <c r="AB296" s="323"/>
      <c r="AC296" s="323"/>
    </row>
    <row r="297" spans="1:68" x14ac:dyDescent="0.2">
      <c r="A297" s="325"/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373"/>
      <c r="P297" s="361" t="s">
        <v>484</v>
      </c>
      <c r="Q297" s="362"/>
      <c r="R297" s="362"/>
      <c r="S297" s="362"/>
      <c r="T297" s="362"/>
      <c r="U297" s="362"/>
      <c r="V297" s="363"/>
      <c r="W297" s="37" t="s">
        <v>73</v>
      </c>
      <c r="X297" s="322">
        <f>GrossWeightTotal+PalletQtyTotal*25</f>
        <v>3876.9956000000006</v>
      </c>
      <c r="Y297" s="322">
        <f>GrossWeightTotalR+PalletQtyTotalR*25</f>
        <v>3876.9956000000006</v>
      </c>
      <c r="Z297" s="37"/>
      <c r="AA297" s="323"/>
      <c r="AB297" s="323"/>
      <c r="AC297" s="323"/>
    </row>
    <row r="298" spans="1:68" x14ac:dyDescent="0.2">
      <c r="A298" s="325"/>
      <c r="B298" s="325"/>
      <c r="C298" s="325"/>
      <c r="D298" s="325"/>
      <c r="E298" s="325"/>
      <c r="F298" s="325"/>
      <c r="G298" s="325"/>
      <c r="H298" s="325"/>
      <c r="I298" s="325"/>
      <c r="J298" s="325"/>
      <c r="K298" s="325"/>
      <c r="L298" s="325"/>
      <c r="M298" s="325"/>
      <c r="N298" s="325"/>
      <c r="O298" s="373"/>
      <c r="P298" s="361" t="s">
        <v>485</v>
      </c>
      <c r="Q298" s="362"/>
      <c r="R298" s="362"/>
      <c r="S298" s="362"/>
      <c r="T298" s="362"/>
      <c r="U298" s="362"/>
      <c r="V298" s="363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880</v>
      </c>
      <c r="Y298" s="322">
        <f>IFERROR(Y23+Y32+Y38+Y43+Y59+Y65+Y70+Y76+Y86+Y93+Y105+Y111+Y118+Y125+Y130+Y136+Y141+Y147+Y155+Y160+Y168+Y173+Y181+Y188+Y198+Y206+Y211+Y216+Y222+Y228+Y235+Y240+Y246+Y254+Y258+Y263+Y269+Y292,"0")</f>
        <v>880</v>
      </c>
      <c r="Z298" s="37"/>
      <c r="AA298" s="323"/>
      <c r="AB298" s="323"/>
      <c r="AC298" s="323"/>
    </row>
    <row r="299" spans="1:68" ht="14.25" hidden="1" customHeight="1" x14ac:dyDescent="0.2">
      <c r="A299" s="325"/>
      <c r="B299" s="325"/>
      <c r="C299" s="325"/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73"/>
      <c r="P299" s="361" t="s">
        <v>486</v>
      </c>
      <c r="Q299" s="362"/>
      <c r="R299" s="362"/>
      <c r="S299" s="362"/>
      <c r="T299" s="362"/>
      <c r="U299" s="362"/>
      <c r="V299" s="363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13.977279999999999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2" t="s">
        <v>62</v>
      </c>
      <c r="C301" s="342" t="s">
        <v>74</v>
      </c>
      <c r="D301" s="427"/>
      <c r="E301" s="427"/>
      <c r="F301" s="427"/>
      <c r="G301" s="427"/>
      <c r="H301" s="427"/>
      <c r="I301" s="427"/>
      <c r="J301" s="427"/>
      <c r="K301" s="427"/>
      <c r="L301" s="427"/>
      <c r="M301" s="427"/>
      <c r="N301" s="427"/>
      <c r="O301" s="427"/>
      <c r="P301" s="427"/>
      <c r="Q301" s="427"/>
      <c r="R301" s="427"/>
      <c r="S301" s="428"/>
      <c r="T301" s="342" t="s">
        <v>244</v>
      </c>
      <c r="U301" s="428"/>
      <c r="V301" s="312" t="s">
        <v>272</v>
      </c>
      <c r="W301" s="342" t="s">
        <v>294</v>
      </c>
      <c r="X301" s="427"/>
      <c r="Y301" s="427"/>
      <c r="Z301" s="427"/>
      <c r="AA301" s="427"/>
      <c r="AB301" s="427"/>
      <c r="AC301" s="428"/>
      <c r="AD301" s="312" t="s">
        <v>359</v>
      </c>
      <c r="AE301" s="342" t="s">
        <v>365</v>
      </c>
      <c r="AF301" s="428"/>
      <c r="AG301" s="312" t="s">
        <v>375</v>
      </c>
      <c r="AH301" s="312" t="s">
        <v>245</v>
      </c>
    </row>
    <row r="302" spans="1:68" ht="14.25" customHeight="1" thickTop="1" x14ac:dyDescent="0.2">
      <c r="A302" s="458" t="s">
        <v>489</v>
      </c>
      <c r="B302" s="342" t="s">
        <v>62</v>
      </c>
      <c r="C302" s="342" t="s">
        <v>75</v>
      </c>
      <c r="D302" s="342" t="s">
        <v>92</v>
      </c>
      <c r="E302" s="342" t="s">
        <v>99</v>
      </c>
      <c r="F302" s="342" t="s">
        <v>105</v>
      </c>
      <c r="G302" s="342" t="s">
        <v>133</v>
      </c>
      <c r="H302" s="342" t="s">
        <v>140</v>
      </c>
      <c r="I302" s="342" t="s">
        <v>145</v>
      </c>
      <c r="J302" s="342" t="s">
        <v>153</v>
      </c>
      <c r="K302" s="342" t="s">
        <v>172</v>
      </c>
      <c r="L302" s="342" t="s">
        <v>182</v>
      </c>
      <c r="M302" s="342" t="s">
        <v>201</v>
      </c>
      <c r="N302" s="313"/>
      <c r="O302" s="342" t="s">
        <v>209</v>
      </c>
      <c r="P302" s="342" t="s">
        <v>219</v>
      </c>
      <c r="Q302" s="342" t="s">
        <v>227</v>
      </c>
      <c r="R302" s="342" t="s">
        <v>231</v>
      </c>
      <c r="S302" s="342" t="s">
        <v>240</v>
      </c>
      <c r="T302" s="342" t="s">
        <v>245</v>
      </c>
      <c r="U302" s="342" t="s">
        <v>249</v>
      </c>
      <c r="V302" s="342" t="s">
        <v>273</v>
      </c>
      <c r="W302" s="342" t="s">
        <v>295</v>
      </c>
      <c r="X302" s="342" t="s">
        <v>308</v>
      </c>
      <c r="Y302" s="342" t="s">
        <v>318</v>
      </c>
      <c r="Z302" s="342" t="s">
        <v>333</v>
      </c>
      <c r="AA302" s="342" t="s">
        <v>344</v>
      </c>
      <c r="AB302" s="342" t="s">
        <v>348</v>
      </c>
      <c r="AC302" s="342" t="s">
        <v>352</v>
      </c>
      <c r="AD302" s="342" t="s">
        <v>360</v>
      </c>
      <c r="AE302" s="342" t="s">
        <v>366</v>
      </c>
      <c r="AF302" s="342" t="s">
        <v>372</v>
      </c>
      <c r="AG302" s="342" t="s">
        <v>376</v>
      </c>
      <c r="AH302" s="342" t="s">
        <v>245</v>
      </c>
    </row>
    <row r="303" spans="1:68" ht="13.5" customHeight="1" thickBot="1" x14ac:dyDescent="0.25">
      <c r="A303" s="459"/>
      <c r="B303" s="343"/>
      <c r="C303" s="343"/>
      <c r="D303" s="343"/>
      <c r="E303" s="343"/>
      <c r="F303" s="343"/>
      <c r="G303" s="343"/>
      <c r="H303" s="343"/>
      <c r="I303" s="343"/>
      <c r="J303" s="343"/>
      <c r="K303" s="343"/>
      <c r="L303" s="343"/>
      <c r="M303" s="343"/>
      <c r="N303" s="313"/>
      <c r="O303" s="343"/>
      <c r="P303" s="343"/>
      <c r="Q303" s="343"/>
      <c r="R303" s="343"/>
      <c r="S303" s="343"/>
      <c r="T303" s="343"/>
      <c r="U303" s="343"/>
      <c r="V303" s="343"/>
      <c r="W303" s="343"/>
      <c r="X303" s="343"/>
      <c r="Y303" s="343"/>
      <c r="Z303" s="343"/>
      <c r="AA303" s="343"/>
      <c r="AB303" s="343"/>
      <c r="AC303" s="343"/>
      <c r="AD303" s="343"/>
      <c r="AE303" s="343"/>
      <c r="AF303" s="343"/>
      <c r="AG303" s="343"/>
      <c r="AH303" s="343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84</v>
      </c>
      <c r="D304" s="46">
        <f>IFERROR(X36*H36,"0")+IFERROR(X37*H37,"0")</f>
        <v>0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259.2</v>
      </c>
      <c r="G304" s="46">
        <f>IFERROR(X63*H63,"0")+IFERROR(X64*H64,"0")</f>
        <v>0</v>
      </c>
      <c r="H304" s="46">
        <f>IFERROR(X69*H69,"0")</f>
        <v>0</v>
      </c>
      <c r="I304" s="46">
        <f>IFERROR(X74*H74,"0")+IFERROR(X75*H75,"0")</f>
        <v>201.60000000000002</v>
      </c>
      <c r="J304" s="46">
        <f>IFERROR(X80*H80,"0")+IFERROR(X81*H81,"0")+IFERROR(X82*H82,"0")+IFERROR(X83*H83,"0")+IFERROR(X84*H84,"0")+IFERROR(X85*H85,"0")</f>
        <v>655.20000000000005</v>
      </c>
      <c r="K304" s="46">
        <f>IFERROR(X90*H90,"0")+IFERROR(X91*H91,"0")+IFERROR(X92*H92,"0")</f>
        <v>201.6</v>
      </c>
      <c r="L304" s="46">
        <f>IFERROR(X97*H97,"0")+IFERROR(X98*H98,"0")+IFERROR(X99*H99,"0")+IFERROR(X100*H100,"0")+IFERROR(X101*H101,"0")+IFERROR(X102*H102,"0")+IFERROR(X103*H103,"0")+IFERROR(X104*H104,"0")</f>
        <v>0</v>
      </c>
      <c r="M304" s="46">
        <f>IFERROR(X109*H109,"0")+IFERROR(X110*H110,"0")</f>
        <v>336</v>
      </c>
      <c r="N304" s="313"/>
      <c r="O304" s="46">
        <f>IFERROR(X115*H115,"0")+IFERROR(X116*H116,"0")+IFERROR(X117*H117,"0")</f>
        <v>84</v>
      </c>
      <c r="P304" s="46">
        <f>IFERROR(X122*H122,"0")+IFERROR(X123*H123,"0")+IFERROR(X124*H124,"0")</f>
        <v>0</v>
      </c>
      <c r="Q304" s="46">
        <f>IFERROR(X129*H129,"0")</f>
        <v>84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0</v>
      </c>
      <c r="V304" s="46">
        <f>IFERROR(X165*H165,"0")+IFERROR(X166*H166,"0")+IFERROR(X167*H167,"0")+IFERROR(X171*H171,"0")+IFERROR(X172*H172,"0")</f>
        <v>378</v>
      </c>
      <c r="W304" s="46">
        <f>IFERROR(X178*H178,"0")+IFERROR(X179*H179,"0")+IFERROR(X180*H180,"0")</f>
        <v>0</v>
      </c>
      <c r="X304" s="46">
        <f>IFERROR(X185*H185,"0")+IFERROR(X186*H186,"0")+IFERROR(X187*H187,"0")</f>
        <v>0</v>
      </c>
      <c r="Y304" s="46">
        <f>IFERROR(X192*H192,"0")+IFERROR(X193*H193,"0")+IFERROR(X194*H194,"0")+IFERROR(X195*H195,"0")+IFERROR(X196*H196,"0")+IFERROR(X197*H197,"0")</f>
        <v>67.199999999999989</v>
      </c>
      <c r="Z304" s="46">
        <f>IFERROR(X202*H202,"0")+IFERROR(X203*H203,"0")+IFERROR(X204*H204,"0")+IFERROR(X205*H205,"0")</f>
        <v>86.4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688.2</v>
      </c>
    </row>
    <row r="305" spans="1:3" ht="13.5" customHeight="1" thickTop="1" x14ac:dyDescent="0.2">
      <c r="C305" s="313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496.79999999999995</v>
      </c>
      <c r="B307" s="60">
        <f>SUMPRODUCT(--(BB:BB="ПГП"),--(W:W="кор"),H:H,Y:Y)+SUMPRODUCT(--(BB:BB="ПГП"),--(W:W="кг"),Y:Y)</f>
        <v>2628.6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12,00"/>
        <filter val="12"/>
        <filter val="12,00"/>
        <filter val="126,00"/>
        <filter val="14,00"/>
        <filter val="144,00"/>
        <filter val="182,00"/>
        <filter val="201,60"/>
        <filter val="24,00"/>
        <filter val="259,20"/>
        <filter val="28,00"/>
        <filter val="3 125,40"/>
        <filter val="3 577,00"/>
        <filter val="3 877,00"/>
        <filter val="336,00"/>
        <filter val="353,40"/>
        <filter val="36,00"/>
        <filter val="378,00"/>
        <filter val="42,00"/>
        <filter val="48,00"/>
        <filter val="56,00"/>
        <filter val="64,80"/>
        <filter val="655,20"/>
        <filter val="67,20"/>
        <filter val="70,00"/>
        <filter val="84,00"/>
        <filter val="86,40"/>
        <filter val="880,00"/>
        <filter val="90,00"/>
        <filter val="98,00"/>
      </filters>
    </filterColumn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X17:X18"/>
    <mergeCell ref="D123:E123"/>
    <mergeCell ref="P58:T58"/>
    <mergeCell ref="A188:O189"/>
    <mergeCell ref="D50:E50"/>
    <mergeCell ref="P202:T202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107:Z107"/>
    <mergeCell ref="D276:E276"/>
    <mergeCell ref="A8:C8"/>
    <mergeCell ref="P124:T124"/>
    <mergeCell ref="D97:E97"/>
    <mergeCell ref="P151:T151"/>
    <mergeCell ref="P76:V76"/>
    <mergeCell ref="D268:E268"/>
    <mergeCell ref="A128:Z128"/>
    <mergeCell ref="A10:C10"/>
    <mergeCell ref="Q302:Q303"/>
    <mergeCell ref="D29:E29"/>
    <mergeCell ref="S302:S303"/>
    <mergeCell ref="A20:Z20"/>
    <mergeCell ref="D252:E252"/>
    <mergeCell ref="P123:T123"/>
    <mergeCell ref="P110:T110"/>
    <mergeCell ref="P66:V66"/>
    <mergeCell ref="P137:V137"/>
    <mergeCell ref="A258:O259"/>
    <mergeCell ref="A127:Z127"/>
    <mergeCell ref="A249:Z249"/>
    <mergeCell ref="A176:Z176"/>
    <mergeCell ref="A114:Z114"/>
    <mergeCell ref="A191:Z191"/>
    <mergeCell ref="P262:T262"/>
    <mergeCell ref="D49:E49"/>
    <mergeCell ref="D278:E278"/>
    <mergeCell ref="P291:T291"/>
    <mergeCell ref="D234:E234"/>
    <mergeCell ref="P288:T288"/>
    <mergeCell ref="D171:E171"/>
    <mergeCell ref="AD17:AF18"/>
    <mergeCell ref="D101:E101"/>
    <mergeCell ref="P142:V142"/>
    <mergeCell ref="A132:Z132"/>
    <mergeCell ref="A93:O94"/>
    <mergeCell ref="P274:T274"/>
    <mergeCell ref="P84:T84"/>
    <mergeCell ref="P22:T22"/>
    <mergeCell ref="P193:T193"/>
    <mergeCell ref="P236:V236"/>
    <mergeCell ref="A61:Z61"/>
    <mergeCell ref="P223:V223"/>
    <mergeCell ref="A248:Z248"/>
    <mergeCell ref="A175:Z175"/>
    <mergeCell ref="P102:T102"/>
    <mergeCell ref="P189:V189"/>
    <mergeCell ref="P196:T196"/>
    <mergeCell ref="P83:T83"/>
    <mergeCell ref="F5:G5"/>
    <mergeCell ref="T301:U301"/>
    <mergeCell ref="P169:V169"/>
    <mergeCell ref="A25:Z25"/>
    <mergeCell ref="P119:V119"/>
    <mergeCell ref="P186:T186"/>
    <mergeCell ref="P82:T82"/>
    <mergeCell ref="D221:E221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V6:W9"/>
    <mergeCell ref="P109:T109"/>
    <mergeCell ref="A155:O156"/>
    <mergeCell ref="D186:E186"/>
    <mergeCell ref="P2:W3"/>
    <mergeCell ref="A269:O270"/>
    <mergeCell ref="P54:T54"/>
    <mergeCell ref="A170:Z170"/>
    <mergeCell ref="D10:E10"/>
    <mergeCell ref="A23:O24"/>
    <mergeCell ref="P64:T64"/>
    <mergeCell ref="F10:G10"/>
    <mergeCell ref="P135:T135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D154:E154"/>
    <mergeCell ref="P282:T282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P276:T276"/>
    <mergeCell ref="K302:K303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M17:M18"/>
    <mergeCell ref="A168:O169"/>
    <mergeCell ref="O17:O18"/>
    <mergeCell ref="P131:V131"/>
    <mergeCell ref="P258:V258"/>
    <mergeCell ref="P174:V174"/>
    <mergeCell ref="V12:W12"/>
    <mergeCell ref="D262:E262"/>
    <mergeCell ref="P43:V43"/>
    <mergeCell ref="P85:T85"/>
    <mergeCell ref="P105:V105"/>
    <mergeCell ref="H10:M10"/>
    <mergeCell ref="AA17:AA18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P71:V71"/>
    <mergeCell ref="A138:Z138"/>
    <mergeCell ref="A13:M13"/>
    <mergeCell ref="A59:O60"/>
    <mergeCell ref="A250:Z250"/>
    <mergeCell ref="P55:T55"/>
    <mergeCell ref="D115:E115"/>
    <mergeCell ref="Q12:R12"/>
    <mergeCell ref="A38:O39"/>
    <mergeCell ref="J9:M9"/>
    <mergeCell ref="D283:E283"/>
    <mergeCell ref="D56:E56"/>
    <mergeCell ref="A65:O66"/>
    <mergeCell ref="D193:E193"/>
    <mergeCell ref="P233:T233"/>
    <mergeCell ref="P37:T37"/>
    <mergeCell ref="P155:V155"/>
    <mergeCell ref="D285:E28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90:T90"/>
    <mergeCell ref="P261:T261"/>
    <mergeCell ref="D204:E204"/>
    <mergeCell ref="D75:E75"/>
    <mergeCell ref="U302:U303"/>
    <mergeCell ref="W302:W303"/>
    <mergeCell ref="Y302:Y303"/>
    <mergeCell ref="P115:T115"/>
    <mergeCell ref="A256:Z256"/>
    <mergeCell ref="A15:M15"/>
    <mergeCell ref="D48:E48"/>
    <mergeCell ref="A183:Z183"/>
    <mergeCell ref="A133:Z133"/>
    <mergeCell ref="P204:T204"/>
    <mergeCell ref="P179:T179"/>
    <mergeCell ref="W301:AC301"/>
    <mergeCell ref="B302:B303"/>
    <mergeCell ref="D302:D303"/>
    <mergeCell ref="P154:T154"/>
    <mergeCell ref="A222:O223"/>
    <mergeCell ref="P247:V247"/>
    <mergeCell ref="P241:V241"/>
    <mergeCell ref="A302:A303"/>
    <mergeCell ref="P91:T91"/>
    <mergeCell ref="P302:P303"/>
    <mergeCell ref="A43:O44"/>
    <mergeCell ref="P298:V298"/>
    <mergeCell ref="P198:V198"/>
    <mergeCell ref="T5:U5"/>
    <mergeCell ref="V5:W5"/>
    <mergeCell ref="P203:T203"/>
    <mergeCell ref="P294:V294"/>
    <mergeCell ref="D233:E233"/>
    <mergeCell ref="D282:E282"/>
    <mergeCell ref="P212:V212"/>
    <mergeCell ref="Q8:R8"/>
    <mergeCell ref="P69:T69"/>
    <mergeCell ref="P140:T140"/>
    <mergeCell ref="P267:T267"/>
    <mergeCell ref="D104:E104"/>
    <mergeCell ref="D275:E275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V302:V303"/>
    <mergeCell ref="AF302:AF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P228:V228"/>
    <mergeCell ref="D251:E251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D274:E274"/>
    <mergeCell ref="D245:E245"/>
    <mergeCell ref="D187:E187"/>
    <mergeCell ref="P87:V87"/>
    <mergeCell ref="A5:C5"/>
    <mergeCell ref="A237:Z237"/>
    <mergeCell ref="D179:E179"/>
    <mergeCell ref="A108:Z108"/>
    <mergeCell ref="C301:S301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9:E9"/>
    <mergeCell ref="D180:E180"/>
    <mergeCell ref="P197:T197"/>
    <mergeCell ref="F9:G9"/>
    <mergeCell ref="P53:T53"/>
    <mergeCell ref="A254:O255"/>
    <mergeCell ref="A6:C6"/>
    <mergeCell ref="D261:E261"/>
    <mergeCell ref="A130:O131"/>
    <mergeCell ref="D167:E167"/>
    <mergeCell ref="P239:T239"/>
    <mergeCell ref="A265:Z265"/>
    <mergeCell ref="A121:Z121"/>
    <mergeCell ref="D63:E63"/>
    <mergeCell ref="P181:V181"/>
    <mergeCell ref="D178:E178"/>
    <mergeCell ref="D172:E172"/>
    <mergeCell ref="P188:V188"/>
    <mergeCell ref="P180:T180"/>
    <mergeCell ref="A96:Z96"/>
    <mergeCell ref="P167:T167"/>
    <mergeCell ref="P117:T117"/>
    <mergeCell ref="P15:T16"/>
    <mergeCell ref="D116:E116"/>
    <mergeCell ref="A177:Z177"/>
    <mergeCell ref="P287:T287"/>
    <mergeCell ref="P281:T281"/>
    <mergeCell ref="P295:V295"/>
    <mergeCell ref="A120:Z120"/>
    <mergeCell ref="P270:V270"/>
    <mergeCell ref="A95:Z95"/>
    <mergeCell ref="D31:E31"/>
    <mergeCell ref="D158:E158"/>
    <mergeCell ref="P286:T286"/>
    <mergeCell ref="P187:T187"/>
    <mergeCell ref="A111:O112"/>
    <mergeCell ref="P52:T52"/>
    <mergeCell ref="I17:I18"/>
    <mergeCell ref="D135:E135"/>
    <mergeCell ref="A246:O247"/>
    <mergeCell ref="D109:E109"/>
    <mergeCell ref="A160:O161"/>
    <mergeCell ref="P126:V126"/>
    <mergeCell ref="A141:O142"/>
    <mergeCell ref="P280:T280"/>
    <mergeCell ref="D90:E90"/>
    <mergeCell ref="Q9:R9"/>
    <mergeCell ref="A113:Z113"/>
    <mergeCell ref="A219:Z219"/>
    <mergeCell ref="Q11:R11"/>
    <mergeCell ref="P205:T205"/>
    <mergeCell ref="P289:T289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19:Z19"/>
    <mergeCell ref="A68:Z68"/>
    <mergeCell ref="A14:M14"/>
    <mergeCell ref="P284:T284"/>
    <mergeCell ref="P17:T18"/>
    <mergeCell ref="P129:T129"/>
    <mergeCell ref="P63:T63"/>
    <mergeCell ref="P194:T194"/>
    <mergeCell ref="P50:T50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93:V93"/>
    <mergeCell ref="P264:V264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A89:Z89"/>
    <mergeCell ref="P166:T166"/>
    <mergeCell ref="D52:E52"/>
    <mergeCell ref="A162:Z162"/>
    <mergeCell ref="H1:Q1"/>
    <mergeCell ref="P38:V38"/>
    <mergeCell ref="A243:Z243"/>
    <mergeCell ref="P222:V222"/>
    <mergeCell ref="D284:E284"/>
    <mergeCell ref="P246:V246"/>
    <mergeCell ref="D28:E28"/>
    <mergeCell ref="A163:Z163"/>
    <mergeCell ref="D117:E117"/>
    <mergeCell ref="D92:E92"/>
    <mergeCell ref="D55:E55"/>
    <mergeCell ref="D30:E30"/>
    <mergeCell ref="P171:T171"/>
    <mergeCell ref="D5:E5"/>
    <mergeCell ref="P116:T116"/>
    <mergeCell ref="D122:E122"/>
    <mergeCell ref="A26:Z26"/>
    <mergeCell ref="P103:T103"/>
    <mergeCell ref="P59:V59"/>
    <mergeCell ref="P97:T97"/>
    <mergeCell ref="P130:V130"/>
    <mergeCell ref="P268:T268"/>
    <mergeCell ref="D1:F1"/>
    <mergeCell ref="A242:Z242"/>
    <mergeCell ref="E302:E303"/>
    <mergeCell ref="G302:G303"/>
    <mergeCell ref="P234:T234"/>
    <mergeCell ref="A150:Z150"/>
    <mergeCell ref="A144:Z144"/>
    <mergeCell ref="D7:M7"/>
    <mergeCell ref="D129:E129"/>
    <mergeCell ref="P156:V156"/>
    <mergeCell ref="P92:T92"/>
    <mergeCell ref="P29:T29"/>
    <mergeCell ref="P100:T100"/>
    <mergeCell ref="D81:E81"/>
    <mergeCell ref="A294:O299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47:T47"/>
    <mergeCell ref="P111:V111"/>
    <mergeCell ref="AH302:AH303"/>
    <mergeCell ref="B17:B18"/>
    <mergeCell ref="Z302:Z303"/>
    <mergeCell ref="AB302:AB303"/>
    <mergeCell ref="A73:Z73"/>
    <mergeCell ref="P235:V235"/>
    <mergeCell ref="A260:Z260"/>
    <mergeCell ref="P207:V207"/>
    <mergeCell ref="P81:T81"/>
    <mergeCell ref="P56:T56"/>
    <mergeCell ref="D124:E124"/>
    <mergeCell ref="D195:E195"/>
    <mergeCell ref="P252:T252"/>
    <mergeCell ref="A173:O174"/>
    <mergeCell ref="P299:V299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W17:W18"/>
    <mergeCell ref="AC302:AC303"/>
    <mergeCell ref="D134:E134"/>
    <mergeCell ref="D205:E205"/>
    <mergeCell ref="R1:T1"/>
    <mergeCell ref="P172:T172"/>
    <mergeCell ref="P28:T28"/>
    <mergeCell ref="P221:T221"/>
    <mergeCell ref="P215:T215"/>
    <mergeCell ref="P165:T165"/>
    <mergeCell ref="P229:V229"/>
    <mergeCell ref="D98:E98"/>
    <mergeCell ref="P30:T30"/>
    <mergeCell ref="P77:V77"/>
    <mergeCell ref="P152:T152"/>
    <mergeCell ref="A76:O77"/>
    <mergeCell ref="A147:O148"/>
    <mergeCell ref="A200:Z200"/>
    <mergeCell ref="P290:T290"/>
    <mergeCell ref="P141:V141"/>
    <mergeCell ref="P206:V206"/>
    <mergeCell ref="P104:T104"/>
    <mergeCell ref="P168:V168"/>
    <mergeCell ref="P275:T275"/>
    <mergeCell ref="V10:W10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  <mergeCell ref="P51:T51"/>
    <mergeCell ref="P153:T1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2024-11-29T12:27:00Z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