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AA8E49-4897-4B22-86F0-B42ABCD6C7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O261" i="1"/>
  <c r="BM261" i="1"/>
  <c r="Z261" i="1"/>
  <c r="Z263" i="1" s="1"/>
  <c r="Y261" i="1"/>
  <c r="X259" i="1"/>
  <c r="X258" i="1"/>
  <c r="BO257" i="1"/>
  <c r="BM257" i="1"/>
  <c r="Z257" i="1"/>
  <c r="Z258" i="1" s="1"/>
  <c r="Y257" i="1"/>
  <c r="Y259" i="1" s="1"/>
  <c r="X255" i="1"/>
  <c r="X254" i="1"/>
  <c r="BO253" i="1"/>
  <c r="BM253" i="1"/>
  <c r="Z253" i="1"/>
  <c r="Y253" i="1"/>
  <c r="BO252" i="1"/>
  <c r="BM252" i="1"/>
  <c r="Z252" i="1"/>
  <c r="Y252" i="1"/>
  <c r="BO251" i="1"/>
  <c r="BM251" i="1"/>
  <c r="Z251" i="1"/>
  <c r="Z254" i="1" s="1"/>
  <c r="Y251" i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Y229" i="1" s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Y199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2" i="1"/>
  <c r="X181" i="1"/>
  <c r="BO180" i="1"/>
  <c r="BM180" i="1"/>
  <c r="Z180" i="1"/>
  <c r="Y180" i="1"/>
  <c r="BO179" i="1"/>
  <c r="BM179" i="1"/>
  <c r="Z179" i="1"/>
  <c r="Y179" i="1"/>
  <c r="BO178" i="1"/>
  <c r="BM178" i="1"/>
  <c r="Z178" i="1"/>
  <c r="Z181" i="1" s="1"/>
  <c r="Y178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8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2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Y105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7" i="1" s="1"/>
  <c r="P81" i="1"/>
  <c r="BP80" i="1"/>
  <c r="BO80" i="1"/>
  <c r="BN80" i="1"/>
  <c r="BM80" i="1"/>
  <c r="Z80" i="1"/>
  <c r="Z86" i="1" s="1"/>
  <c r="Y80" i="1"/>
  <c r="P80" i="1"/>
  <c r="X77" i="1"/>
  <c r="X76" i="1"/>
  <c r="BO75" i="1"/>
  <c r="BM75" i="1"/>
  <c r="Z75" i="1"/>
  <c r="Y75" i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2" i="1"/>
  <c r="BN28" i="1"/>
  <c r="Y33" i="1"/>
  <c r="BN30" i="1"/>
  <c r="Z38" i="1"/>
  <c r="Z65" i="1"/>
  <c r="BN63" i="1"/>
  <c r="Y66" i="1"/>
  <c r="Z118" i="1"/>
  <c r="Z125" i="1"/>
  <c r="BN122" i="1"/>
  <c r="Y125" i="1"/>
  <c r="BN124" i="1"/>
  <c r="BN151" i="1"/>
  <c r="BP151" i="1"/>
  <c r="BN152" i="1"/>
  <c r="BN153" i="1"/>
  <c r="BN154" i="1"/>
  <c r="Y155" i="1"/>
  <c r="Z160" i="1"/>
  <c r="BN158" i="1"/>
  <c r="Y161" i="1"/>
  <c r="Z173" i="1"/>
  <c r="BN171" i="1"/>
  <c r="Y174" i="1"/>
  <c r="Z235" i="1"/>
  <c r="BN239" i="1"/>
  <c r="BP239" i="1"/>
  <c r="Y240" i="1"/>
  <c r="Y60" i="1"/>
  <c r="BP47" i="1"/>
  <c r="BN47" i="1"/>
  <c r="BP49" i="1"/>
  <c r="BN49" i="1"/>
  <c r="BP51" i="1"/>
  <c r="BN51" i="1"/>
  <c r="BP52" i="1"/>
  <c r="BN52" i="1"/>
  <c r="BP54" i="1"/>
  <c r="BN54" i="1"/>
  <c r="BP56" i="1"/>
  <c r="BN56" i="1"/>
  <c r="BP58" i="1"/>
  <c r="BN58" i="1"/>
  <c r="BP75" i="1"/>
  <c r="BN75" i="1"/>
  <c r="BP91" i="1"/>
  <c r="BN91" i="1"/>
  <c r="BP117" i="1"/>
  <c r="BN117" i="1"/>
  <c r="Y131" i="1"/>
  <c r="Y130" i="1"/>
  <c r="BP129" i="1"/>
  <c r="BN129" i="1"/>
  <c r="BP166" i="1"/>
  <c r="BN166" i="1"/>
  <c r="Y182" i="1"/>
  <c r="Y181" i="1"/>
  <c r="BP178" i="1"/>
  <c r="BN178" i="1"/>
  <c r="BP179" i="1"/>
  <c r="BN179" i="1"/>
  <c r="BP180" i="1"/>
  <c r="BN180" i="1"/>
  <c r="Y264" i="1"/>
  <c r="Y263" i="1"/>
  <c r="BP261" i="1"/>
  <c r="BN261" i="1"/>
  <c r="BP262" i="1"/>
  <c r="BN262" i="1"/>
  <c r="J9" i="1"/>
  <c r="X294" i="1"/>
  <c r="Y32" i="1"/>
  <c r="Y38" i="1"/>
  <c r="BN37" i="1"/>
  <c r="Y44" i="1"/>
  <c r="Y43" i="1"/>
  <c r="BP42" i="1"/>
  <c r="BN42" i="1"/>
  <c r="BP135" i="1"/>
  <c r="BN135" i="1"/>
  <c r="Y189" i="1"/>
  <c r="BP185" i="1"/>
  <c r="BN185" i="1"/>
  <c r="BP187" i="1"/>
  <c r="BN187" i="1"/>
  <c r="BP203" i="1"/>
  <c r="BN203" i="1"/>
  <c r="BP205" i="1"/>
  <c r="BN205" i="1"/>
  <c r="BP234" i="1"/>
  <c r="BN234" i="1"/>
  <c r="Y255" i="1"/>
  <c r="Y254" i="1"/>
  <c r="BP251" i="1"/>
  <c r="BN251" i="1"/>
  <c r="BP252" i="1"/>
  <c r="BN252" i="1"/>
  <c r="BP253" i="1"/>
  <c r="BN253" i="1"/>
  <c r="BP268" i="1"/>
  <c r="BN268" i="1"/>
  <c r="Z59" i="1"/>
  <c r="Y59" i="1"/>
  <c r="Y65" i="1"/>
  <c r="Y76" i="1"/>
  <c r="Y86" i="1"/>
  <c r="Y94" i="1"/>
  <c r="Z93" i="1"/>
  <c r="Z105" i="1"/>
  <c r="Y118" i="1"/>
  <c r="Y126" i="1"/>
  <c r="Y136" i="1"/>
  <c r="Y160" i="1"/>
  <c r="Y169" i="1"/>
  <c r="Z168" i="1"/>
  <c r="Y173" i="1"/>
  <c r="Z188" i="1"/>
  <c r="Y188" i="1"/>
  <c r="Y198" i="1"/>
  <c r="Y207" i="1"/>
  <c r="H9" i="1"/>
  <c r="X295" i="1"/>
  <c r="X296" i="1"/>
  <c r="X298" i="1"/>
  <c r="BN29" i="1"/>
  <c r="BP29" i="1"/>
  <c r="BN31" i="1"/>
  <c r="BN36" i="1"/>
  <c r="BP36" i="1"/>
  <c r="Y39" i="1"/>
  <c r="BN48" i="1"/>
  <c r="BP48" i="1"/>
  <c r="BN50" i="1"/>
  <c r="BN53" i="1"/>
  <c r="BN55" i="1"/>
  <c r="BN57" i="1"/>
  <c r="BN64" i="1"/>
  <c r="BP64" i="1"/>
  <c r="BN69" i="1"/>
  <c r="BP69" i="1"/>
  <c r="Y70" i="1"/>
  <c r="BN74" i="1"/>
  <c r="BP74" i="1"/>
  <c r="Y77" i="1"/>
  <c r="BN81" i="1"/>
  <c r="BP81" i="1"/>
  <c r="BN82" i="1"/>
  <c r="BN85" i="1"/>
  <c r="BN90" i="1"/>
  <c r="BP90" i="1"/>
  <c r="BN92" i="1"/>
  <c r="Y93" i="1"/>
  <c r="BN97" i="1"/>
  <c r="BP97" i="1"/>
  <c r="BN99" i="1"/>
  <c r="BN101" i="1"/>
  <c r="BN103" i="1"/>
  <c r="Y106" i="1"/>
  <c r="BN109" i="1"/>
  <c r="BP109" i="1"/>
  <c r="BN110" i="1"/>
  <c r="Y111" i="1"/>
  <c r="BN115" i="1"/>
  <c r="BP115" i="1"/>
  <c r="BN116" i="1"/>
  <c r="Y119" i="1"/>
  <c r="BN123" i="1"/>
  <c r="BP123" i="1"/>
  <c r="BN134" i="1"/>
  <c r="BP134" i="1"/>
  <c r="Y137" i="1"/>
  <c r="BN146" i="1"/>
  <c r="BP146" i="1"/>
  <c r="Y147" i="1"/>
  <c r="BN159" i="1"/>
  <c r="BP159" i="1"/>
  <c r="BN165" i="1"/>
  <c r="BP165" i="1"/>
  <c r="BN167" i="1"/>
  <c r="Y168" i="1"/>
  <c r="BN172" i="1"/>
  <c r="BP172" i="1"/>
  <c r="BN186" i="1"/>
  <c r="BP186" i="1"/>
  <c r="BN193" i="1"/>
  <c r="BP193" i="1"/>
  <c r="BN195" i="1"/>
  <c r="BN197" i="1"/>
  <c r="Z206" i="1"/>
  <c r="BN202" i="1"/>
  <c r="BP202" i="1"/>
  <c r="Z222" i="1"/>
  <c r="Y236" i="1"/>
  <c r="BP233" i="1"/>
  <c r="BN233" i="1"/>
  <c r="Y235" i="1"/>
  <c r="Y246" i="1"/>
  <c r="BP245" i="1"/>
  <c r="BN245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Z299" i="1" l="1"/>
  <c r="Y298" i="1"/>
  <c r="Y295" i="1"/>
  <c r="Y294" i="1"/>
  <c r="Y296" i="1"/>
  <c r="X297" i="1"/>
  <c r="Y297" i="1" l="1"/>
  <c r="C307" i="1"/>
  <c r="A307" i="1"/>
  <c r="B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<sst xmlns="http://schemas.openxmlformats.org/spreadsheetml/2006/main" count="1502" uniqueCount="510">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</sst>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45628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0.375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406</v>
      </c>
      <c r="Y30" s="321">
        <f>IFERROR(IF(X30="","",X30),"")</f>
        <v>406</v>
      </c>
      <c r="Z30" s="36">
        <f>IFERROR(IF(X30="","",X30*0.00941),"")</f>
        <v>3.8204600000000002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780.25080000000003</v>
      </c>
      <c r="BN30" s="67">
        <f>IFERROR(Y30*I30,"0")</f>
        <v>780.25080000000003</v>
      </c>
      <c r="BO30" s="67">
        <f>IFERROR(X30/J30,"0")</f>
        <v>2.9</v>
      </c>
      <c r="BP30" s="67">
        <f>IFERROR(Y30/J30,"0")</f>
        <v>2.9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406</v>
      </c>
      <c r="Y32" s="322">
        <f>IFERROR(SUM(Y28:Y31),"0")</f>
        <v>406</v>
      </c>
      <c r="Z32" s="322">
        <f>IFERROR(IF(Z28="",0,Z28),"0")+IFERROR(IF(Z29="",0,Z29),"0")+IFERROR(IF(Z30="",0,Z30),"0")+IFERROR(IF(Z31="",0,Z31),"0")</f>
        <v>3.8204600000000002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609</v>
      </c>
      <c r="Y33" s="322">
        <f>IFERROR(SUMPRODUCT(Y28:Y31*H28:H31),"0")</f>
        <v>609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24</v>
      </c>
      <c r="Y37" s="32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24</v>
      </c>
      <c r="Y38" s="322">
        <f>IFERROR(SUM(Y36:Y37),"0")</f>
        <v>24</v>
      </c>
      <c r="Z38" s="322">
        <f>IFERROR(IF(Z36="",0,Z36),"0")+IFERROR(IF(Z37="",0,Z37),"0")</f>
        <v>0.372</v>
      </c>
      <c r="AA38" s="323"/>
      <c r="AB38" s="323"/>
      <c r="AC38" s="323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144</v>
      </c>
      <c r="Y39" s="322">
        <f>IFERROR(SUMPRODUCT(Y36:Y37*H36:H37),"0")</f>
        <v>144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180</v>
      </c>
      <c r="Y57" s="321">
        <f t="shared" si="0"/>
        <v>180</v>
      </c>
      <c r="Z57" s="36">
        <f t="shared" si="1"/>
        <v>2.79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1347.48</v>
      </c>
      <c r="BN57" s="67">
        <f t="shared" si="3"/>
        <v>1347.48</v>
      </c>
      <c r="BO57" s="67">
        <f t="shared" si="4"/>
        <v>2.1428571428571428</v>
      </c>
      <c r="BP57" s="67">
        <f t="shared" si="5"/>
        <v>2.1428571428571428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180</v>
      </c>
      <c r="Y59" s="322">
        <f>IFERROR(SUM(Y47:Y58),"0")</f>
        <v>180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2.79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1296</v>
      </c>
      <c r="Y60" s="322">
        <f>IFERROR(SUMPRODUCT(Y47:Y58*H47:H58),"0")</f>
        <v>1296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0</v>
      </c>
      <c r="Y64" s="321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hidden="1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hidden="1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196</v>
      </c>
      <c r="Y82" s="321">
        <f t="shared" si="6"/>
        <v>196</v>
      </c>
      <c r="Z82" s="36">
        <f t="shared" si="7"/>
        <v>3.50448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843.50560000000007</v>
      </c>
      <c r="BN82" s="67">
        <f t="shared" si="9"/>
        <v>843.50560000000007</v>
      </c>
      <c r="BO82" s="67">
        <f t="shared" si="10"/>
        <v>2.8</v>
      </c>
      <c r="BP82" s="67">
        <f t="shared" si="11"/>
        <v>2.8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154</v>
      </c>
      <c r="Y84" s="321">
        <f t="shared" si="6"/>
        <v>154</v>
      </c>
      <c r="Z84" s="36">
        <f t="shared" si="7"/>
        <v>2.75352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662.75440000000003</v>
      </c>
      <c r="BN84" s="67">
        <f t="shared" si="9"/>
        <v>662.75440000000003</v>
      </c>
      <c r="BO84" s="67">
        <f t="shared" si="10"/>
        <v>2.2000000000000002</v>
      </c>
      <c r="BP84" s="67">
        <f t="shared" si="11"/>
        <v>2.2000000000000002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350</v>
      </c>
      <c r="Y86" s="322">
        <f>IFERROR(SUM(Y80:Y85),"0")</f>
        <v>350</v>
      </c>
      <c r="Z86" s="322">
        <f>IFERROR(IF(Z80="",0,Z80),"0")+IFERROR(IF(Z81="",0,Z81),"0")+IFERROR(IF(Z82="",0,Z82),"0")+IFERROR(IF(Z83="",0,Z83),"0")+IFERROR(IF(Z84="",0,Z84),"0")+IFERROR(IF(Z85="",0,Z85),"0")</f>
        <v>6.258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1260</v>
      </c>
      <c r="Y87" s="322">
        <f>IFERROR(SUMPRODUCT(Y80:Y85*H80:H85),"0")</f>
        <v>1260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idden="1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0</v>
      </c>
      <c r="Y105" s="322">
        <f>IFERROR(SUM(Y97:Y104),"0")</f>
        <v>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23"/>
      <c r="AB105" s="323"/>
      <c r="AC105" s="323"/>
    </row>
    <row r="106" spans="1:68" hidden="1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0</v>
      </c>
      <c r="Y106" s="322">
        <f>IFERROR(SUMPRODUCT(Y97:Y104*H97:H104),"0")</f>
        <v>0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154</v>
      </c>
      <c r="Y109" s="321">
        <f>IFERROR(IF(X109="","",X109),"")</f>
        <v>154</v>
      </c>
      <c r="Z109" s="36">
        <f>IFERROR(IF(X109="","",X109*0.01788),"")</f>
        <v>2.75352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570.35439999999994</v>
      </c>
      <c r="BN109" s="67">
        <f>IFERROR(Y109*I109,"0")</f>
        <v>570.35439999999994</v>
      </c>
      <c r="BO109" s="67">
        <f>IFERROR(X109/J109,"0")</f>
        <v>2.2000000000000002</v>
      </c>
      <c r="BP109" s="67">
        <f>IFERROR(Y109/J109,"0")</f>
        <v>2.2000000000000002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140</v>
      </c>
      <c r="Y110" s="321">
        <f>IFERROR(IF(X110="","",X110),"")</f>
        <v>140</v>
      </c>
      <c r="Z110" s="36">
        <f>IFERROR(IF(X110="","",X110*0.01788),"")</f>
        <v>2.5032000000000001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518.50400000000002</v>
      </c>
      <c r="BN110" s="67">
        <f>IFERROR(Y110*I110,"0")</f>
        <v>518.50400000000002</v>
      </c>
      <c r="BO110" s="67">
        <f>IFERROR(X110/J110,"0")</f>
        <v>2</v>
      </c>
      <c r="BP110" s="67">
        <f>IFERROR(Y110/J110,"0")</f>
        <v>2</v>
      </c>
    </row>
    <row r="111" spans="1:68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294</v>
      </c>
      <c r="Y111" s="322">
        <f>IFERROR(SUM(Y109:Y110),"0")</f>
        <v>294</v>
      </c>
      <c r="Z111" s="322">
        <f>IFERROR(IF(Z109="",0,Z109),"0")+IFERROR(IF(Z110="",0,Z110),"0")</f>
        <v>5.2567199999999996</v>
      </c>
      <c r="AA111" s="323"/>
      <c r="AB111" s="323"/>
      <c r="AC111" s="323"/>
    </row>
    <row r="112" spans="1:68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882</v>
      </c>
      <c r="Y112" s="322">
        <f>IFERROR(SUMPRODUCT(Y109:Y110*H109:H110),"0")</f>
        <v>882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126</v>
      </c>
      <c r="Y117" s="321">
        <f>IFERROR(IF(X117="","",X117),"")</f>
        <v>126</v>
      </c>
      <c r="Z117" s="36">
        <f>IFERROR(IF(X117="","",X117*0.01788),"")</f>
        <v>2.2528800000000002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466.65359999999998</v>
      </c>
      <c r="BN117" s="67">
        <f>IFERROR(Y117*I117,"0")</f>
        <v>466.65359999999998</v>
      </c>
      <c r="BO117" s="67">
        <f>IFERROR(X117/J117,"0")</f>
        <v>1.8</v>
      </c>
      <c r="BP117" s="67">
        <f>IFERROR(Y117/J117,"0")</f>
        <v>1.8</v>
      </c>
    </row>
    <row r="118" spans="1:68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126</v>
      </c>
      <c r="Y118" s="322">
        <f>IFERROR(SUM(Y115:Y117),"0")</f>
        <v>126</v>
      </c>
      <c r="Z118" s="322">
        <f>IFERROR(IF(Z115="",0,Z115),"0")+IFERROR(IF(Z116="",0,Z116),"0")+IFERROR(IF(Z117="",0,Z117),"0")</f>
        <v>2.2528800000000002</v>
      </c>
      <c r="AA118" s="323"/>
      <c r="AB118" s="323"/>
      <c r="AC118" s="323"/>
    </row>
    <row r="119" spans="1:68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378</v>
      </c>
      <c r="Y119" s="322">
        <f>IFERROR(SUMPRODUCT(Y115:Y117*H115:H117),"0")</f>
        <v>378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196</v>
      </c>
      <c r="Y123" s="321">
        <f>IFERROR(IF(X123="","",X123),"")</f>
        <v>196</v>
      </c>
      <c r="Z123" s="36">
        <f>IFERROR(IF(X123="","",X123*0.01788),"")</f>
        <v>3.50448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642.88</v>
      </c>
      <c r="BN123" s="67">
        <f>IFERROR(Y123*I123,"0")</f>
        <v>642.88</v>
      </c>
      <c r="BO123" s="67">
        <f>IFERROR(X123/J123,"0")</f>
        <v>2.8</v>
      </c>
      <c r="BP123" s="67">
        <f>IFERROR(Y123/J123,"0")</f>
        <v>2.8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196</v>
      </c>
      <c r="Y125" s="322">
        <f>IFERROR(SUM(Y122:Y124),"0")</f>
        <v>196</v>
      </c>
      <c r="Z125" s="322">
        <f>IFERROR(IF(Z122="",0,Z122),"0")+IFERROR(IF(Z123="",0,Z123),"0")+IFERROR(IF(Z124="",0,Z124),"0")</f>
        <v>3.50448</v>
      </c>
      <c r="AA125" s="323"/>
      <c r="AB125" s="323"/>
      <c r="AC125" s="323"/>
    </row>
    <row r="126" spans="1:68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588</v>
      </c>
      <c r="Y126" s="322">
        <f>IFERROR(SUMPRODUCT(Y122:Y124*H122:H124),"0")</f>
        <v>588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hidden="1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96</v>
      </c>
      <c r="Y153" s="321">
        <f>IFERROR(IF(X153="","",X153),"")</f>
        <v>96</v>
      </c>
      <c r="Z153" s="36">
        <f>IFERROR(IF(X153="","",X153*0.00866),"")</f>
        <v>0.83135999999999988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500.46719999999993</v>
      </c>
      <c r="BN153" s="67">
        <f>IFERROR(Y153*I153,"0")</f>
        <v>500.46719999999993</v>
      </c>
      <c r="BO153" s="67">
        <f>IFERROR(X153/J153,"0")</f>
        <v>0.66666666666666663</v>
      </c>
      <c r="BP153" s="67">
        <f>IFERROR(Y153/J153,"0")</f>
        <v>0.66666666666666663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96</v>
      </c>
      <c r="Y155" s="322">
        <f>IFERROR(SUM(Y151:Y154),"0")</f>
        <v>96</v>
      </c>
      <c r="Z155" s="322">
        <f>IFERROR(IF(Z151="",0,Z151),"0")+IFERROR(IF(Z152="",0,Z152),"0")+IFERROR(IF(Z153="",0,Z153),"0")+IFERROR(IF(Z154="",0,Z154),"0")</f>
        <v>0.83135999999999988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480</v>
      </c>
      <c r="Y156" s="322">
        <f>IFERROR(SUMPRODUCT(Y151:Y154*H151:H154),"0")</f>
        <v>480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210</v>
      </c>
      <c r="Y165" s="321">
        <f>IFERROR(IF(X165="","",X165),"")</f>
        <v>210</v>
      </c>
      <c r="Z165" s="36">
        <f>IFERROR(IF(X165="","",X165*0.01788),"")</f>
        <v>3.7547999999999999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711.48</v>
      </c>
      <c r="BN165" s="67">
        <f>IFERROR(Y165*I165,"0")</f>
        <v>711.48</v>
      </c>
      <c r="BO165" s="67">
        <f>IFERROR(X165/J165,"0")</f>
        <v>3</v>
      </c>
      <c r="BP165" s="67">
        <f>IFERROR(Y165/J165,"0")</f>
        <v>3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140</v>
      </c>
      <c r="Y167" s="321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523.04000000000008</v>
      </c>
      <c r="BN167" s="67">
        <f>IFERROR(Y167*I167,"0")</f>
        <v>523.04000000000008</v>
      </c>
      <c r="BO167" s="67">
        <f>IFERROR(X167/J167,"0")</f>
        <v>2</v>
      </c>
      <c r="BP167" s="67">
        <f>IFERROR(Y167/J167,"0")</f>
        <v>2</v>
      </c>
    </row>
    <row r="168" spans="1:68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350</v>
      </c>
      <c r="Y168" s="322">
        <f>IFERROR(SUM(Y165:Y167),"0")</f>
        <v>350</v>
      </c>
      <c r="Z168" s="322">
        <f>IFERROR(IF(Z165="",0,Z165),"0")+IFERROR(IF(Z166="",0,Z166),"0")+IFERROR(IF(Z167="",0,Z167),"0")</f>
        <v>6.258</v>
      </c>
      <c r="AA168" s="323"/>
      <c r="AB168" s="323"/>
      <c r="AC168" s="323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1050</v>
      </c>
      <c r="Y169" s="322">
        <f>IFERROR(SUMPRODUCT(Y165:Y167*H165:H167),"0")</f>
        <v>1050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hidden="1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108</v>
      </c>
      <c r="Y185" s="321">
        <f>IFERROR(IF(X185="","",X185),"")</f>
        <v>108</v>
      </c>
      <c r="Z185" s="36">
        <f>IFERROR(IF(X185="","",X185*0.0155),"")</f>
        <v>1.6739999999999999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633.96</v>
      </c>
      <c r="BN185" s="67">
        <f>IFERROR(Y185*I185,"0")</f>
        <v>633.96</v>
      </c>
      <c r="BO185" s="67">
        <f>IFERROR(X185/J185,"0")</f>
        <v>1.2857142857142858</v>
      </c>
      <c r="BP185" s="67">
        <f>IFERROR(Y185/J185,"0")</f>
        <v>1.2857142857142858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108</v>
      </c>
      <c r="Y188" s="322">
        <f>IFERROR(SUM(Y185:Y187),"0")</f>
        <v>108</v>
      </c>
      <c r="Z188" s="322">
        <f>IFERROR(IF(Z185="",0,Z185),"0")+IFERROR(IF(Z186="",0,Z186),"0")+IFERROR(IF(Z187="",0,Z187),"0")</f>
        <v>1.6739999999999999</v>
      </c>
      <c r="AA188" s="323"/>
      <c r="AB188" s="323"/>
      <c r="AC188" s="323"/>
    </row>
    <row r="189" spans="1:68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604.79999999999995</v>
      </c>
      <c r="Y189" s="322">
        <f>IFERROR(SUMPRODUCT(Y185:Y187*H185:H187),"0")</f>
        <v>604.79999999999995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24</v>
      </c>
      <c r="Y197" s="321">
        <f t="shared" si="18"/>
        <v>24</v>
      </c>
      <c r="Z197" s="36">
        <f t="shared" si="19"/>
        <v>0.372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140.88</v>
      </c>
      <c r="BN197" s="67">
        <f t="shared" si="21"/>
        <v>140.88</v>
      </c>
      <c r="BO197" s="67">
        <f t="shared" si="22"/>
        <v>0.2857142857142857</v>
      </c>
      <c r="BP197" s="67">
        <f t="shared" si="23"/>
        <v>0.2857142857142857</v>
      </c>
    </row>
    <row r="198" spans="1:68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24</v>
      </c>
      <c r="Y198" s="322">
        <f>IFERROR(SUM(Y192:Y197),"0")</f>
        <v>24</v>
      </c>
      <c r="Z198" s="322">
        <f>IFERROR(IF(Z192="",0,Z192),"0")+IFERROR(IF(Z193="",0,Z193),"0")+IFERROR(IF(Z194="",0,Z194),"0")+IFERROR(IF(Z195="",0,Z195),"0")+IFERROR(IF(Z196="",0,Z196),"0")+IFERROR(IF(Z197="",0,Z197),"0")</f>
        <v>0.372</v>
      </c>
      <c r="AA198" s="323"/>
      <c r="AB198" s="323"/>
      <c r="AC198" s="323"/>
    </row>
    <row r="199" spans="1:68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134.39999999999998</v>
      </c>
      <c r="Y199" s="322">
        <f>IFERROR(SUMPRODUCT(Y192:Y197*H192:H197),"0")</f>
        <v>134.39999999999998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hidden="1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456</v>
      </c>
      <c r="Y233" s="321">
        <f>IFERROR(IF(X233="","",X233),"")</f>
        <v>456</v>
      </c>
      <c r="Z233" s="36">
        <f>IFERROR(IF(X233="","",X233*0.0155),"")</f>
        <v>7.0679999999999996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2399.4719999999998</v>
      </c>
      <c r="BN233" s="67">
        <f>IFERROR(Y233*I233,"0")</f>
        <v>2399.4719999999998</v>
      </c>
      <c r="BO233" s="67">
        <f>IFERROR(X233/J233,"0")</f>
        <v>5.4285714285714288</v>
      </c>
      <c r="BP233" s="67">
        <f>IFERROR(Y233/J233,"0")</f>
        <v>5.4285714285714288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456</v>
      </c>
      <c r="Y235" s="322">
        <f>IFERROR(SUM(Y233:Y234),"0")</f>
        <v>456</v>
      </c>
      <c r="Z235" s="322">
        <f>IFERROR(IF(Z233="",0,Z233),"0")+IFERROR(IF(Z234="",0,Z234),"0")</f>
        <v>7.0679999999999996</v>
      </c>
      <c r="AA235" s="323"/>
      <c r="AB235" s="323"/>
      <c r="AC235" s="323"/>
    </row>
    <row r="236" spans="1:68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2280</v>
      </c>
      <c r="Y236" s="322">
        <f>IFERROR(SUMPRODUCT(Y233:Y234*H233:H234),"0")</f>
        <v>2280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hidden="1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hidden="1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IFERROR(IF(X257="","",X257*0.00502),"")</f>
        <v>0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0</v>
      </c>
      <c r="Y258" s="322">
        <f>IFERROR(SUM(Y257:Y257),"0")</f>
        <v>0</v>
      </c>
      <c r="Z258" s="322">
        <f>IFERROR(IF(Z257="",0,Z257),"0")</f>
        <v>0</v>
      </c>
      <c r="AA258" s="323"/>
      <c r="AB258" s="323"/>
      <c r="AC258" s="323"/>
    </row>
    <row r="259" spans="1:68" hidden="1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0</v>
      </c>
      <c r="Y259" s="322">
        <f>IFERROR(SUMPRODUCT(Y257:Y257*H257:H257),"0")</f>
        <v>0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hidden="1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hidden="1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IFERROR(IF(X267="","",X267*0.0155),"")</f>
        <v>0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0</v>
      </c>
      <c r="Y269" s="322">
        <f>IFERROR(SUM(Y266:Y268),"0")</f>
        <v>0</v>
      </c>
      <c r="Z269" s="322">
        <f>IFERROR(IF(Z266="",0,Z266),"0")+IFERROR(IF(Z267="",0,Z267),"0")+IFERROR(IF(Z268="",0,Z268),"0")</f>
        <v>0</v>
      </c>
      <c r="AA269" s="323"/>
      <c r="AB269" s="323"/>
      <c r="AC269" s="323"/>
    </row>
    <row r="270" spans="1:68" hidden="1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0</v>
      </c>
      <c r="Y270" s="322">
        <f>IFERROR(SUMPRODUCT(Y266:Y268*H266:H268),"0")</f>
        <v>0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28</v>
      </c>
      <c r="Y273" s="321">
        <f t="shared" si="24"/>
        <v>28</v>
      </c>
      <c r="Z273" s="36">
        <f>IFERROR(IF(X273="","",X273*0.00936),"")</f>
        <v>0.26207999999999998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108.976</v>
      </c>
      <c r="BN273" s="67">
        <f t="shared" si="26"/>
        <v>108.976</v>
      </c>
      <c r="BO273" s="67">
        <f t="shared" si="27"/>
        <v>0.22222222222222221</v>
      </c>
      <c r="BP273" s="67">
        <f t="shared" si="28"/>
        <v>0.22222222222222221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36</v>
      </c>
      <c r="Y275" s="321">
        <f t="shared" si="24"/>
        <v>36</v>
      </c>
      <c r="Z275" s="36">
        <f>IFERROR(IF(X275="","",X275*0.0155),"")</f>
        <v>0.55800000000000005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206.46</v>
      </c>
      <c r="BN275" s="67">
        <f t="shared" si="26"/>
        <v>206.46</v>
      </c>
      <c r="BO275" s="67">
        <f t="shared" si="27"/>
        <v>0.42857142857142855</v>
      </c>
      <c r="BP275" s="67">
        <f t="shared" si="28"/>
        <v>0.42857142857142855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64</v>
      </c>
      <c r="Y292" s="322">
        <f>IFERROR(SUM(Y272:Y291),"0")</f>
        <v>64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0.82008000000000003</v>
      </c>
      <c r="AA292" s="323"/>
      <c r="AB292" s="323"/>
      <c r="AC292" s="323"/>
    </row>
    <row r="293" spans="1:68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301.60000000000002</v>
      </c>
      <c r="Y293" s="322">
        <f>IFERROR(SUMPRODUCT(Y272:Y291*H272:H291),"0")</f>
        <v>301.60000000000002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10007.800000000001</v>
      </c>
      <c r="Y294" s="322">
        <f>IFERROR(Y24+Y33+Y39+Y44+Y60+Y66+Y71+Y77+Y87+Y94+Y106+Y112+Y119+Y126+Y131+Y137+Y142+Y148+Y156+Y161+Y169+Y174+Y182+Y189+Y199+Y207+Y212+Y217+Y223+Y229+Y236+Y241+Y247+Y255+Y259+Y264+Y270+Y293,"0")</f>
        <v>10007.800000000001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11207.597999999998</v>
      </c>
      <c r="Y295" s="322">
        <f>IFERROR(SUM(BN22:BN291),"0")</f>
        <v>11207.597999999998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33</v>
      </c>
      <c r="Y296" s="38">
        <f>ROUNDUP(SUM(BP22:BP291),0)</f>
        <v>33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12032.597999999998</v>
      </c>
      <c r="Y297" s="322">
        <f>GrossWeightTotalR+PalletQtyTotalR*25</f>
        <v>12032.597999999998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2674</v>
      </c>
      <c r="Y298" s="322">
        <f>IFERROR(Y23+Y32+Y38+Y43+Y59+Y65+Y70+Y76+Y86+Y93+Y105+Y111+Y118+Y125+Y130+Y136+Y141+Y147+Y155+Y160+Y168+Y173+Y181+Y188+Y198+Y206+Y211+Y216+Y222+Y228+Y235+Y240+Y246+Y254+Y258+Y263+Y269+Y292,"0")</f>
        <v>2674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41.277979999999999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609</v>
      </c>
      <c r="D304" s="46">
        <f>IFERROR(X36*H36,"0")+IFERROR(X37*H37,"0")</f>
        <v>144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1296</v>
      </c>
      <c r="G304" s="46">
        <f>IFERROR(X63*H63,"0")+IFERROR(X64*H64,"0")</f>
        <v>0</v>
      </c>
      <c r="H304" s="46">
        <f>IFERROR(X69*H69,"0")</f>
        <v>0</v>
      </c>
      <c r="I304" s="46">
        <f>IFERROR(X74*H74,"0")+IFERROR(X75*H75,"0")</f>
        <v>0</v>
      </c>
      <c r="J304" s="46">
        <f>IFERROR(X80*H80,"0")+IFERROR(X81*H81,"0")+IFERROR(X82*H82,"0")+IFERROR(X83*H83,"0")+IFERROR(X84*H84,"0")+IFERROR(X85*H85,"0")</f>
        <v>1260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0</v>
      </c>
      <c r="M304" s="46">
        <f>IFERROR(X109*H109,"0")+IFERROR(X110*H110,"0")</f>
        <v>882</v>
      </c>
      <c r="N304" s="313"/>
      <c r="O304" s="46">
        <f>IFERROR(X115*H115,"0")+IFERROR(X116*H116,"0")+IFERROR(X117*H117,"0")</f>
        <v>378</v>
      </c>
      <c r="P304" s="46">
        <f>IFERROR(X122*H122,"0")+IFERROR(X123*H123,"0")+IFERROR(X124*H124,"0")</f>
        <v>588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480</v>
      </c>
      <c r="V304" s="46">
        <f>IFERROR(X165*H165,"0")+IFERROR(X166*H166,"0")+IFERROR(X167*H167,"0")+IFERROR(X171*H171,"0")+IFERROR(X172*H172,"0")</f>
        <v>1050</v>
      </c>
      <c r="W304" s="46">
        <f>IFERROR(X178*H178,"0")+IFERROR(X179*H179,"0")+IFERROR(X180*H180,"0")</f>
        <v>0</v>
      </c>
      <c r="X304" s="46">
        <f>IFERROR(X185*H185,"0")+IFERROR(X186*H186,"0")+IFERROR(X187*H187,"0")</f>
        <v>604.79999999999995</v>
      </c>
      <c r="Y304" s="46">
        <f>IFERROR(X192*H192,"0")+IFERROR(X193*H193,"0")+IFERROR(X194*H194,"0")+IFERROR(X195*H195,"0")+IFERROR(X196*H196,"0")+IFERROR(X197*H197,"0")</f>
        <v>134.39999999999998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2280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301.60000000000002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4939.2000000000007</v>
      </c>
      <c r="B307" s="60">
        <f>SUMPRODUCT(--(BB:BB="ПГП"),--(W:W="кор"),H:H,Y:Y)+SUMPRODUCT(--(BB:BB="ПГП"),--(W:W="кг"),Y:Y)</f>
        <v>5068.6000000000004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260,00"/>
        <filter val="1 296,00"/>
        <filter val="10 007,80"/>
        <filter val="108,00"/>
        <filter val="11 207,60"/>
        <filter val="12 032,60"/>
        <filter val="126,00"/>
        <filter val="134,40"/>
        <filter val="140,00"/>
        <filter val="144,00"/>
        <filter val="154,00"/>
        <filter val="180,00"/>
        <filter val="196,00"/>
        <filter val="2 280,00"/>
        <filter val="2 674,00"/>
        <filter val="210,00"/>
        <filter val="24,00"/>
        <filter val="28,00"/>
        <filter val="294,00"/>
        <filter val="301,60"/>
        <filter val="33"/>
        <filter val="350,00"/>
        <filter val="36,00"/>
        <filter val="378,00"/>
        <filter val="406,00"/>
        <filter val="456,00"/>
        <filter val="480,00"/>
        <filter val="588,00"/>
        <filter val="604,80"/>
        <filter val="609,00"/>
        <filter val="64,00"/>
        <filter val="882,00"/>
        <filter val="96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2024-11-29T12:21:30Z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