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EDD05F3-ABF8-449C-BA75-22719A47781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Y517" i="1" s="1"/>
  <c r="P515" i="1"/>
  <c r="X513" i="1"/>
  <c r="X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Z473" i="1" s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Z389" i="1" s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Y375" i="1" s="1"/>
  <c r="P371" i="1"/>
  <c r="X369" i="1"/>
  <c r="X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Y356" i="1" s="1"/>
  <c r="P354" i="1"/>
  <c r="X352" i="1"/>
  <c r="X351" i="1"/>
  <c r="BO350" i="1"/>
  <c r="BM350" i="1"/>
  <c r="Y350" i="1"/>
  <c r="P350" i="1"/>
  <c r="BO349" i="1"/>
  <c r="BM349" i="1"/>
  <c r="Y349" i="1"/>
  <c r="P349" i="1"/>
  <c r="X347" i="1"/>
  <c r="X346" i="1"/>
  <c r="BO345" i="1"/>
  <c r="BM345" i="1"/>
  <c r="Y345" i="1"/>
  <c r="P345" i="1"/>
  <c r="X342" i="1"/>
  <c r="X341" i="1"/>
  <c r="BO340" i="1"/>
  <c r="BM340" i="1"/>
  <c r="Y340" i="1"/>
  <c r="P340" i="1"/>
  <c r="BO339" i="1"/>
  <c r="BM339" i="1"/>
  <c r="Y339" i="1"/>
  <c r="Y341" i="1" s="1"/>
  <c r="P339" i="1"/>
  <c r="X337" i="1"/>
  <c r="X336" i="1"/>
  <c r="BO335" i="1"/>
  <c r="BM335" i="1"/>
  <c r="Y335" i="1"/>
  <c r="Y337" i="1" s="1"/>
  <c r="P335" i="1"/>
  <c r="X333" i="1"/>
  <c r="X332" i="1"/>
  <c r="BO331" i="1"/>
  <c r="BM331" i="1"/>
  <c r="Y331" i="1"/>
  <c r="S673" i="1" s="1"/>
  <c r="P331" i="1"/>
  <c r="X328" i="1"/>
  <c r="X327" i="1"/>
  <c r="BO326" i="1"/>
  <c r="BM326" i="1"/>
  <c r="Y326" i="1"/>
  <c r="Y328" i="1" s="1"/>
  <c r="P326" i="1"/>
  <c r="X324" i="1"/>
  <c r="X323" i="1"/>
  <c r="BO322" i="1"/>
  <c r="BM322" i="1"/>
  <c r="Y322" i="1"/>
  <c r="Y324" i="1" s="1"/>
  <c r="P322" i="1"/>
  <c r="X320" i="1"/>
  <c r="X319" i="1"/>
  <c r="BO318" i="1"/>
  <c r="BM318" i="1"/>
  <c r="Y318" i="1"/>
  <c r="Y320" i="1" s="1"/>
  <c r="P318" i="1"/>
  <c r="X315" i="1"/>
  <c r="X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X305" i="1"/>
  <c r="X304" i="1"/>
  <c r="BO303" i="1"/>
  <c r="BM303" i="1"/>
  <c r="Y303" i="1"/>
  <c r="P303" i="1"/>
  <c r="BO302" i="1"/>
  <c r="BM302" i="1"/>
  <c r="Y302" i="1"/>
  <c r="Y304" i="1" s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X250" i="1"/>
  <c r="X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Y250" i="1" s="1"/>
  <c r="P244" i="1"/>
  <c r="X242" i="1"/>
  <c r="X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Y228" i="1" s="1"/>
  <c r="P220" i="1"/>
  <c r="BP219" i="1"/>
  <c r="BO219" i="1"/>
  <c r="BN219" i="1"/>
  <c r="BM219" i="1"/>
  <c r="Z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P193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Y189" i="1" s="1"/>
  <c r="P185" i="1"/>
  <c r="X183" i="1"/>
  <c r="X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O168" i="1"/>
  <c r="BM168" i="1"/>
  <c r="Y168" i="1"/>
  <c r="P168" i="1"/>
  <c r="BO167" i="1"/>
  <c r="BM167" i="1"/>
  <c r="Y167" i="1"/>
  <c r="BP167" i="1" s="1"/>
  <c r="P167" i="1"/>
  <c r="X165" i="1"/>
  <c r="X164" i="1"/>
  <c r="BO163" i="1"/>
  <c r="BM163" i="1"/>
  <c r="Y163" i="1"/>
  <c r="BP163" i="1" s="1"/>
  <c r="P163" i="1"/>
  <c r="BO162" i="1"/>
  <c r="BM162" i="1"/>
  <c r="Y162" i="1"/>
  <c r="Y164" i="1" s="1"/>
  <c r="P162" i="1"/>
  <c r="X160" i="1"/>
  <c r="X159" i="1"/>
  <c r="BO158" i="1"/>
  <c r="BM158" i="1"/>
  <c r="Y158" i="1"/>
  <c r="Y160" i="1" s="1"/>
  <c r="P158" i="1"/>
  <c r="BP157" i="1"/>
  <c r="BO157" i="1"/>
  <c r="BN157" i="1"/>
  <c r="BM157" i="1"/>
  <c r="Z157" i="1"/>
  <c r="Y157" i="1"/>
  <c r="P157" i="1"/>
  <c r="X154" i="1"/>
  <c r="X153" i="1"/>
  <c r="BO152" i="1"/>
  <c r="BM152" i="1"/>
  <c r="Y152" i="1"/>
  <c r="BP152" i="1" s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BP134" i="1" s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BO126" i="1"/>
  <c r="BM126" i="1"/>
  <c r="Y126" i="1"/>
  <c r="BP126" i="1" s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Y122" i="1" s="1"/>
  <c r="P117" i="1"/>
  <c r="BP116" i="1"/>
  <c r="BO116" i="1"/>
  <c r="BN116" i="1"/>
  <c r="BM116" i="1"/>
  <c r="Z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BP110" i="1" s="1"/>
  <c r="P110" i="1"/>
  <c r="X107" i="1"/>
  <c r="X106" i="1"/>
  <c r="BO105" i="1"/>
  <c r="BM105" i="1"/>
  <c r="Y105" i="1"/>
  <c r="BP105" i="1" s="1"/>
  <c r="P105" i="1"/>
  <c r="BO104" i="1"/>
  <c r="BM104" i="1"/>
  <c r="Y104" i="1"/>
  <c r="Y106" i="1" s="1"/>
  <c r="P104" i="1"/>
  <c r="BP103" i="1"/>
  <c r="BO103" i="1"/>
  <c r="BN103" i="1"/>
  <c r="BM103" i="1"/>
  <c r="Z103" i="1"/>
  <c r="Y103" i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Y100" i="1" s="1"/>
  <c r="P94" i="1"/>
  <c r="X92" i="1"/>
  <c r="X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P66" i="1"/>
  <c r="X63" i="1"/>
  <c r="X62" i="1"/>
  <c r="BO61" i="1"/>
  <c r="BM61" i="1"/>
  <c r="Y61" i="1"/>
  <c r="P61" i="1"/>
  <c r="BO60" i="1"/>
  <c r="BM60" i="1"/>
  <c r="Y60" i="1"/>
  <c r="Y62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366" i="1" l="1"/>
  <c r="BN366" i="1"/>
  <c r="Z366" i="1"/>
  <c r="BP402" i="1"/>
  <c r="BN402" i="1"/>
  <c r="Z402" i="1"/>
  <c r="BP433" i="1"/>
  <c r="BN433" i="1"/>
  <c r="Z433" i="1"/>
  <c r="BP441" i="1"/>
  <c r="BN441" i="1"/>
  <c r="Z441" i="1"/>
  <c r="BP500" i="1"/>
  <c r="BN500" i="1"/>
  <c r="Z500" i="1"/>
  <c r="Y535" i="1"/>
  <c r="Y534" i="1"/>
  <c r="BP533" i="1"/>
  <c r="BN533" i="1"/>
  <c r="Z533" i="1"/>
  <c r="Z534" i="1" s="1"/>
  <c r="Y539" i="1"/>
  <c r="Y538" i="1"/>
  <c r="BP537" i="1"/>
  <c r="BN537" i="1"/>
  <c r="Z537" i="1"/>
  <c r="Z538" i="1" s="1"/>
  <c r="BP542" i="1"/>
  <c r="BN542" i="1"/>
  <c r="Z542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X664" i="1"/>
  <c r="X667" i="1"/>
  <c r="Z27" i="1"/>
  <c r="BN27" i="1"/>
  <c r="Z30" i="1"/>
  <c r="BN30" i="1"/>
  <c r="Z31" i="1"/>
  <c r="BN31" i="1"/>
  <c r="Z34" i="1"/>
  <c r="BN34" i="1"/>
  <c r="Z56" i="1"/>
  <c r="BN56" i="1"/>
  <c r="Z71" i="1"/>
  <c r="BN71" i="1"/>
  <c r="Z85" i="1"/>
  <c r="BN85" i="1"/>
  <c r="Y92" i="1"/>
  <c r="Z97" i="1"/>
  <c r="BN97" i="1"/>
  <c r="Z110" i="1"/>
  <c r="BN110" i="1"/>
  <c r="Y113" i="1"/>
  <c r="Z120" i="1"/>
  <c r="BN120" i="1"/>
  <c r="Z121" i="1"/>
  <c r="BN121" i="1"/>
  <c r="Z134" i="1"/>
  <c r="BN134" i="1"/>
  <c r="Y139" i="1"/>
  <c r="Z146" i="1"/>
  <c r="BN146" i="1"/>
  <c r="Z167" i="1"/>
  <c r="BN167" i="1"/>
  <c r="Y170" i="1"/>
  <c r="H673" i="1"/>
  <c r="Y183" i="1"/>
  <c r="Z198" i="1"/>
  <c r="BN198" i="1"/>
  <c r="Z209" i="1"/>
  <c r="BN209" i="1"/>
  <c r="Y212" i="1"/>
  <c r="Z223" i="1"/>
  <c r="BN223" i="1"/>
  <c r="Z235" i="1"/>
  <c r="BN235" i="1"/>
  <c r="Z247" i="1"/>
  <c r="BN247" i="1"/>
  <c r="Z259" i="1"/>
  <c r="BN259" i="1"/>
  <c r="Z272" i="1"/>
  <c r="BN272" i="1"/>
  <c r="Z289" i="1"/>
  <c r="BN289" i="1"/>
  <c r="Z308" i="1"/>
  <c r="BN308" i="1"/>
  <c r="Y346" i="1"/>
  <c r="BP345" i="1"/>
  <c r="BN345" i="1"/>
  <c r="Z345" i="1"/>
  <c r="Z346" i="1" s="1"/>
  <c r="BP349" i="1"/>
  <c r="BN349" i="1"/>
  <c r="Z349" i="1"/>
  <c r="BP380" i="1"/>
  <c r="BN380" i="1"/>
  <c r="Z380" i="1"/>
  <c r="Y430" i="1"/>
  <c r="BP423" i="1"/>
  <c r="BN423" i="1"/>
  <c r="Z423" i="1"/>
  <c r="BP440" i="1"/>
  <c r="BN440" i="1"/>
  <c r="Z440" i="1"/>
  <c r="BP455" i="1"/>
  <c r="BN455" i="1"/>
  <c r="Z455" i="1"/>
  <c r="BP492" i="1"/>
  <c r="BN492" i="1"/>
  <c r="Z492" i="1"/>
  <c r="BP510" i="1"/>
  <c r="BN510" i="1"/>
  <c r="Z510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352" i="1"/>
  <c r="BP283" i="1"/>
  <c r="BN283" i="1"/>
  <c r="BP287" i="1"/>
  <c r="BN287" i="1"/>
  <c r="Z287" i="1"/>
  <c r="BP303" i="1"/>
  <c r="BN303" i="1"/>
  <c r="Z303" i="1"/>
  <c r="BP340" i="1"/>
  <c r="BN340" i="1"/>
  <c r="Z340" i="1"/>
  <c r="BP364" i="1"/>
  <c r="BN364" i="1"/>
  <c r="Z364" i="1"/>
  <c r="Y384" i="1"/>
  <c r="BP378" i="1"/>
  <c r="BN378" i="1"/>
  <c r="Z378" i="1"/>
  <c r="BP396" i="1"/>
  <c r="BN396" i="1"/>
  <c r="Z396" i="1"/>
  <c r="BP400" i="1"/>
  <c r="BN400" i="1"/>
  <c r="Z400" i="1"/>
  <c r="BP421" i="1"/>
  <c r="BN421" i="1"/>
  <c r="Z421" i="1"/>
  <c r="BP429" i="1"/>
  <c r="BN429" i="1"/>
  <c r="Z429" i="1"/>
  <c r="BP453" i="1"/>
  <c r="BN453" i="1"/>
  <c r="Z453" i="1"/>
  <c r="BP463" i="1"/>
  <c r="BN463" i="1"/>
  <c r="Z463" i="1"/>
  <c r="BP471" i="1"/>
  <c r="BN471" i="1"/>
  <c r="Z471" i="1"/>
  <c r="B673" i="1"/>
  <c r="X665" i="1"/>
  <c r="Y39" i="1"/>
  <c r="Z36" i="1"/>
  <c r="BN36" i="1"/>
  <c r="C673" i="1"/>
  <c r="Z54" i="1"/>
  <c r="BN54" i="1"/>
  <c r="Z60" i="1"/>
  <c r="BN60" i="1"/>
  <c r="BP60" i="1"/>
  <c r="Y63" i="1"/>
  <c r="D673" i="1"/>
  <c r="Z69" i="1"/>
  <c r="BN69" i="1"/>
  <c r="Z73" i="1"/>
  <c r="BN73" i="1"/>
  <c r="Y82" i="1"/>
  <c r="Z81" i="1"/>
  <c r="BN81" i="1"/>
  <c r="Y91" i="1"/>
  <c r="Z87" i="1"/>
  <c r="BN87" i="1"/>
  <c r="Z95" i="1"/>
  <c r="BN95" i="1"/>
  <c r="Z99" i="1"/>
  <c r="BN99" i="1"/>
  <c r="Y107" i="1"/>
  <c r="Z105" i="1"/>
  <c r="BN105" i="1"/>
  <c r="Z112" i="1"/>
  <c r="BN112" i="1"/>
  <c r="Y123" i="1"/>
  <c r="Z118" i="1"/>
  <c r="BN118" i="1"/>
  <c r="Z126" i="1"/>
  <c r="BN126" i="1"/>
  <c r="Y131" i="1"/>
  <c r="Z130" i="1"/>
  <c r="BN130" i="1"/>
  <c r="Y138" i="1"/>
  <c r="Z136" i="1"/>
  <c r="BN136" i="1"/>
  <c r="Y149" i="1"/>
  <c r="Z144" i="1"/>
  <c r="BN144" i="1"/>
  <c r="Z152" i="1"/>
  <c r="BN152" i="1"/>
  <c r="Z163" i="1"/>
  <c r="BN163" i="1"/>
  <c r="Y169" i="1"/>
  <c r="Z178" i="1"/>
  <c r="BN178" i="1"/>
  <c r="Z186" i="1"/>
  <c r="BN186" i="1"/>
  <c r="I673" i="1"/>
  <c r="Y205" i="1"/>
  <c r="Z200" i="1"/>
  <c r="BN200" i="1"/>
  <c r="Z204" i="1"/>
  <c r="BN204" i="1"/>
  <c r="Z215" i="1"/>
  <c r="BN215" i="1"/>
  <c r="Y227" i="1"/>
  <c r="Z221" i="1"/>
  <c r="BN221" i="1"/>
  <c r="Z225" i="1"/>
  <c r="BN225" i="1"/>
  <c r="Y242" i="1"/>
  <c r="Z233" i="1"/>
  <c r="BN233" i="1"/>
  <c r="Z237" i="1"/>
  <c r="BN237" i="1"/>
  <c r="Z245" i="1"/>
  <c r="BN245" i="1"/>
  <c r="Z253" i="1"/>
  <c r="BN253" i="1"/>
  <c r="Y262" i="1"/>
  <c r="Z257" i="1"/>
  <c r="BN257" i="1"/>
  <c r="Z266" i="1"/>
  <c r="BN266" i="1"/>
  <c r="Z270" i="1"/>
  <c r="BN270" i="1"/>
  <c r="Z283" i="1"/>
  <c r="BP291" i="1"/>
  <c r="BN291" i="1"/>
  <c r="Z291" i="1"/>
  <c r="Y315" i="1"/>
  <c r="BP310" i="1"/>
  <c r="BN310" i="1"/>
  <c r="Z310" i="1"/>
  <c r="U673" i="1"/>
  <c r="BP360" i="1"/>
  <c r="BN360" i="1"/>
  <c r="Z360" i="1"/>
  <c r="BP372" i="1"/>
  <c r="BN372" i="1"/>
  <c r="Z372" i="1"/>
  <c r="BP382" i="1"/>
  <c r="BN382" i="1"/>
  <c r="Z382" i="1"/>
  <c r="V673" i="1"/>
  <c r="Y408" i="1"/>
  <c r="BP407" i="1"/>
  <c r="BN407" i="1"/>
  <c r="Z407" i="1"/>
  <c r="Z408" i="1" s="1"/>
  <c r="Y415" i="1"/>
  <c r="BP411" i="1"/>
  <c r="BN411" i="1"/>
  <c r="Z411" i="1"/>
  <c r="BP425" i="1"/>
  <c r="BN425" i="1"/>
  <c r="Z425" i="1"/>
  <c r="Y448" i="1"/>
  <c r="BP445" i="1"/>
  <c r="BN445" i="1"/>
  <c r="Z445" i="1"/>
  <c r="BP457" i="1"/>
  <c r="BN457" i="1"/>
  <c r="Z457" i="1"/>
  <c r="BP470" i="1"/>
  <c r="BN470" i="1"/>
  <c r="Z470" i="1"/>
  <c r="BP494" i="1"/>
  <c r="BN494" i="1"/>
  <c r="Z494" i="1"/>
  <c r="BP502" i="1"/>
  <c r="BN502" i="1"/>
  <c r="Z502" i="1"/>
  <c r="BP516" i="1"/>
  <c r="BN516" i="1"/>
  <c r="Z516" i="1"/>
  <c r="Y523" i="1"/>
  <c r="Y522" i="1"/>
  <c r="BP521" i="1"/>
  <c r="BN521" i="1"/>
  <c r="Z521" i="1"/>
  <c r="Z522" i="1" s="1"/>
  <c r="BP525" i="1"/>
  <c r="BN525" i="1"/>
  <c r="Z525" i="1"/>
  <c r="BP544" i="1"/>
  <c r="BN544" i="1"/>
  <c r="Z544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351" i="1"/>
  <c r="Y385" i="1"/>
  <c r="Y390" i="1"/>
  <c r="Y398" i="1"/>
  <c r="Y397" i="1"/>
  <c r="Y403" i="1"/>
  <c r="Y435" i="1"/>
  <c r="Y476" i="1"/>
  <c r="BP473" i="1"/>
  <c r="BN473" i="1"/>
  <c r="Y507" i="1"/>
  <c r="BP490" i="1"/>
  <c r="BN490" i="1"/>
  <c r="Z490" i="1"/>
  <c r="BP498" i="1"/>
  <c r="BN498" i="1"/>
  <c r="Z498" i="1"/>
  <c r="BP506" i="1"/>
  <c r="BN506" i="1"/>
  <c r="Z506" i="1"/>
  <c r="BP529" i="1"/>
  <c r="BN529" i="1"/>
  <c r="Z529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Y512" i="1"/>
  <c r="F9" i="1"/>
  <c r="J9" i="1"/>
  <c r="F10" i="1"/>
  <c r="Z22" i="1"/>
  <c r="Z23" i="1" s="1"/>
  <c r="BN22" i="1"/>
  <c r="BP22" i="1"/>
  <c r="Y23" i="1"/>
  <c r="X66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BP51" i="1"/>
  <c r="Z53" i="1"/>
  <c r="BN53" i="1"/>
  <c r="Z55" i="1"/>
  <c r="BN55" i="1"/>
  <c r="Y58" i="1"/>
  <c r="Z61" i="1"/>
  <c r="Z62" i="1" s="1"/>
  <c r="BN61" i="1"/>
  <c r="BP61" i="1"/>
  <c r="Z66" i="1"/>
  <c r="BN66" i="1"/>
  <c r="BP66" i="1"/>
  <c r="Z68" i="1"/>
  <c r="BN68" i="1"/>
  <c r="Z70" i="1"/>
  <c r="BN70" i="1"/>
  <c r="Z72" i="1"/>
  <c r="BN72" i="1"/>
  <c r="Z74" i="1"/>
  <c r="BN74" i="1"/>
  <c r="Y75" i="1"/>
  <c r="Z78" i="1"/>
  <c r="BN78" i="1"/>
  <c r="BP78" i="1"/>
  <c r="Z80" i="1"/>
  <c r="BN80" i="1"/>
  <c r="Y83" i="1"/>
  <c r="Z86" i="1"/>
  <c r="BN86" i="1"/>
  <c r="BP86" i="1"/>
  <c r="Z88" i="1"/>
  <c r="BN88" i="1"/>
  <c r="Z90" i="1"/>
  <c r="BN90" i="1"/>
  <c r="Z94" i="1"/>
  <c r="BN94" i="1"/>
  <c r="BP94" i="1"/>
  <c r="Z96" i="1"/>
  <c r="BN96" i="1"/>
  <c r="Z98" i="1"/>
  <c r="BN98" i="1"/>
  <c r="Y101" i="1"/>
  <c r="Z104" i="1"/>
  <c r="Z106" i="1" s="1"/>
  <c r="BN104" i="1"/>
  <c r="BP104" i="1"/>
  <c r="E673" i="1"/>
  <c r="Z111" i="1"/>
  <c r="Z113" i="1" s="1"/>
  <c r="BN111" i="1"/>
  <c r="BP111" i="1"/>
  <c r="Y114" i="1"/>
  <c r="Z117" i="1"/>
  <c r="BN117" i="1"/>
  <c r="BP117" i="1"/>
  <c r="Z119" i="1"/>
  <c r="BN119" i="1"/>
  <c r="F673" i="1"/>
  <c r="Z127" i="1"/>
  <c r="BN127" i="1"/>
  <c r="BP127" i="1"/>
  <c r="Z129" i="1"/>
  <c r="BN129" i="1"/>
  <c r="Y132" i="1"/>
  <c r="Z135" i="1"/>
  <c r="BN135" i="1"/>
  <c r="BP135" i="1"/>
  <c r="Z137" i="1"/>
  <c r="BN137" i="1"/>
  <c r="Z141" i="1"/>
  <c r="BN141" i="1"/>
  <c r="BP141" i="1"/>
  <c r="Z143" i="1"/>
  <c r="BN143" i="1"/>
  <c r="Z145" i="1"/>
  <c r="BN145" i="1"/>
  <c r="Z147" i="1"/>
  <c r="BN147" i="1"/>
  <c r="Y148" i="1"/>
  <c r="Z151" i="1"/>
  <c r="BN151" i="1"/>
  <c r="BP151" i="1"/>
  <c r="Y154" i="1"/>
  <c r="G673" i="1"/>
  <c r="Z158" i="1"/>
  <c r="Z159" i="1" s="1"/>
  <c r="BN158" i="1"/>
  <c r="BP158" i="1"/>
  <c r="Y159" i="1"/>
  <c r="Z162" i="1"/>
  <c r="Z164" i="1" s="1"/>
  <c r="BN162" i="1"/>
  <c r="BP162" i="1"/>
  <c r="Y165" i="1"/>
  <c r="Z168" i="1"/>
  <c r="Z169" i="1" s="1"/>
  <c r="BN168" i="1"/>
  <c r="BP168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Y182" i="1"/>
  <c r="Z185" i="1"/>
  <c r="BN185" i="1"/>
  <c r="BP185" i="1"/>
  <c r="Z187" i="1"/>
  <c r="BN187" i="1"/>
  <c r="Y188" i="1"/>
  <c r="Z193" i="1"/>
  <c r="Z194" i="1" s="1"/>
  <c r="BN193" i="1"/>
  <c r="BP193" i="1"/>
  <c r="Y194" i="1"/>
  <c r="Z197" i="1"/>
  <c r="BN197" i="1"/>
  <c r="BP197" i="1"/>
  <c r="Z199" i="1"/>
  <c r="BN199" i="1"/>
  <c r="Z201" i="1"/>
  <c r="BN201" i="1"/>
  <c r="Z203" i="1"/>
  <c r="BN203" i="1"/>
  <c r="Y206" i="1"/>
  <c r="J673" i="1"/>
  <c r="Z210" i="1"/>
  <c r="Z211" i="1" s="1"/>
  <c r="BN210" i="1"/>
  <c r="BP210" i="1"/>
  <c r="Y211" i="1"/>
  <c r="Z214" i="1"/>
  <c r="BN214" i="1"/>
  <c r="BP214" i="1"/>
  <c r="Y217" i="1"/>
  <c r="Z220" i="1"/>
  <c r="BN220" i="1"/>
  <c r="BP220" i="1"/>
  <c r="Z222" i="1"/>
  <c r="BN222" i="1"/>
  <c r="Z224" i="1"/>
  <c r="BN224" i="1"/>
  <c r="Z226" i="1"/>
  <c r="BN226" i="1"/>
  <c r="Z230" i="1"/>
  <c r="BN230" i="1"/>
  <c r="BP230" i="1"/>
  <c r="Z232" i="1"/>
  <c r="BN232" i="1"/>
  <c r="Z234" i="1"/>
  <c r="BN234" i="1"/>
  <c r="Z236" i="1"/>
  <c r="BN236" i="1"/>
  <c r="Z238" i="1"/>
  <c r="BN238" i="1"/>
  <c r="Z240" i="1"/>
  <c r="BN240" i="1"/>
  <c r="Y241" i="1"/>
  <c r="Z244" i="1"/>
  <c r="BN244" i="1"/>
  <c r="BP244" i="1"/>
  <c r="Z246" i="1"/>
  <c r="BN246" i="1"/>
  <c r="Z248" i="1"/>
  <c r="BN248" i="1"/>
  <c r="Y249" i="1"/>
  <c r="BP256" i="1"/>
  <c r="BN256" i="1"/>
  <c r="Z256" i="1"/>
  <c r="BP260" i="1"/>
  <c r="BN260" i="1"/>
  <c r="Z260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H9" i="1"/>
  <c r="Y24" i="1"/>
  <c r="Y57" i="1"/>
  <c r="Y76" i="1"/>
  <c r="Y175" i="1"/>
  <c r="Y195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K673" i="1"/>
  <c r="Y261" i="1"/>
  <c r="Y298" i="1"/>
  <c r="P673" i="1"/>
  <c r="Z302" i="1"/>
  <c r="Z304" i="1" s="1"/>
  <c r="BN302" i="1"/>
  <c r="BP302" i="1"/>
  <c r="Y305" i="1"/>
  <c r="Q673" i="1"/>
  <c r="Z309" i="1"/>
  <c r="BN309" i="1"/>
  <c r="BP309" i="1"/>
  <c r="Z311" i="1"/>
  <c r="BN311" i="1"/>
  <c r="Z313" i="1"/>
  <c r="BN313" i="1"/>
  <c r="Y314" i="1"/>
  <c r="Z318" i="1"/>
  <c r="Z319" i="1" s="1"/>
  <c r="BN318" i="1"/>
  <c r="BP318" i="1"/>
  <c r="Y319" i="1"/>
  <c r="Z322" i="1"/>
  <c r="Z323" i="1" s="1"/>
  <c r="BN322" i="1"/>
  <c r="BP322" i="1"/>
  <c r="Y323" i="1"/>
  <c r="Z326" i="1"/>
  <c r="Z327" i="1" s="1"/>
  <c r="BN326" i="1"/>
  <c r="BP326" i="1"/>
  <c r="Y327" i="1"/>
  <c r="Z331" i="1"/>
  <c r="Z332" i="1" s="1"/>
  <c r="BN331" i="1"/>
  <c r="BP331" i="1"/>
  <c r="Y332" i="1"/>
  <c r="Z335" i="1"/>
  <c r="Z336" i="1" s="1"/>
  <c r="BN335" i="1"/>
  <c r="BP335" i="1"/>
  <c r="Y336" i="1"/>
  <c r="Z339" i="1"/>
  <c r="BN339" i="1"/>
  <c r="BP339" i="1"/>
  <c r="Y342" i="1"/>
  <c r="T673" i="1"/>
  <c r="Y347" i="1"/>
  <c r="Z350" i="1"/>
  <c r="Z351" i="1" s="1"/>
  <c r="BN350" i="1"/>
  <c r="BP350" i="1"/>
  <c r="Z354" i="1"/>
  <c r="Z355" i="1" s="1"/>
  <c r="BN354" i="1"/>
  <c r="BP354" i="1"/>
  <c r="Y355" i="1"/>
  <c r="Z359" i="1"/>
  <c r="Z368" i="1" s="1"/>
  <c r="BN359" i="1"/>
  <c r="BP359" i="1"/>
  <c r="Z361" i="1"/>
  <c r="BN361" i="1"/>
  <c r="Z363" i="1"/>
  <c r="BN363" i="1"/>
  <c r="Z365" i="1"/>
  <c r="BN365" i="1"/>
  <c r="Z367" i="1"/>
  <c r="BN367" i="1"/>
  <c r="Y368" i="1"/>
  <c r="Z371" i="1"/>
  <c r="Z375" i="1" s="1"/>
  <c r="BN371" i="1"/>
  <c r="BP371" i="1"/>
  <c r="Z373" i="1"/>
  <c r="BN373" i="1"/>
  <c r="Y376" i="1"/>
  <c r="Z379" i="1"/>
  <c r="Z384" i="1" s="1"/>
  <c r="BN379" i="1"/>
  <c r="BP379" i="1"/>
  <c r="Z381" i="1"/>
  <c r="BN381" i="1"/>
  <c r="Z383" i="1"/>
  <c r="BN383" i="1"/>
  <c r="Z387" i="1"/>
  <c r="Z390" i="1" s="1"/>
  <c r="BN387" i="1"/>
  <c r="BP387" i="1"/>
  <c r="Y391" i="1"/>
  <c r="BP395" i="1"/>
  <c r="BN395" i="1"/>
  <c r="Z395" i="1"/>
  <c r="Y404" i="1"/>
  <c r="BP412" i="1"/>
  <c r="BN412" i="1"/>
  <c r="Z412" i="1"/>
  <c r="BP422" i="1"/>
  <c r="BN422" i="1"/>
  <c r="Z422" i="1"/>
  <c r="BP426" i="1"/>
  <c r="BN426" i="1"/>
  <c r="Z426" i="1"/>
  <c r="BP434" i="1"/>
  <c r="BN434" i="1"/>
  <c r="Z434" i="1"/>
  <c r="Z435" i="1" s="1"/>
  <c r="Y436" i="1"/>
  <c r="Y443" i="1"/>
  <c r="BP438" i="1"/>
  <c r="BN438" i="1"/>
  <c r="Z438" i="1"/>
  <c r="Y442" i="1"/>
  <c r="BP446" i="1"/>
  <c r="BN446" i="1"/>
  <c r="Z446" i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Y513" i="1"/>
  <c r="Y518" i="1"/>
  <c r="BP515" i="1"/>
  <c r="BN515" i="1"/>
  <c r="Z515" i="1"/>
  <c r="Z517" i="1" s="1"/>
  <c r="Y531" i="1"/>
  <c r="BP528" i="1"/>
  <c r="BN528" i="1"/>
  <c r="Z528" i="1"/>
  <c r="R673" i="1"/>
  <c r="Y333" i="1"/>
  <c r="Y369" i="1"/>
  <c r="BP389" i="1"/>
  <c r="BN389" i="1"/>
  <c r="BP401" i="1"/>
  <c r="BN401" i="1"/>
  <c r="Z401" i="1"/>
  <c r="Z403" i="1" s="1"/>
  <c r="BP420" i="1"/>
  <c r="BN420" i="1"/>
  <c r="Z420" i="1"/>
  <c r="BP424" i="1"/>
  <c r="BN424" i="1"/>
  <c r="Z424" i="1"/>
  <c r="Z430" i="1" s="1"/>
  <c r="BP428" i="1"/>
  <c r="BN428" i="1"/>
  <c r="Z428" i="1"/>
  <c r="BP439" i="1"/>
  <c r="BN439" i="1"/>
  <c r="Z439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BP526" i="1"/>
  <c r="BN526" i="1"/>
  <c r="Z526" i="1"/>
  <c r="Y530" i="1"/>
  <c r="BP543" i="1"/>
  <c r="BN543" i="1"/>
  <c r="Z543" i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Y409" i="1"/>
  <c r="W673" i="1"/>
  <c r="Y431" i="1"/>
  <c r="BP545" i="1"/>
  <c r="BN545" i="1"/>
  <c r="Z545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625" i="1" l="1"/>
  <c r="Z530" i="1"/>
  <c r="Z512" i="1"/>
  <c r="Z414" i="1"/>
  <c r="Z261" i="1"/>
  <c r="Z249" i="1"/>
  <c r="Z241" i="1"/>
  <c r="Z205" i="1"/>
  <c r="Z188" i="1"/>
  <c r="Z182" i="1"/>
  <c r="Z153" i="1"/>
  <c r="Z148" i="1"/>
  <c r="Z91" i="1"/>
  <c r="Z82" i="1"/>
  <c r="Z75" i="1"/>
  <c r="X666" i="1"/>
  <c r="Z546" i="1"/>
  <c r="Z397" i="1"/>
  <c r="Z341" i="1"/>
  <c r="Z314" i="1"/>
  <c r="Z227" i="1"/>
  <c r="Z216" i="1"/>
  <c r="Z138" i="1"/>
  <c r="Z131" i="1"/>
  <c r="Z122" i="1"/>
  <c r="Z643" i="1"/>
  <c r="Z608" i="1"/>
  <c r="Z567" i="1"/>
  <c r="Z573" i="1"/>
  <c r="Z507" i="1"/>
  <c r="Z480" i="1"/>
  <c r="Y663" i="1"/>
  <c r="Z274" i="1"/>
  <c r="Y665" i="1"/>
  <c r="Z636" i="1"/>
  <c r="Z649" i="1"/>
  <c r="Z615" i="1"/>
  <c r="Z585" i="1"/>
  <c r="Z596" i="1"/>
  <c r="Z475" i="1"/>
  <c r="Z460" i="1"/>
  <c r="Z448" i="1"/>
  <c r="Z442" i="1"/>
  <c r="Z292" i="1"/>
  <c r="Z100" i="1"/>
  <c r="Z57" i="1"/>
  <c r="Z38" i="1"/>
  <c r="Y667" i="1"/>
  <c r="Y664" i="1"/>
  <c r="Y666" i="1" l="1"/>
  <c r="Z668" i="1"/>
</calcChain>
</file>

<file path=xl/sharedStrings.xml><?xml version="1.0" encoding="utf-8"?>
<sst xmlns="http://schemas.openxmlformats.org/spreadsheetml/2006/main" count="3124" uniqueCount="1078">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</sst>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96" t="s">
        <v>0</v>
      </c>
      <c r="E1" s="823"/>
      <c r="F1" s="823"/>
      <c r="G1" s="12" t="s">
        <v>1</v>
      </c>
      <c r="H1" s="896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40" t="s">
        <v>8</v>
      </c>
      <c r="B5" s="892"/>
      <c r="C5" s="893"/>
      <c r="D5" s="855"/>
      <c r="E5" s="856"/>
      <c r="F5" s="1162" t="s">
        <v>9</v>
      </c>
      <c r="G5" s="893"/>
      <c r="H5" s="855" t="s">
        <v>1077</v>
      </c>
      <c r="I5" s="1089"/>
      <c r="J5" s="1089"/>
      <c r="K5" s="1089"/>
      <c r="L5" s="1089"/>
      <c r="M5" s="856"/>
      <c r="N5" s="58"/>
      <c r="P5" s="24" t="s">
        <v>10</v>
      </c>
      <c r="Q5" s="1180">
        <v>45628</v>
      </c>
      <c r="R5" s="939"/>
      <c r="T5" s="997" t="s">
        <v>11</v>
      </c>
      <c r="U5" s="983"/>
      <c r="V5" s="998" t="s">
        <v>12</v>
      </c>
      <c r="W5" s="939"/>
      <c r="AB5" s="51"/>
      <c r="AC5" s="51"/>
      <c r="AD5" s="51"/>
      <c r="AE5" s="51"/>
    </row>
    <row r="6" spans="1:32" s="771" customFormat="1" ht="24" customHeight="1" x14ac:dyDescent="0.2">
      <c r="A6" s="940" t="s">
        <v>13</v>
      </c>
      <c r="B6" s="892"/>
      <c r="C6" s="893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Понедельник</v>
      </c>
      <c r="R6" s="782"/>
      <c r="T6" s="1010" t="s">
        <v>16</v>
      </c>
      <c r="U6" s="983"/>
      <c r="V6" s="972" t="s">
        <v>17</v>
      </c>
      <c r="W6" s="80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69" t="str">
        <f>IFERROR(VLOOKUP(DeliveryAddress,Table,3,0),1)</f>
        <v>1</v>
      </c>
      <c r="E7" s="870"/>
      <c r="F7" s="870"/>
      <c r="G7" s="870"/>
      <c r="H7" s="870"/>
      <c r="I7" s="870"/>
      <c r="J7" s="870"/>
      <c r="K7" s="870"/>
      <c r="L7" s="870"/>
      <c r="M7" s="871"/>
      <c r="N7" s="60"/>
      <c r="P7" s="24"/>
      <c r="Q7" s="42"/>
      <c r="R7" s="42"/>
      <c r="T7" s="793"/>
      <c r="U7" s="983"/>
      <c r="V7" s="973"/>
      <c r="W7" s="974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7"/>
      <c r="C8" s="798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48">
        <v>0.375</v>
      </c>
      <c r="R8" s="871"/>
      <c r="T8" s="793"/>
      <c r="U8" s="983"/>
      <c r="V8" s="973"/>
      <c r="W8" s="974"/>
      <c r="AB8" s="51"/>
      <c r="AC8" s="51"/>
      <c r="AD8" s="51"/>
      <c r="AE8" s="51"/>
    </row>
    <row r="9" spans="1:32" s="771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27"/>
      <c r="E9" s="795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9"/>
      <c r="P9" s="26" t="s">
        <v>21</v>
      </c>
      <c r="Q9" s="920"/>
      <c r="R9" s="921"/>
      <c r="T9" s="793"/>
      <c r="U9" s="983"/>
      <c r="V9" s="975"/>
      <c r="W9" s="976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27"/>
      <c r="E10" s="795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7" t="str">
        <f>IFERROR(VLOOKUP($D$10,Proxy,2,FALSE),"")</f>
        <v/>
      </c>
      <c r="I10" s="793"/>
      <c r="J10" s="793"/>
      <c r="K10" s="793"/>
      <c r="L10" s="793"/>
      <c r="M10" s="793"/>
      <c r="N10" s="770"/>
      <c r="P10" s="26" t="s">
        <v>22</v>
      </c>
      <c r="Q10" s="1008"/>
      <c r="R10" s="1009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67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6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48"/>
      <c r="R12" s="871"/>
      <c r="S12" s="23"/>
      <c r="U12" s="24"/>
      <c r="V12" s="823"/>
      <c r="W12" s="793"/>
      <c r="AB12" s="51"/>
      <c r="AC12" s="51"/>
      <c r="AD12" s="51"/>
      <c r="AE12" s="51"/>
    </row>
    <row r="13" spans="1:32" s="771" customFormat="1" ht="23.25" customHeight="1" x14ac:dyDescent="0.2">
      <c r="A13" s="966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167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6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4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78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36</v>
      </c>
      <c r="B17" s="804" t="s">
        <v>37</v>
      </c>
      <c r="C17" s="953" t="s">
        <v>38</v>
      </c>
      <c r="D17" s="804" t="s">
        <v>39</v>
      </c>
      <c r="E17" s="905"/>
      <c r="F17" s="804" t="s">
        <v>40</v>
      </c>
      <c r="G17" s="804" t="s">
        <v>41</v>
      </c>
      <c r="H17" s="804" t="s">
        <v>42</v>
      </c>
      <c r="I17" s="804" t="s">
        <v>43</v>
      </c>
      <c r="J17" s="804" t="s">
        <v>44</v>
      </c>
      <c r="K17" s="804" t="s">
        <v>45</v>
      </c>
      <c r="L17" s="804" t="s">
        <v>46</v>
      </c>
      <c r="M17" s="804" t="s">
        <v>47</v>
      </c>
      <c r="N17" s="804" t="s">
        <v>48</v>
      </c>
      <c r="O17" s="804" t="s">
        <v>49</v>
      </c>
      <c r="P17" s="804" t="s">
        <v>50</v>
      </c>
      <c r="Q17" s="904"/>
      <c r="R17" s="904"/>
      <c r="S17" s="904"/>
      <c r="T17" s="905"/>
      <c r="U17" s="1213" t="s">
        <v>51</v>
      </c>
      <c r="V17" s="893"/>
      <c r="W17" s="804" t="s">
        <v>52</v>
      </c>
      <c r="X17" s="804" t="s">
        <v>53</v>
      </c>
      <c r="Y17" s="1211" t="s">
        <v>54</v>
      </c>
      <c r="Z17" s="1102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42"/>
      <c r="AF17" s="1143"/>
      <c r="AG17" s="66"/>
      <c r="BD17" s="65" t="s">
        <v>60</v>
      </c>
    </row>
    <row r="18" spans="1:68" ht="14.25" customHeight="1" x14ac:dyDescent="0.2">
      <c r="A18" s="805"/>
      <c r="B18" s="805"/>
      <c r="C18" s="805"/>
      <c r="D18" s="906"/>
      <c r="E18" s="908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906"/>
      <c r="Q18" s="907"/>
      <c r="R18" s="907"/>
      <c r="S18" s="907"/>
      <c r="T18" s="908"/>
      <c r="U18" s="67" t="s">
        <v>61</v>
      </c>
      <c r="V18" s="67" t="s">
        <v>62</v>
      </c>
      <c r="W18" s="805"/>
      <c r="X18" s="805"/>
      <c r="Y18" s="1212"/>
      <c r="Z18" s="1103"/>
      <c r="AA18" s="1076"/>
      <c r="AB18" s="1076"/>
      <c r="AC18" s="1076"/>
      <c r="AD18" s="1144"/>
      <c r="AE18" s="1145"/>
      <c r="AF18" s="1146"/>
      <c r="AG18" s="66"/>
      <c r="BD18" s="65"/>
    </row>
    <row r="19" spans="1:68" ht="27.75" hidden="1" customHeight="1" x14ac:dyDescent="0.2">
      <c r="A19" s="968" t="s">
        <v>63</v>
      </c>
      <c r="B19" s="969"/>
      <c r="C19" s="969"/>
      <c r="D19" s="969"/>
      <c r="E19" s="969"/>
      <c r="F19" s="969"/>
      <c r="G19" s="969"/>
      <c r="H19" s="969"/>
      <c r="I19" s="969"/>
      <c r="J19" s="969"/>
      <c r="K19" s="969"/>
      <c r="L19" s="969"/>
      <c r="M19" s="969"/>
      <c r="N19" s="969"/>
      <c r="O19" s="969"/>
      <c r="P19" s="969"/>
      <c r="Q19" s="969"/>
      <c r="R19" s="969"/>
      <c r="S19" s="969"/>
      <c r="T19" s="969"/>
      <c r="U19" s="969"/>
      <c r="V19" s="969"/>
      <c r="W19" s="969"/>
      <c r="X19" s="969"/>
      <c r="Y19" s="969"/>
      <c r="Z19" s="969"/>
      <c r="AA19" s="48"/>
      <c r="AB19" s="48"/>
      <c r="AC19" s="48"/>
    </row>
    <row r="20" spans="1:68" ht="16.5" hidden="1" customHeight="1" x14ac:dyDescent="0.25">
      <c r="A20" s="799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hidden="1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12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12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93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2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5" t="s">
        <v>100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20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4"/>
      <c r="R35" s="784"/>
      <c r="S35" s="784"/>
      <c r="T35" s="785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4"/>
      <c r="R36" s="784"/>
      <c r="S36" s="784"/>
      <c r="T36" s="785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12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12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12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12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4"/>
      <c r="R45" s="784"/>
      <c r="S45" s="784"/>
      <c r="T45" s="785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12"/>
      <c r="P46" s="796" t="s">
        <v>71</v>
      </c>
      <c r="Q46" s="797"/>
      <c r="R46" s="797"/>
      <c r="S46" s="797"/>
      <c r="T46" s="797"/>
      <c r="U46" s="797"/>
      <c r="V46" s="798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12"/>
      <c r="P47" s="796" t="s">
        <v>71</v>
      </c>
      <c r="Q47" s="797"/>
      <c r="R47" s="797"/>
      <c r="S47" s="797"/>
      <c r="T47" s="797"/>
      <c r="U47" s="797"/>
      <c r="V47" s="798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68" t="s">
        <v>122</v>
      </c>
      <c r="B48" s="969"/>
      <c r="C48" s="969"/>
      <c r="D48" s="969"/>
      <c r="E48" s="969"/>
      <c r="F48" s="969"/>
      <c r="G48" s="969"/>
      <c r="H48" s="969"/>
      <c r="I48" s="969"/>
      <c r="J48" s="969"/>
      <c r="K48" s="969"/>
      <c r="L48" s="969"/>
      <c r="M48" s="969"/>
      <c r="N48" s="969"/>
      <c r="O48" s="969"/>
      <c r="P48" s="969"/>
      <c r="Q48" s="969"/>
      <c r="R48" s="969"/>
      <c r="S48" s="969"/>
      <c r="T48" s="969"/>
      <c r="U48" s="969"/>
      <c r="V48" s="969"/>
      <c r="W48" s="969"/>
      <c r="X48" s="969"/>
      <c r="Y48" s="969"/>
      <c r="Z48" s="969"/>
      <c r="AA48" s="48"/>
      <c r="AB48" s="48"/>
      <c r="AC48" s="48"/>
    </row>
    <row r="49" spans="1:68" ht="16.5" hidden="1" customHeight="1" x14ac:dyDescent="0.25">
      <c r="A49" s="799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hidden="1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4"/>
      <c r="R51" s="784"/>
      <c r="S51" s="784"/>
      <c r="T51" s="785"/>
      <c r="U51" s="34"/>
      <c r="V51" s="34"/>
      <c r="W51" s="35" t="s">
        <v>69</v>
      </c>
      <c r="X51" s="777">
        <v>160</v>
      </c>
      <c r="Y51" s="778">
        <f t="shared" ref="Y51:Y56" si="6">IFERROR(IF(X51="",0,CEILING((X51/$H51),1)*$H51),"")</f>
        <v>162</v>
      </c>
      <c r="Z51" s="36">
        <f>IFERROR(IF(Y51=0,"",ROUNDUP(Y51/H51,0)*0.02175),"")</f>
        <v>0.32624999999999998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167.11111111111109</v>
      </c>
      <c r="BN51" s="64">
        <f t="shared" ref="BN51:BN56" si="8">IFERROR(Y51*I51/H51,"0")</f>
        <v>169.2</v>
      </c>
      <c r="BO51" s="64">
        <f t="shared" ref="BO51:BO56" si="9">IFERROR(1/J51*(X51/H51),"0")</f>
        <v>0.26455026455026448</v>
      </c>
      <c r="BP51" s="64">
        <f t="shared" ref="BP51:BP56" si="10">IFERROR(1/J51*(Y51/H51),"0")</f>
        <v>0.26785714285714279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2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4"/>
      <c r="R54" s="784"/>
      <c r="S54" s="784"/>
      <c r="T54" s="785"/>
      <c r="U54" s="34"/>
      <c r="V54" s="34"/>
      <c r="W54" s="35" t="s">
        <v>69</v>
      </c>
      <c r="X54" s="777">
        <v>240</v>
      </c>
      <c r="Y54" s="778">
        <f t="shared" si="6"/>
        <v>240</v>
      </c>
      <c r="Z54" s="36">
        <f>IFERROR(IF(Y54=0,"",ROUNDUP(Y54/H54,0)*0.00902),"")</f>
        <v>0.54120000000000001</v>
      </c>
      <c r="AA54" s="56"/>
      <c r="AB54" s="57"/>
      <c r="AC54" s="105" t="s">
        <v>129</v>
      </c>
      <c r="AG54" s="64"/>
      <c r="AJ54" s="68" t="s">
        <v>138</v>
      </c>
      <c r="AK54" s="68">
        <v>528</v>
      </c>
      <c r="BB54" s="106" t="s">
        <v>1</v>
      </c>
      <c r="BM54" s="64">
        <f t="shared" si="7"/>
        <v>252.6</v>
      </c>
      <c r="BN54" s="64">
        <f t="shared" si="8"/>
        <v>252.6</v>
      </c>
      <c r="BO54" s="64">
        <f t="shared" si="9"/>
        <v>0.45454545454545459</v>
      </c>
      <c r="BP54" s="64">
        <f t="shared" si="10"/>
        <v>0.45454545454545459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/>
      <c r="M55" s="33" t="s">
        <v>77</v>
      </c>
      <c r="N55" s="33"/>
      <c r="O55" s="32">
        <v>50</v>
      </c>
      <c r="P55" s="9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1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12"/>
      <c r="P57" s="796" t="s">
        <v>71</v>
      </c>
      <c r="Q57" s="797"/>
      <c r="R57" s="797"/>
      <c r="S57" s="797"/>
      <c r="T57" s="797"/>
      <c r="U57" s="797"/>
      <c r="V57" s="798"/>
      <c r="W57" s="37" t="s">
        <v>72</v>
      </c>
      <c r="X57" s="779">
        <f>IFERROR(X51/H51,"0")+IFERROR(X52/H52,"0")+IFERROR(X53/H53,"0")+IFERROR(X54/H54,"0")+IFERROR(X55/H55,"0")+IFERROR(X56/H56,"0")</f>
        <v>74.81481481481481</v>
      </c>
      <c r="Y57" s="779">
        <f>IFERROR(Y51/H51,"0")+IFERROR(Y52/H52,"0")+IFERROR(Y53/H53,"0")+IFERROR(Y54/H54,"0")+IFERROR(Y55/H55,"0")+IFERROR(Y56/H56,"0")</f>
        <v>75</v>
      </c>
      <c r="Z57" s="779">
        <f>IFERROR(IF(Z51="",0,Z51),"0")+IFERROR(IF(Z52="",0,Z52),"0")+IFERROR(IF(Z53="",0,Z53),"0")+IFERROR(IF(Z54="",0,Z54),"0")+IFERROR(IF(Z55="",0,Z55),"0")+IFERROR(IF(Z56="",0,Z56),"0")</f>
        <v>0.86745000000000005</v>
      </c>
      <c r="AA57" s="780"/>
      <c r="AB57" s="780"/>
      <c r="AC57" s="780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12"/>
      <c r="P58" s="796" t="s">
        <v>71</v>
      </c>
      <c r="Q58" s="797"/>
      <c r="R58" s="797"/>
      <c r="S58" s="797"/>
      <c r="T58" s="797"/>
      <c r="U58" s="797"/>
      <c r="V58" s="798"/>
      <c r="W58" s="37" t="s">
        <v>69</v>
      </c>
      <c r="X58" s="779">
        <f>IFERROR(SUM(X51:X56),"0")</f>
        <v>400</v>
      </c>
      <c r="Y58" s="779">
        <f>IFERROR(SUM(Y51:Y56),"0")</f>
        <v>402</v>
      </c>
      <c r="Z58" s="37"/>
      <c r="AA58" s="780"/>
      <c r="AB58" s="780"/>
      <c r="AC58" s="780"/>
    </row>
    <row r="59" spans="1:68" ht="14.25" hidden="1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4"/>
      <c r="R60" s="784"/>
      <c r="S60" s="784"/>
      <c r="T60" s="785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12"/>
      <c r="P62" s="796" t="s">
        <v>71</v>
      </c>
      <c r="Q62" s="797"/>
      <c r="R62" s="797"/>
      <c r="S62" s="797"/>
      <c r="T62" s="797"/>
      <c r="U62" s="797"/>
      <c r="V62" s="798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12"/>
      <c r="P63" s="796" t="s">
        <v>71</v>
      </c>
      <c r="Q63" s="797"/>
      <c r="R63" s="797"/>
      <c r="S63" s="797"/>
      <c r="T63" s="797"/>
      <c r="U63" s="797"/>
      <c r="V63" s="798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99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hidden="1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3"/>
      <c r="AB65" s="773"/>
      <c r="AC65" s="773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6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137</v>
      </c>
      <c r="M68" s="33" t="s">
        <v>128</v>
      </c>
      <c r="N68" s="33"/>
      <c r="O68" s="32">
        <v>50</v>
      </c>
      <c r="P68" s="9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4"/>
      <c r="R68" s="784"/>
      <c r="S68" s="784"/>
      <c r="T68" s="785"/>
      <c r="U68" s="34"/>
      <c r="V68" s="34"/>
      <c r="W68" s="35" t="s">
        <v>69</v>
      </c>
      <c r="X68" s="777">
        <v>300</v>
      </c>
      <c r="Y68" s="778">
        <f t="shared" si="11"/>
        <v>302.40000000000003</v>
      </c>
      <c r="Z68" s="36">
        <f>IFERROR(IF(Y68=0,"",ROUNDUP(Y68/H68,0)*0.02175),"")</f>
        <v>0.60899999999999999</v>
      </c>
      <c r="AA68" s="56"/>
      <c r="AB68" s="57"/>
      <c r="AC68" s="119" t="s">
        <v>158</v>
      </c>
      <c r="AG68" s="64"/>
      <c r="AJ68" s="68" t="s">
        <v>138</v>
      </c>
      <c r="AK68" s="68">
        <v>604.79999999999995</v>
      </c>
      <c r="BB68" s="120" t="s">
        <v>1</v>
      </c>
      <c r="BM68" s="64">
        <f t="shared" si="12"/>
        <v>313.33333333333331</v>
      </c>
      <c r="BN68" s="64">
        <f t="shared" si="13"/>
        <v>315.83999999999997</v>
      </c>
      <c r="BO68" s="64">
        <f t="shared" si="14"/>
        <v>0.49603174603174593</v>
      </c>
      <c r="BP68" s="64">
        <f t="shared" si="15"/>
        <v>0.5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162</v>
      </c>
      <c r="B70" s="54" t="s">
        <v>163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164</v>
      </c>
      <c r="N70" s="33"/>
      <c r="O70" s="32">
        <v>50</v>
      </c>
      <c r="P70" s="11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166</v>
      </c>
      <c r="B71" s="54" t="s">
        <v>167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168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169</v>
      </c>
      <c r="B72" s="54" t="s">
        <v>170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171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172</v>
      </c>
      <c r="B73" s="54" t="s">
        <v>173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164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174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175</v>
      </c>
      <c r="B74" s="54" t="s">
        <v>176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562.5</v>
      </c>
      <c r="Y74" s="778">
        <f t="shared" si="11"/>
        <v>562.5</v>
      </c>
      <c r="Z74" s="36">
        <f>IFERROR(IF(Y74=0,"",ROUNDUP(Y74/H74,0)*0.00902),"")</f>
        <v>1.1274999999999999</v>
      </c>
      <c r="AA74" s="56"/>
      <c r="AB74" s="57"/>
      <c r="AC74" s="131" t="s">
        <v>177</v>
      </c>
      <c r="AG74" s="64"/>
      <c r="AJ74" s="68" t="s">
        <v>138</v>
      </c>
      <c r="AK74" s="68">
        <v>594</v>
      </c>
      <c r="BB74" s="132" t="s">
        <v>1</v>
      </c>
      <c r="BM74" s="64">
        <f t="shared" si="12"/>
        <v>588.75</v>
      </c>
      <c r="BN74" s="64">
        <f t="shared" si="13"/>
        <v>588.75</v>
      </c>
      <c r="BO74" s="64">
        <f t="shared" si="14"/>
        <v>0.94696969696969702</v>
      </c>
      <c r="BP74" s="64">
        <f t="shared" si="15"/>
        <v>0.94696969696969702</v>
      </c>
    </row>
    <row r="75" spans="1:68" x14ac:dyDescent="0.2">
      <c r="A75" s="81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12"/>
      <c r="P75" s="796" t="s">
        <v>71</v>
      </c>
      <c r="Q75" s="797"/>
      <c r="R75" s="797"/>
      <c r="S75" s="797"/>
      <c r="T75" s="797"/>
      <c r="U75" s="797"/>
      <c r="V75" s="798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152.77777777777777</v>
      </c>
      <c r="Y75" s="779">
        <f>IFERROR(Y66/H66,"0")+IFERROR(Y67/H67,"0")+IFERROR(Y68/H68,"0")+IFERROR(Y69/H69,"0")+IFERROR(Y70/H70,"0")+IFERROR(Y71/H71,"0")+IFERROR(Y72/H72,"0")+IFERROR(Y73/H73,"0")+IFERROR(Y74/H74,"0")</f>
        <v>153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1.7364999999999999</v>
      </c>
      <c r="AA75" s="780"/>
      <c r="AB75" s="780"/>
      <c r="AC75" s="780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12"/>
      <c r="P76" s="796" t="s">
        <v>71</v>
      </c>
      <c r="Q76" s="797"/>
      <c r="R76" s="797"/>
      <c r="S76" s="797"/>
      <c r="T76" s="797"/>
      <c r="U76" s="797"/>
      <c r="V76" s="798"/>
      <c r="W76" s="37" t="s">
        <v>69</v>
      </c>
      <c r="X76" s="779">
        <f>IFERROR(SUM(X66:X74),"0")</f>
        <v>862.5</v>
      </c>
      <c r="Y76" s="779">
        <f>IFERROR(SUM(Y66:Y74),"0")</f>
        <v>864.90000000000009</v>
      </c>
      <c r="Z76" s="37"/>
      <c r="AA76" s="780"/>
      <c r="AB76" s="780"/>
      <c r="AC76" s="780"/>
    </row>
    <row r="77" spans="1:68" ht="14.25" hidden="1" customHeight="1" x14ac:dyDescent="0.25">
      <c r="A77" s="792" t="s">
        <v>178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3"/>
      <c r="AB77" s="773"/>
      <c r="AC77" s="773"/>
    </row>
    <row r="78" spans="1:68" ht="27" customHeight="1" x14ac:dyDescent="0.25">
      <c r="A78" s="54" t="s">
        <v>179</v>
      </c>
      <c r="B78" s="54" t="s">
        <v>180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70</v>
      </c>
      <c r="Y78" s="778">
        <f>IFERROR(IF(X78="",0,CEILING((X78/$H78),1)*$H78),"")</f>
        <v>75.600000000000009</v>
      </c>
      <c r="Z78" s="36">
        <f>IFERROR(IF(Y78=0,"",ROUNDUP(Y78/H78,0)*0.02175),"")</f>
        <v>0.15225</v>
      </c>
      <c r="AA78" s="56"/>
      <c r="AB78" s="57"/>
      <c r="AC78" s="133" t="s">
        <v>181</v>
      </c>
      <c r="AG78" s="64"/>
      <c r="AJ78" s="68"/>
      <c r="AK78" s="68">
        <v>0</v>
      </c>
      <c r="BB78" s="134" t="s">
        <v>1</v>
      </c>
      <c r="BM78" s="64">
        <f>IFERROR(X78*I78/H78,"0")</f>
        <v>73.1111111111111</v>
      </c>
      <c r="BN78" s="64">
        <f>IFERROR(Y78*I78/H78,"0")</f>
        <v>78.959999999999994</v>
      </c>
      <c r="BO78" s="64">
        <f>IFERROR(1/J78*(X78/H78),"0")</f>
        <v>0.11574074074074073</v>
      </c>
      <c r="BP78" s="64">
        <f>IFERROR(1/J78*(Y78/H78),"0")</f>
        <v>0.125</v>
      </c>
    </row>
    <row r="79" spans="1:68" ht="27" hidden="1" customHeight="1" x14ac:dyDescent="0.25">
      <c r="A79" s="54" t="s">
        <v>182</v>
      </c>
      <c r="B79" s="54" t="s">
        <v>183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184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185</v>
      </c>
      <c r="B80" s="54" t="s">
        <v>186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181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187</v>
      </c>
      <c r="B81" s="54" t="s">
        <v>188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189</v>
      </c>
      <c r="L81" s="32" t="s">
        <v>137</v>
      </c>
      <c r="M81" s="33" t="s">
        <v>128</v>
      </c>
      <c r="N81" s="33"/>
      <c r="O81" s="32">
        <v>50</v>
      </c>
      <c r="P81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472.5</v>
      </c>
      <c r="Y81" s="778">
        <f>IFERROR(IF(X81="",0,CEILING((X81/$H81),1)*$H81),"")</f>
        <v>472.50000000000006</v>
      </c>
      <c r="Z81" s="36">
        <f>IFERROR(IF(Y81=0,"",ROUNDUP(Y81/H81,0)*0.00651),"")</f>
        <v>1.1392500000000001</v>
      </c>
      <c r="AA81" s="56"/>
      <c r="AB81" s="57"/>
      <c r="AC81" s="139" t="s">
        <v>181</v>
      </c>
      <c r="AG81" s="64"/>
      <c r="AJ81" s="68" t="s">
        <v>138</v>
      </c>
      <c r="AK81" s="68">
        <v>491.4</v>
      </c>
      <c r="BB81" s="140" t="s">
        <v>1</v>
      </c>
      <c r="BM81" s="64">
        <f>IFERROR(X81*I81/H81,"0")</f>
        <v>503.99999999999994</v>
      </c>
      <c r="BN81" s="64">
        <f>IFERROR(Y81*I81/H81,"0")</f>
        <v>504.00000000000006</v>
      </c>
      <c r="BO81" s="64">
        <f>IFERROR(1/J81*(X81/H81),"0")</f>
        <v>0.96153846153846156</v>
      </c>
      <c r="BP81" s="64">
        <f>IFERROR(1/J81*(Y81/H81),"0")</f>
        <v>0.96153846153846156</v>
      </c>
    </row>
    <row r="82" spans="1:68" x14ac:dyDescent="0.2">
      <c r="A82" s="81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12"/>
      <c r="P82" s="796" t="s">
        <v>71</v>
      </c>
      <c r="Q82" s="797"/>
      <c r="R82" s="797"/>
      <c r="S82" s="797"/>
      <c r="T82" s="797"/>
      <c r="U82" s="797"/>
      <c r="V82" s="798"/>
      <c r="W82" s="37" t="s">
        <v>72</v>
      </c>
      <c r="X82" s="779">
        <f>IFERROR(X78/H78,"0")+IFERROR(X79/H79,"0")+IFERROR(X80/H80,"0")+IFERROR(X81/H81,"0")</f>
        <v>181.48148148148147</v>
      </c>
      <c r="Y82" s="779">
        <f>IFERROR(Y78/H78,"0")+IFERROR(Y79/H79,"0")+IFERROR(Y80/H80,"0")+IFERROR(Y81/H81,"0")</f>
        <v>182</v>
      </c>
      <c r="Z82" s="779">
        <f>IFERROR(IF(Z78="",0,Z78),"0")+IFERROR(IF(Z79="",0,Z79),"0")+IFERROR(IF(Z80="",0,Z80),"0")+IFERROR(IF(Z81="",0,Z81),"0")</f>
        <v>1.2915000000000001</v>
      </c>
      <c r="AA82" s="780"/>
      <c r="AB82" s="780"/>
      <c r="AC82" s="780"/>
    </row>
    <row r="83" spans="1:68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12"/>
      <c r="P83" s="796" t="s">
        <v>71</v>
      </c>
      <c r="Q83" s="797"/>
      <c r="R83" s="797"/>
      <c r="S83" s="797"/>
      <c r="T83" s="797"/>
      <c r="U83" s="797"/>
      <c r="V83" s="798"/>
      <c r="W83" s="37" t="s">
        <v>69</v>
      </c>
      <c r="X83" s="779">
        <f>IFERROR(SUM(X78:X81),"0")</f>
        <v>542.5</v>
      </c>
      <c r="Y83" s="779">
        <f>IFERROR(SUM(Y78:Y81),"0")</f>
        <v>548.1</v>
      </c>
      <c r="Z83" s="37"/>
      <c r="AA83" s="780"/>
      <c r="AB83" s="780"/>
      <c r="AC83" s="780"/>
    </row>
    <row r="84" spans="1:68" ht="14.25" hidden="1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3"/>
      <c r="AB84" s="773"/>
      <c r="AC84" s="773"/>
    </row>
    <row r="85" spans="1:68" ht="16.5" hidden="1" customHeight="1" x14ac:dyDescent="0.25">
      <c r="A85" s="54" t="s">
        <v>190</v>
      </c>
      <c r="B85" s="54" t="s">
        <v>191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192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193</v>
      </c>
      <c r="B86" s="54" t="s">
        <v>194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196</v>
      </c>
      <c r="B87" s="54" t="s">
        <v>197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198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199</v>
      </c>
      <c r="B88" s="54" t="s">
        <v>200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7">
        <v>21</v>
      </c>
      <c r="Y88" s="778">
        <f t="shared" si="16"/>
        <v>21.6</v>
      </c>
      <c r="Z88" s="36">
        <f>IFERROR(IF(Y88=0,"",ROUNDUP(Y88/H88,0)*0.00502),"")</f>
        <v>6.0240000000000002E-2</v>
      </c>
      <c r="AA88" s="56"/>
      <c r="AB88" s="57"/>
      <c r="AC88" s="147" t="s">
        <v>192</v>
      </c>
      <c r="AG88" s="64"/>
      <c r="AJ88" s="68"/>
      <c r="AK88" s="68">
        <v>0</v>
      </c>
      <c r="BB88" s="148" t="s">
        <v>1</v>
      </c>
      <c r="BM88" s="64">
        <f t="shared" si="17"/>
        <v>22.166666666666664</v>
      </c>
      <c r="BN88" s="64">
        <f t="shared" si="18"/>
        <v>22.8</v>
      </c>
      <c r="BO88" s="64">
        <f t="shared" si="19"/>
        <v>4.9857549857549859E-2</v>
      </c>
      <c r="BP88" s="64">
        <f t="shared" si="20"/>
        <v>5.1282051282051287E-2</v>
      </c>
    </row>
    <row r="89" spans="1:68" ht="27" customHeight="1" x14ac:dyDescent="0.25">
      <c r="A89" s="54" t="s">
        <v>201</v>
      </c>
      <c r="B89" s="54" t="s">
        <v>202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7">
        <v>9</v>
      </c>
      <c r="Y89" s="778">
        <f t="shared" si="16"/>
        <v>9</v>
      </c>
      <c r="Z89" s="36">
        <f>IFERROR(IF(Y89=0,"",ROUNDUP(Y89/H89,0)*0.00502),"")</f>
        <v>2.5100000000000001E-2</v>
      </c>
      <c r="AA89" s="56"/>
      <c r="AB89" s="57"/>
      <c r="AC89" s="149" t="s">
        <v>195</v>
      </c>
      <c r="AG89" s="64"/>
      <c r="AJ89" s="68"/>
      <c r="AK89" s="68">
        <v>0</v>
      </c>
      <c r="BB89" s="150" t="s">
        <v>1</v>
      </c>
      <c r="BM89" s="64">
        <f t="shared" si="17"/>
        <v>9.4999999999999982</v>
      </c>
      <c r="BN89" s="64">
        <f t="shared" si="18"/>
        <v>9.4999999999999982</v>
      </c>
      <c r="BO89" s="64">
        <f t="shared" si="19"/>
        <v>2.1367521367521368E-2</v>
      </c>
      <c r="BP89" s="64">
        <f t="shared" si="20"/>
        <v>2.1367521367521368E-2</v>
      </c>
    </row>
    <row r="90" spans="1:68" ht="27" customHeight="1" x14ac:dyDescent="0.25">
      <c r="A90" s="54" t="s">
        <v>203</v>
      </c>
      <c r="B90" s="54" t="s">
        <v>204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12</v>
      </c>
      <c r="Y90" s="778">
        <f t="shared" si="16"/>
        <v>12.6</v>
      </c>
      <c r="Z90" s="36">
        <f>IFERROR(IF(Y90=0,"",ROUNDUP(Y90/H90,0)*0.00502),"")</f>
        <v>3.5140000000000005E-2</v>
      </c>
      <c r="AA90" s="56"/>
      <c r="AB90" s="57"/>
      <c r="AC90" s="151" t="s">
        <v>198</v>
      </c>
      <c r="AG90" s="64"/>
      <c r="AJ90" s="68"/>
      <c r="AK90" s="68">
        <v>0</v>
      </c>
      <c r="BB90" s="152" t="s">
        <v>1</v>
      </c>
      <c r="BM90" s="64">
        <f t="shared" si="17"/>
        <v>12.666666666666664</v>
      </c>
      <c r="BN90" s="64">
        <f t="shared" si="18"/>
        <v>13.299999999999999</v>
      </c>
      <c r="BO90" s="64">
        <f t="shared" si="19"/>
        <v>2.8490028490028491E-2</v>
      </c>
      <c r="BP90" s="64">
        <f t="shared" si="20"/>
        <v>2.9914529914529919E-2</v>
      </c>
    </row>
    <row r="91" spans="1:68" x14ac:dyDescent="0.2">
      <c r="A91" s="81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12"/>
      <c r="P91" s="796" t="s">
        <v>71</v>
      </c>
      <c r="Q91" s="797"/>
      <c r="R91" s="797"/>
      <c r="S91" s="797"/>
      <c r="T91" s="797"/>
      <c r="U91" s="797"/>
      <c r="V91" s="798"/>
      <c r="W91" s="37" t="s">
        <v>72</v>
      </c>
      <c r="X91" s="779">
        <f>IFERROR(X85/H85,"0")+IFERROR(X86/H86,"0")+IFERROR(X87/H87,"0")+IFERROR(X88/H88,"0")+IFERROR(X89/H89,"0")+IFERROR(X90/H90,"0")</f>
        <v>23.333333333333329</v>
      </c>
      <c r="Y91" s="779">
        <f>IFERROR(Y85/H85,"0")+IFERROR(Y86/H86,"0")+IFERROR(Y87/H87,"0")+IFERROR(Y88/H88,"0")+IFERROR(Y89/H89,"0")+IFERROR(Y90/H90,"0")</f>
        <v>24</v>
      </c>
      <c r="Z91" s="779">
        <f>IFERROR(IF(Z85="",0,Z85),"0")+IFERROR(IF(Z86="",0,Z86),"0")+IFERROR(IF(Z87="",0,Z87),"0")+IFERROR(IF(Z88="",0,Z88),"0")+IFERROR(IF(Z89="",0,Z89),"0")+IFERROR(IF(Z90="",0,Z90),"0")</f>
        <v>0.12048</v>
      </c>
      <c r="AA91" s="780"/>
      <c r="AB91" s="780"/>
      <c r="AC91" s="780"/>
    </row>
    <row r="92" spans="1:68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12"/>
      <c r="P92" s="796" t="s">
        <v>71</v>
      </c>
      <c r="Q92" s="797"/>
      <c r="R92" s="797"/>
      <c r="S92" s="797"/>
      <c r="T92" s="797"/>
      <c r="U92" s="797"/>
      <c r="V92" s="798"/>
      <c r="W92" s="37" t="s">
        <v>69</v>
      </c>
      <c r="X92" s="779">
        <f>IFERROR(SUM(X85:X90),"0")</f>
        <v>42</v>
      </c>
      <c r="Y92" s="779">
        <f>IFERROR(SUM(Y85:Y90),"0")</f>
        <v>43.2</v>
      </c>
      <c r="Z92" s="37"/>
      <c r="AA92" s="780"/>
      <c r="AB92" s="780"/>
      <c r="AC92" s="780"/>
    </row>
    <row r="93" spans="1:68" ht="14.25" hidden="1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3"/>
      <c r="AB93" s="773"/>
      <c r="AC93" s="773"/>
    </row>
    <row r="94" spans="1:68" ht="27" hidden="1" customHeight="1" x14ac:dyDescent="0.25">
      <c r="A94" s="54" t="s">
        <v>205</v>
      </c>
      <c r="B94" s="54" t="s">
        <v>206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213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214</v>
      </c>
      <c r="B97" s="54" t="s">
        <v>215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0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210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216</v>
      </c>
      <c r="B98" s="54" t="s">
        <v>217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213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218</v>
      </c>
      <c r="B99" s="54" t="s">
        <v>219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207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1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12"/>
      <c r="P100" s="796" t="s">
        <v>71</v>
      </c>
      <c r="Q100" s="797"/>
      <c r="R100" s="797"/>
      <c r="S100" s="797"/>
      <c r="T100" s="797"/>
      <c r="U100" s="797"/>
      <c r="V100" s="798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12"/>
      <c r="P101" s="796" t="s">
        <v>71</v>
      </c>
      <c r="Q101" s="797"/>
      <c r="R101" s="797"/>
      <c r="S101" s="797"/>
      <c r="T101" s="797"/>
      <c r="U101" s="797"/>
      <c r="V101" s="798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792" t="s">
        <v>220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3"/>
      <c r="AB102" s="773"/>
      <c r="AC102" s="773"/>
    </row>
    <row r="103" spans="1:68" ht="37.5" hidden="1" customHeight="1" x14ac:dyDescent="0.25">
      <c r="A103" s="54" t="s">
        <v>221</v>
      </c>
      <c r="B103" s="54" t="s">
        <v>222</v>
      </c>
      <c r="C103" s="31">
        <v>4301060371</v>
      </c>
      <c r="D103" s="781">
        <v>4680115881532</v>
      </c>
      <c r="E103" s="782"/>
      <c r="F103" s="776">
        <v>1.4</v>
      </c>
      <c r="G103" s="32">
        <v>6</v>
      </c>
      <c r="H103" s="776">
        <v>8.4</v>
      </c>
      <c r="I103" s="776">
        <v>8.9640000000000004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3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3" s="784"/>
      <c r="R103" s="784"/>
      <c r="S103" s="784"/>
      <c r="T103" s="785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223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221</v>
      </c>
      <c r="B104" s="54" t="s">
        <v>224</v>
      </c>
      <c r="C104" s="31">
        <v>4301060366</v>
      </c>
      <c r="D104" s="781">
        <v>4680115881532</v>
      </c>
      <c r="E104" s="782"/>
      <c r="F104" s="776">
        <v>1.3</v>
      </c>
      <c r="G104" s="32">
        <v>6</v>
      </c>
      <c r="H104" s="776">
        <v>7.8</v>
      </c>
      <c r="I104" s="776">
        <v>8.2799999999999994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4" s="784"/>
      <c r="R104" s="784"/>
      <c r="S104" s="784"/>
      <c r="T104" s="785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223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225</v>
      </c>
      <c r="B105" s="54" t="s">
        <v>226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2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4"/>
      <c r="R105" s="784"/>
      <c r="S105" s="784"/>
      <c r="T105" s="785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227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1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12"/>
      <c r="P106" s="796" t="s">
        <v>71</v>
      </c>
      <c r="Q106" s="797"/>
      <c r="R106" s="797"/>
      <c r="S106" s="797"/>
      <c r="T106" s="797"/>
      <c r="U106" s="797"/>
      <c r="V106" s="798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hidden="1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12"/>
      <c r="P107" s="796" t="s">
        <v>71</v>
      </c>
      <c r="Q107" s="797"/>
      <c r="R107" s="797"/>
      <c r="S107" s="797"/>
      <c r="T107" s="797"/>
      <c r="U107" s="797"/>
      <c r="V107" s="798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hidden="1" customHeight="1" x14ac:dyDescent="0.25">
      <c r="A108" s="799" t="s">
        <v>228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hidden="1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3"/>
      <c r="AB109" s="773"/>
      <c r="AC109" s="773"/>
    </row>
    <row r="110" spans="1:68" ht="27" customHeight="1" x14ac:dyDescent="0.25">
      <c r="A110" s="54" t="s">
        <v>229</v>
      </c>
      <c r="B110" s="54" t="s">
        <v>230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164</v>
      </c>
      <c r="N110" s="33"/>
      <c r="O110" s="32">
        <v>50</v>
      </c>
      <c r="P110" s="12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4"/>
      <c r="R110" s="784"/>
      <c r="S110" s="784"/>
      <c r="T110" s="785"/>
      <c r="U110" s="34"/>
      <c r="V110" s="34"/>
      <c r="W110" s="35" t="s">
        <v>69</v>
      </c>
      <c r="X110" s="777">
        <v>300</v>
      </c>
      <c r="Y110" s="778">
        <f>IFERROR(IF(X110="",0,CEILING((X110/$H110),1)*$H110),"")</f>
        <v>302.40000000000003</v>
      </c>
      <c r="Z110" s="36">
        <f>IFERROR(IF(Y110=0,"",ROUNDUP(Y110/H110,0)*0.02175),"")</f>
        <v>0.60899999999999999</v>
      </c>
      <c r="AA110" s="56"/>
      <c r="AB110" s="57"/>
      <c r="AC110" s="171" t="s">
        <v>231</v>
      </c>
      <c r="AG110" s="64"/>
      <c r="AJ110" s="68"/>
      <c r="AK110" s="68">
        <v>0</v>
      </c>
      <c r="BB110" s="172" t="s">
        <v>1</v>
      </c>
      <c r="BM110" s="64">
        <f>IFERROR(X110*I110/H110,"0")</f>
        <v>313.33333333333331</v>
      </c>
      <c r="BN110" s="64">
        <f>IFERROR(Y110*I110/H110,"0")</f>
        <v>315.83999999999997</v>
      </c>
      <c r="BO110" s="64">
        <f>IFERROR(1/J110*(X110/H110),"0")</f>
        <v>0.49603174603174593</v>
      </c>
      <c r="BP110" s="64">
        <f>IFERROR(1/J110*(Y110/H110),"0")</f>
        <v>0.5</v>
      </c>
    </row>
    <row r="111" spans="1:68" ht="27" hidden="1" customHeight="1" x14ac:dyDescent="0.25">
      <c r="A111" s="54" t="s">
        <v>232</v>
      </c>
      <c r="B111" s="54" t="s">
        <v>233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4"/>
      <c r="R111" s="784"/>
      <c r="S111" s="784"/>
      <c r="T111" s="785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234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235</v>
      </c>
      <c r="B112" s="54" t="s">
        <v>236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164</v>
      </c>
      <c r="N112" s="33"/>
      <c r="O112" s="32">
        <v>50</v>
      </c>
      <c r="P112" s="10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765</v>
      </c>
      <c r="Y112" s="778">
        <f>IFERROR(IF(X112="",0,CEILING((X112/$H112),1)*$H112),"")</f>
        <v>765</v>
      </c>
      <c r="Z112" s="36">
        <f>IFERROR(IF(Y112=0,"",ROUNDUP(Y112/H112,0)*0.00902),"")</f>
        <v>1.5334000000000001</v>
      </c>
      <c r="AA112" s="56"/>
      <c r="AB112" s="57"/>
      <c r="AC112" s="175" t="s">
        <v>234</v>
      </c>
      <c r="AG112" s="64"/>
      <c r="AJ112" s="68" t="s">
        <v>138</v>
      </c>
      <c r="AK112" s="68">
        <v>594</v>
      </c>
      <c r="BB112" s="176" t="s">
        <v>1</v>
      </c>
      <c r="BM112" s="64">
        <f>IFERROR(X112*I112/H112,"0")</f>
        <v>800.7</v>
      </c>
      <c r="BN112" s="64">
        <f>IFERROR(Y112*I112/H112,"0")</f>
        <v>800.7</v>
      </c>
      <c r="BO112" s="64">
        <f>IFERROR(1/J112*(X112/H112),"0")</f>
        <v>1.2878787878787878</v>
      </c>
      <c r="BP112" s="64">
        <f>IFERROR(1/J112*(Y112/H112),"0")</f>
        <v>1.2878787878787878</v>
      </c>
    </row>
    <row r="113" spans="1:68" x14ac:dyDescent="0.2">
      <c r="A113" s="81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12"/>
      <c r="P113" s="796" t="s">
        <v>71</v>
      </c>
      <c r="Q113" s="797"/>
      <c r="R113" s="797"/>
      <c r="S113" s="797"/>
      <c r="T113" s="797"/>
      <c r="U113" s="797"/>
      <c r="V113" s="798"/>
      <c r="W113" s="37" t="s">
        <v>72</v>
      </c>
      <c r="X113" s="779">
        <f>IFERROR(X110/H110,"0")+IFERROR(X111/H111,"0")+IFERROR(X112/H112,"0")</f>
        <v>197.77777777777777</v>
      </c>
      <c r="Y113" s="779">
        <f>IFERROR(Y110/H110,"0")+IFERROR(Y111/H111,"0")+IFERROR(Y112/H112,"0")</f>
        <v>198</v>
      </c>
      <c r="Z113" s="779">
        <f>IFERROR(IF(Z110="",0,Z110),"0")+IFERROR(IF(Z111="",0,Z111),"0")+IFERROR(IF(Z112="",0,Z112),"0")</f>
        <v>2.1424000000000003</v>
      </c>
      <c r="AA113" s="780"/>
      <c r="AB113" s="780"/>
      <c r="AC113" s="780"/>
    </row>
    <row r="114" spans="1:68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12"/>
      <c r="P114" s="796" t="s">
        <v>71</v>
      </c>
      <c r="Q114" s="797"/>
      <c r="R114" s="797"/>
      <c r="S114" s="797"/>
      <c r="T114" s="797"/>
      <c r="U114" s="797"/>
      <c r="V114" s="798"/>
      <c r="W114" s="37" t="s">
        <v>69</v>
      </c>
      <c r="X114" s="779">
        <f>IFERROR(SUM(X110:X112),"0")</f>
        <v>1065</v>
      </c>
      <c r="Y114" s="779">
        <f>IFERROR(SUM(Y110:Y112),"0")</f>
        <v>1067.4000000000001</v>
      </c>
      <c r="Z114" s="37"/>
      <c r="AA114" s="780"/>
      <c r="AB114" s="780"/>
      <c r="AC114" s="780"/>
    </row>
    <row r="115" spans="1:68" ht="14.25" hidden="1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3"/>
      <c r="AB115" s="773"/>
      <c r="AC115" s="773"/>
    </row>
    <row r="116" spans="1:68" ht="27" customHeight="1" x14ac:dyDescent="0.25">
      <c r="A116" s="54" t="s">
        <v>237</v>
      </c>
      <c r="B116" s="54" t="s">
        <v>238</v>
      </c>
      <c r="C116" s="31">
        <v>4301051546</v>
      </c>
      <c r="D116" s="781">
        <v>4607091386967</v>
      </c>
      <c r="E116" s="782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9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70</v>
      </c>
      <c r="Y116" s="778">
        <f t="shared" ref="Y116:Y121" si="26">IFERROR(IF(X116="",0,CEILING((X116/$H116),1)*$H116),"")</f>
        <v>75.600000000000009</v>
      </c>
      <c r="Z116" s="36">
        <f>IFERROR(IF(Y116=0,"",ROUNDUP(Y116/H116,0)*0.02175),"")</f>
        <v>0.19574999999999998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74.7</v>
      </c>
      <c r="BN116" s="64">
        <f t="shared" ref="BN116:BN121" si="28">IFERROR(Y116*I116/H116,"0")</f>
        <v>80.676000000000016</v>
      </c>
      <c r="BO116" s="64">
        <f t="shared" ref="BO116:BO121" si="29">IFERROR(1/J116*(X116/H116),"0")</f>
        <v>0.14880952380952378</v>
      </c>
      <c r="BP116" s="64">
        <f t="shared" ref="BP116:BP121" si="30">IFERROR(1/J116*(Y116/H116),"0")</f>
        <v>0.1607142857142857</v>
      </c>
    </row>
    <row r="117" spans="1:68" ht="27" hidden="1" customHeight="1" x14ac:dyDescent="0.25">
      <c r="A117" s="54" t="s">
        <v>237</v>
      </c>
      <c r="B117" s="54" t="s">
        <v>240</v>
      </c>
      <c r="C117" s="31">
        <v>4301051437</v>
      </c>
      <c r="D117" s="781">
        <v>4607091386967</v>
      </c>
      <c r="E117" s="782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239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241</v>
      </c>
      <c r="B118" s="54" t="s">
        <v>242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137</v>
      </c>
      <c r="M118" s="33" t="s">
        <v>77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4"/>
      <c r="R118" s="784"/>
      <c r="S118" s="784"/>
      <c r="T118" s="785"/>
      <c r="U118" s="34"/>
      <c r="V118" s="34"/>
      <c r="W118" s="35" t="s">
        <v>69</v>
      </c>
      <c r="X118" s="777">
        <v>450</v>
      </c>
      <c r="Y118" s="778">
        <f t="shared" si="26"/>
        <v>450.90000000000003</v>
      </c>
      <c r="Z118" s="36">
        <f>IFERROR(IF(Y118=0,"",ROUNDUP(Y118/H118,0)*0.00753),"")</f>
        <v>1.2575100000000001</v>
      </c>
      <c r="AA118" s="56"/>
      <c r="AB118" s="57"/>
      <c r="AC118" s="181" t="s">
        <v>239</v>
      </c>
      <c r="AG118" s="64"/>
      <c r="AJ118" s="68" t="s">
        <v>138</v>
      </c>
      <c r="AK118" s="68">
        <v>421.2</v>
      </c>
      <c r="BB118" s="182" t="s">
        <v>1</v>
      </c>
      <c r="BM118" s="64">
        <f t="shared" si="27"/>
        <v>495.33333333333331</v>
      </c>
      <c r="BN118" s="64">
        <f t="shared" si="28"/>
        <v>496.32400000000001</v>
      </c>
      <c r="BO118" s="64">
        <f t="shared" si="29"/>
        <v>1.0683760683760684</v>
      </c>
      <c r="BP118" s="64">
        <f t="shared" si="30"/>
        <v>1.0705128205128205</v>
      </c>
    </row>
    <row r="119" spans="1:68" ht="27" hidden="1" customHeight="1" x14ac:dyDescent="0.25">
      <c r="A119" s="54" t="s">
        <v>243</v>
      </c>
      <c r="B119" s="54" t="s">
        <v>244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4"/>
      <c r="R119" s="784"/>
      <c r="S119" s="784"/>
      <c r="T119" s="785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245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246</v>
      </c>
      <c r="B120" s="54" t="s">
        <v>247</v>
      </c>
      <c r="C120" s="31">
        <v>4301051439</v>
      </c>
      <c r="D120" s="781">
        <v>4680115880214</v>
      </c>
      <c r="E120" s="782"/>
      <c r="F120" s="776">
        <v>0.45</v>
      </c>
      <c r="G120" s="32">
        <v>6</v>
      </c>
      <c r="H120" s="776">
        <v>2.7</v>
      </c>
      <c r="I120" s="776">
        <v>2.988</v>
      </c>
      <c r="J120" s="32">
        <v>132</v>
      </c>
      <c r="K120" s="32" t="s">
        <v>76</v>
      </c>
      <c r="L120" s="32"/>
      <c r="M120" s="33" t="s">
        <v>77</v>
      </c>
      <c r="N120" s="33"/>
      <c r="O120" s="32">
        <v>45</v>
      </c>
      <c r="P120" s="88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4"/>
      <c r="R120" s="784"/>
      <c r="S120" s="784"/>
      <c r="T120" s="785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248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246</v>
      </c>
      <c r="B121" s="54" t="s">
        <v>249</v>
      </c>
      <c r="C121" s="31">
        <v>4301051687</v>
      </c>
      <c r="D121" s="781">
        <v>4680115880214</v>
      </c>
      <c r="E121" s="782"/>
      <c r="F121" s="776">
        <v>0.45</v>
      </c>
      <c r="G121" s="32">
        <v>4</v>
      </c>
      <c r="H121" s="776">
        <v>1.8</v>
      </c>
      <c r="I121" s="776">
        <v>2.052</v>
      </c>
      <c r="J121" s="32">
        <v>156</v>
      </c>
      <c r="K121" s="32" t="s">
        <v>76</v>
      </c>
      <c r="L121" s="32"/>
      <c r="M121" s="33" t="s">
        <v>77</v>
      </c>
      <c r="N121" s="33"/>
      <c r="O121" s="32">
        <v>45</v>
      </c>
      <c r="P121" s="1172" t="s">
        <v>250</v>
      </c>
      <c r="Q121" s="784"/>
      <c r="R121" s="784"/>
      <c r="S121" s="784"/>
      <c r="T121" s="785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251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1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12"/>
      <c r="P122" s="796" t="s">
        <v>71</v>
      </c>
      <c r="Q122" s="797"/>
      <c r="R122" s="797"/>
      <c r="S122" s="797"/>
      <c r="T122" s="797"/>
      <c r="U122" s="797"/>
      <c r="V122" s="798"/>
      <c r="W122" s="37" t="s">
        <v>72</v>
      </c>
      <c r="X122" s="779">
        <f>IFERROR(X116/H116,"0")+IFERROR(X117/H117,"0")+IFERROR(X118/H118,"0")+IFERROR(X119/H119,"0")+IFERROR(X120/H120,"0")+IFERROR(X121/H121,"0")</f>
        <v>175</v>
      </c>
      <c r="Y122" s="779">
        <f>IFERROR(Y116/H116,"0")+IFERROR(Y117/H117,"0")+IFERROR(Y118/H118,"0")+IFERROR(Y119/H119,"0")+IFERROR(Y120/H120,"0")+IFERROR(Y121/H121,"0")</f>
        <v>176</v>
      </c>
      <c r="Z122" s="779">
        <f>IFERROR(IF(Z116="",0,Z116),"0")+IFERROR(IF(Z117="",0,Z117),"0")+IFERROR(IF(Z118="",0,Z118),"0")+IFERROR(IF(Z119="",0,Z119),"0")+IFERROR(IF(Z120="",0,Z120),"0")+IFERROR(IF(Z121="",0,Z121),"0")</f>
        <v>1.4532600000000002</v>
      </c>
      <c r="AA122" s="780"/>
      <c r="AB122" s="780"/>
      <c r="AC122" s="780"/>
    </row>
    <row r="123" spans="1:68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12"/>
      <c r="P123" s="796" t="s">
        <v>71</v>
      </c>
      <c r="Q123" s="797"/>
      <c r="R123" s="797"/>
      <c r="S123" s="797"/>
      <c r="T123" s="797"/>
      <c r="U123" s="797"/>
      <c r="V123" s="798"/>
      <c r="W123" s="37" t="s">
        <v>69</v>
      </c>
      <c r="X123" s="779">
        <f>IFERROR(SUM(X116:X121),"0")</f>
        <v>520</v>
      </c>
      <c r="Y123" s="779">
        <f>IFERROR(SUM(Y116:Y121),"0")</f>
        <v>526.5</v>
      </c>
      <c r="Z123" s="37"/>
      <c r="AA123" s="780"/>
      <c r="AB123" s="780"/>
      <c r="AC123" s="780"/>
    </row>
    <row r="124" spans="1:68" ht="16.5" hidden="1" customHeight="1" x14ac:dyDescent="0.25">
      <c r="A124" s="799" t="s">
        <v>252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hidden="1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3"/>
      <c r="AB125" s="773"/>
      <c r="AC125" s="773"/>
    </row>
    <row r="126" spans="1:68" ht="27" hidden="1" customHeight="1" x14ac:dyDescent="0.25">
      <c r="A126" s="54" t="s">
        <v>253</v>
      </c>
      <c r="B126" s="54" t="s">
        <v>254</v>
      </c>
      <c r="C126" s="31">
        <v>4301011514</v>
      </c>
      <c r="D126" s="781">
        <v>4680115882133</v>
      </c>
      <c r="E126" s="782"/>
      <c r="F126" s="776">
        <v>1.35</v>
      </c>
      <c r="G126" s="32">
        <v>8</v>
      </c>
      <c r="H126" s="776">
        <v>10.8</v>
      </c>
      <c r="I126" s="776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255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253</v>
      </c>
      <c r="B127" s="54" t="s">
        <v>256</v>
      </c>
      <c r="C127" s="31">
        <v>4301011703</v>
      </c>
      <c r="D127" s="781">
        <v>4680115882133</v>
      </c>
      <c r="E127" s="782"/>
      <c r="F127" s="776">
        <v>1.4</v>
      </c>
      <c r="G127" s="32">
        <v>8</v>
      </c>
      <c r="H127" s="776">
        <v>11.2</v>
      </c>
      <c r="I127" s="776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100</v>
      </c>
      <c r="Y127" s="778">
        <f>IFERROR(IF(X127="",0,CEILING((X127/$H127),1)*$H127),"")</f>
        <v>100.8</v>
      </c>
      <c r="Z127" s="36">
        <f>IFERROR(IF(Y127=0,"",ROUNDUP(Y127/H127,0)*0.02175),"")</f>
        <v>0.19574999999999998</v>
      </c>
      <c r="AA127" s="56"/>
      <c r="AB127" s="57"/>
      <c r="AC127" s="191" t="s">
        <v>257</v>
      </c>
      <c r="AG127" s="64"/>
      <c r="AJ127" s="68"/>
      <c r="AK127" s="68">
        <v>0</v>
      </c>
      <c r="BB127" s="192" t="s">
        <v>1</v>
      </c>
      <c r="BM127" s="64">
        <f>IFERROR(X127*I127/H127,"0")</f>
        <v>104.28571428571429</v>
      </c>
      <c r="BN127" s="64">
        <f>IFERROR(Y127*I127/H127,"0")</f>
        <v>105.12</v>
      </c>
      <c r="BO127" s="64">
        <f>IFERROR(1/J127*(X127/H127),"0")</f>
        <v>0.15943877551020408</v>
      </c>
      <c r="BP127" s="64">
        <f>IFERROR(1/J127*(Y127/H127),"0")</f>
        <v>0.1607142857142857</v>
      </c>
    </row>
    <row r="128" spans="1:68" ht="27" hidden="1" customHeight="1" x14ac:dyDescent="0.25">
      <c r="A128" s="54" t="s">
        <v>258</v>
      </c>
      <c r="B128" s="54" t="s">
        <v>259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4"/>
      <c r="R128" s="784"/>
      <c r="S128" s="784"/>
      <c r="T128" s="785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255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260</v>
      </c>
      <c r="B129" s="54" t="s">
        <v>261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4"/>
      <c r="R129" s="784"/>
      <c r="S129" s="784"/>
      <c r="T129" s="785"/>
      <c r="U129" s="34"/>
      <c r="V129" s="34"/>
      <c r="W129" s="35" t="s">
        <v>69</v>
      </c>
      <c r="X129" s="777">
        <v>495</v>
      </c>
      <c r="Y129" s="778">
        <f>IFERROR(IF(X129="",0,CEILING((X129/$H129),1)*$H129),"")</f>
        <v>495</v>
      </c>
      <c r="Z129" s="36">
        <f>IFERROR(IF(Y129=0,"",ROUNDUP(Y129/H129,0)*0.00902),"")</f>
        <v>0.99219999999999997</v>
      </c>
      <c r="AA129" s="56"/>
      <c r="AB129" s="57"/>
      <c r="AC129" s="195" t="s">
        <v>255</v>
      </c>
      <c r="AG129" s="64"/>
      <c r="AJ129" s="68"/>
      <c r="AK129" s="68">
        <v>0</v>
      </c>
      <c r="BB129" s="196" t="s">
        <v>1</v>
      </c>
      <c r="BM129" s="64">
        <f>IFERROR(X129*I129/H129,"0")</f>
        <v>518.09999999999991</v>
      </c>
      <c r="BN129" s="64">
        <f>IFERROR(Y129*I129/H129,"0")</f>
        <v>518.09999999999991</v>
      </c>
      <c r="BO129" s="64">
        <f>IFERROR(1/J129*(X129/H129),"0")</f>
        <v>0.83333333333333337</v>
      </c>
      <c r="BP129" s="64">
        <f>IFERROR(1/J129*(Y129/H129),"0")</f>
        <v>0.83333333333333337</v>
      </c>
    </row>
    <row r="130" spans="1:68" ht="27" hidden="1" customHeight="1" x14ac:dyDescent="0.25">
      <c r="A130" s="54" t="s">
        <v>262</v>
      </c>
      <c r="B130" s="54" t="s">
        <v>263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255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1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12"/>
      <c r="P131" s="796" t="s">
        <v>71</v>
      </c>
      <c r="Q131" s="797"/>
      <c r="R131" s="797"/>
      <c r="S131" s="797"/>
      <c r="T131" s="797"/>
      <c r="U131" s="797"/>
      <c r="V131" s="798"/>
      <c r="W131" s="37" t="s">
        <v>72</v>
      </c>
      <c r="X131" s="779">
        <f>IFERROR(X126/H126,"0")+IFERROR(X127/H127,"0")+IFERROR(X128/H128,"0")+IFERROR(X129/H129,"0")+IFERROR(X130/H130,"0")</f>
        <v>118.92857142857143</v>
      </c>
      <c r="Y131" s="779">
        <f>IFERROR(Y126/H126,"0")+IFERROR(Y127/H127,"0")+IFERROR(Y128/H128,"0")+IFERROR(Y129/H129,"0")+IFERROR(Y130/H130,"0")</f>
        <v>119</v>
      </c>
      <c r="Z131" s="779">
        <f>IFERROR(IF(Z126="",0,Z126),"0")+IFERROR(IF(Z127="",0,Z127),"0")+IFERROR(IF(Z128="",0,Z128),"0")+IFERROR(IF(Z129="",0,Z129),"0")+IFERROR(IF(Z130="",0,Z130),"0")</f>
        <v>1.1879499999999998</v>
      </c>
      <c r="AA131" s="780"/>
      <c r="AB131" s="780"/>
      <c r="AC131" s="780"/>
    </row>
    <row r="132" spans="1:68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12"/>
      <c r="P132" s="796" t="s">
        <v>71</v>
      </c>
      <c r="Q132" s="797"/>
      <c r="R132" s="797"/>
      <c r="S132" s="797"/>
      <c r="T132" s="797"/>
      <c r="U132" s="797"/>
      <c r="V132" s="798"/>
      <c r="W132" s="37" t="s">
        <v>69</v>
      </c>
      <c r="X132" s="779">
        <f>IFERROR(SUM(X126:X130),"0")</f>
        <v>595</v>
      </c>
      <c r="Y132" s="779">
        <f>IFERROR(SUM(Y126:Y130),"0")</f>
        <v>595.79999999999995</v>
      </c>
      <c r="Z132" s="37"/>
      <c r="AA132" s="780"/>
      <c r="AB132" s="780"/>
      <c r="AC132" s="780"/>
    </row>
    <row r="133" spans="1:68" ht="14.25" hidden="1" customHeight="1" x14ac:dyDescent="0.25">
      <c r="A133" s="792" t="s">
        <v>178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3"/>
      <c r="AB133" s="773"/>
      <c r="AC133" s="773"/>
    </row>
    <row r="134" spans="1:68" ht="16.5" hidden="1" customHeight="1" x14ac:dyDescent="0.25">
      <c r="A134" s="54" t="s">
        <v>264</v>
      </c>
      <c r="B134" s="54" t="s">
        <v>265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1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266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267</v>
      </c>
      <c r="B135" s="54" t="s">
        <v>268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269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267</v>
      </c>
      <c r="B136" s="54" t="s">
        <v>270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266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271</v>
      </c>
      <c r="B137" s="54" t="s">
        <v>272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189</v>
      </c>
      <c r="L137" s="32"/>
      <c r="M137" s="33" t="s">
        <v>128</v>
      </c>
      <c r="N137" s="33"/>
      <c r="O137" s="32">
        <v>55</v>
      </c>
      <c r="P137" s="9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266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81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12"/>
      <c r="P138" s="796" t="s">
        <v>71</v>
      </c>
      <c r="Q138" s="797"/>
      <c r="R138" s="797"/>
      <c r="S138" s="797"/>
      <c r="T138" s="797"/>
      <c r="U138" s="797"/>
      <c r="V138" s="798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hidden="1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12"/>
      <c r="P139" s="796" t="s">
        <v>71</v>
      </c>
      <c r="Q139" s="797"/>
      <c r="R139" s="797"/>
      <c r="S139" s="797"/>
      <c r="T139" s="797"/>
      <c r="U139" s="797"/>
      <c r="V139" s="798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hidden="1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3"/>
      <c r="AB140" s="773"/>
      <c r="AC140" s="773"/>
    </row>
    <row r="141" spans="1:68" ht="37.5" hidden="1" customHeight="1" x14ac:dyDescent="0.25">
      <c r="A141" s="54" t="s">
        <v>273</v>
      </c>
      <c r="B141" s="54" t="s">
        <v>274</v>
      </c>
      <c r="C141" s="31">
        <v>4301051360</v>
      </c>
      <c r="D141" s="781">
        <v>4607091385168</v>
      </c>
      <c r="E141" s="782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275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27" customHeight="1" x14ac:dyDescent="0.25">
      <c r="A142" s="54" t="s">
        <v>273</v>
      </c>
      <c r="B142" s="54" t="s">
        <v>276</v>
      </c>
      <c r="C142" s="31">
        <v>4301051625</v>
      </c>
      <c r="D142" s="781">
        <v>4607091385168</v>
      </c>
      <c r="E142" s="782"/>
      <c r="F142" s="776">
        <v>1.4</v>
      </c>
      <c r="G142" s="32">
        <v>6</v>
      </c>
      <c r="H142" s="776">
        <v>8.4</v>
      </c>
      <c r="I142" s="776">
        <v>8.9580000000000002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450</v>
      </c>
      <c r="Y142" s="778">
        <f t="shared" si="31"/>
        <v>453.6</v>
      </c>
      <c r="Z142" s="36">
        <f>IFERROR(IF(Y142=0,"",ROUNDUP(Y142/H142,0)*0.02175),"")</f>
        <v>1.1744999999999999</v>
      </c>
      <c r="AA142" s="56"/>
      <c r="AB142" s="57"/>
      <c r="AC142" s="209" t="s">
        <v>277</v>
      </c>
      <c r="AG142" s="64"/>
      <c r="AJ142" s="68"/>
      <c r="AK142" s="68">
        <v>0</v>
      </c>
      <c r="BB142" s="210" t="s">
        <v>1</v>
      </c>
      <c r="BM142" s="64">
        <f t="shared" si="32"/>
        <v>479.89285714285711</v>
      </c>
      <c r="BN142" s="64">
        <f t="shared" si="33"/>
        <v>483.73200000000003</v>
      </c>
      <c r="BO142" s="64">
        <f t="shared" si="34"/>
        <v>0.95663265306122436</v>
      </c>
      <c r="BP142" s="64">
        <f t="shared" si="35"/>
        <v>0.96428571428571419</v>
      </c>
    </row>
    <row r="143" spans="1:68" ht="37.5" hidden="1" customHeight="1" x14ac:dyDescent="0.25">
      <c r="A143" s="54" t="s">
        <v>278</v>
      </c>
      <c r="B143" s="54" t="s">
        <v>279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280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281</v>
      </c>
      <c r="B144" s="54" t="s">
        <v>282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283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284</v>
      </c>
      <c r="B145" s="54" t="s">
        <v>285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137</v>
      </c>
      <c r="M145" s="33" t="s">
        <v>77</v>
      </c>
      <c r="N145" s="33"/>
      <c r="O145" s="32">
        <v>45</v>
      </c>
      <c r="P145" s="8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4"/>
      <c r="R145" s="784"/>
      <c r="S145" s="784"/>
      <c r="T145" s="785"/>
      <c r="U145" s="34"/>
      <c r="V145" s="34"/>
      <c r="W145" s="35" t="s">
        <v>69</v>
      </c>
      <c r="X145" s="777">
        <v>540</v>
      </c>
      <c r="Y145" s="778">
        <f t="shared" si="31"/>
        <v>540</v>
      </c>
      <c r="Z145" s="36">
        <f>IFERROR(IF(Y145=0,"",ROUNDUP(Y145/H145,0)*0.00753),"")</f>
        <v>1.506</v>
      </c>
      <c r="AA145" s="56"/>
      <c r="AB145" s="57"/>
      <c r="AC145" s="215" t="s">
        <v>283</v>
      </c>
      <c r="AG145" s="64"/>
      <c r="AJ145" s="68" t="s">
        <v>138</v>
      </c>
      <c r="AK145" s="68">
        <v>421.2</v>
      </c>
      <c r="BB145" s="216" t="s">
        <v>1</v>
      </c>
      <c r="BM145" s="64">
        <f t="shared" si="32"/>
        <v>594.39999999999986</v>
      </c>
      <c r="BN145" s="64">
        <f t="shared" si="33"/>
        <v>594.39999999999986</v>
      </c>
      <c r="BO145" s="64">
        <f t="shared" si="34"/>
        <v>1.2820512820512819</v>
      </c>
      <c r="BP145" s="64">
        <f t="shared" si="35"/>
        <v>1.2820512820512819</v>
      </c>
    </row>
    <row r="146" spans="1:68" ht="27" customHeight="1" x14ac:dyDescent="0.25">
      <c r="A146" s="54" t="s">
        <v>286</v>
      </c>
      <c r="B146" s="54" t="s">
        <v>287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4"/>
      <c r="R146" s="784"/>
      <c r="S146" s="784"/>
      <c r="T146" s="785"/>
      <c r="U146" s="34"/>
      <c r="V146" s="34"/>
      <c r="W146" s="35" t="s">
        <v>69</v>
      </c>
      <c r="X146" s="777">
        <v>30</v>
      </c>
      <c r="Y146" s="778">
        <f t="shared" si="31"/>
        <v>30.6</v>
      </c>
      <c r="Z146" s="36">
        <f>IFERROR(IF(Y146=0,"",ROUNDUP(Y146/H146,0)*0.00753),"")</f>
        <v>0.12801000000000001</v>
      </c>
      <c r="AA146" s="56"/>
      <c r="AB146" s="57"/>
      <c r="AC146" s="217" t="s">
        <v>288</v>
      </c>
      <c r="AG146" s="64"/>
      <c r="AJ146" s="68"/>
      <c r="AK146" s="68">
        <v>0</v>
      </c>
      <c r="BB146" s="218" t="s">
        <v>1</v>
      </c>
      <c r="BM146" s="64">
        <f t="shared" si="32"/>
        <v>33.333333333333336</v>
      </c>
      <c r="BN146" s="64">
        <f t="shared" si="33"/>
        <v>34</v>
      </c>
      <c r="BO146" s="64">
        <f t="shared" si="34"/>
        <v>0.10683760683760685</v>
      </c>
      <c r="BP146" s="64">
        <f t="shared" si="35"/>
        <v>0.10897435897435898</v>
      </c>
    </row>
    <row r="147" spans="1:68" ht="37.5" hidden="1" customHeight="1" x14ac:dyDescent="0.25">
      <c r="A147" s="54" t="s">
        <v>289</v>
      </c>
      <c r="B147" s="54" t="s">
        <v>290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291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1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12"/>
      <c r="P148" s="796" t="s">
        <v>71</v>
      </c>
      <c r="Q148" s="797"/>
      <c r="R148" s="797"/>
      <c r="S148" s="797"/>
      <c r="T148" s="797"/>
      <c r="U148" s="797"/>
      <c r="V148" s="798"/>
      <c r="W148" s="37" t="s">
        <v>72</v>
      </c>
      <c r="X148" s="779">
        <f>IFERROR(X141/H141,"0")+IFERROR(X142/H142,"0")+IFERROR(X143/H143,"0")+IFERROR(X144/H144,"0")+IFERROR(X145/H145,"0")+IFERROR(X146/H146,"0")+IFERROR(X147/H147,"0")</f>
        <v>270.23809523809524</v>
      </c>
      <c r="Y148" s="779">
        <f>IFERROR(Y141/H141,"0")+IFERROR(Y142/H142,"0")+IFERROR(Y143/H143,"0")+IFERROR(Y144/H144,"0")+IFERROR(Y145/H145,"0")+IFERROR(Y146/H146,"0")+IFERROR(Y147/H147,"0")</f>
        <v>271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2.8085100000000001</v>
      </c>
      <c r="AA148" s="780"/>
      <c r="AB148" s="780"/>
      <c r="AC148" s="780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12"/>
      <c r="P149" s="796" t="s">
        <v>71</v>
      </c>
      <c r="Q149" s="797"/>
      <c r="R149" s="797"/>
      <c r="S149" s="797"/>
      <c r="T149" s="797"/>
      <c r="U149" s="797"/>
      <c r="V149" s="798"/>
      <c r="W149" s="37" t="s">
        <v>69</v>
      </c>
      <c r="X149" s="779">
        <f>IFERROR(SUM(X141:X147),"0")</f>
        <v>1020</v>
      </c>
      <c r="Y149" s="779">
        <f>IFERROR(SUM(Y141:Y147),"0")</f>
        <v>1024.2</v>
      </c>
      <c r="Z149" s="37"/>
      <c r="AA149" s="780"/>
      <c r="AB149" s="780"/>
      <c r="AC149" s="780"/>
    </row>
    <row r="150" spans="1:68" ht="14.25" hidden="1" customHeight="1" x14ac:dyDescent="0.25">
      <c r="A150" s="792" t="s">
        <v>220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3"/>
      <c r="AB150" s="773"/>
      <c r="AC150" s="773"/>
    </row>
    <row r="151" spans="1:68" ht="37.5" hidden="1" customHeight="1" x14ac:dyDescent="0.25">
      <c r="A151" s="54" t="s">
        <v>292</v>
      </c>
      <c r="B151" s="54" t="s">
        <v>293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4"/>
      <c r="R151" s="784"/>
      <c r="S151" s="784"/>
      <c r="T151" s="78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294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295</v>
      </c>
      <c r="B152" s="54" t="s">
        <v>296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4"/>
      <c r="R152" s="784"/>
      <c r="S152" s="784"/>
      <c r="T152" s="785"/>
      <c r="U152" s="34"/>
      <c r="V152" s="34"/>
      <c r="W152" s="35" t="s">
        <v>69</v>
      </c>
      <c r="X152" s="777">
        <v>36.299999999999997</v>
      </c>
      <c r="Y152" s="778">
        <f>IFERROR(IF(X152="",0,CEILING((X152/$H152),1)*$H152),"")</f>
        <v>37.619999999999997</v>
      </c>
      <c r="Z152" s="36">
        <f>IFERROR(IF(Y152=0,"",ROUNDUP(Y152/H152,0)*0.00753),"")</f>
        <v>0.14307</v>
      </c>
      <c r="AA152" s="56"/>
      <c r="AB152" s="57"/>
      <c r="AC152" s="223" t="s">
        <v>297</v>
      </c>
      <c r="AG152" s="64"/>
      <c r="AJ152" s="68"/>
      <c r="AK152" s="68">
        <v>0</v>
      </c>
      <c r="BB152" s="224" t="s">
        <v>1</v>
      </c>
      <c r="BM152" s="64">
        <f>IFERROR(X152*I152/H152,"0")</f>
        <v>41.396666666666661</v>
      </c>
      <c r="BN152" s="64">
        <f>IFERROR(Y152*I152/H152,"0")</f>
        <v>42.902000000000001</v>
      </c>
      <c r="BO152" s="64">
        <f>IFERROR(1/J152*(X152/H152),"0")</f>
        <v>0.11752136752136751</v>
      </c>
      <c r="BP152" s="64">
        <f>IFERROR(1/J152*(Y152/H152),"0")</f>
        <v>0.12179487179487179</v>
      </c>
    </row>
    <row r="153" spans="1:68" x14ac:dyDescent="0.2">
      <c r="A153" s="81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12"/>
      <c r="P153" s="796" t="s">
        <v>71</v>
      </c>
      <c r="Q153" s="797"/>
      <c r="R153" s="797"/>
      <c r="S153" s="797"/>
      <c r="T153" s="797"/>
      <c r="U153" s="797"/>
      <c r="V153" s="798"/>
      <c r="W153" s="37" t="s">
        <v>72</v>
      </c>
      <c r="X153" s="779">
        <f>IFERROR(X151/H151,"0")+IFERROR(X152/H152,"0")</f>
        <v>18.333333333333332</v>
      </c>
      <c r="Y153" s="779">
        <f>IFERROR(Y151/H151,"0")+IFERROR(Y152/H152,"0")</f>
        <v>19</v>
      </c>
      <c r="Z153" s="779">
        <f>IFERROR(IF(Z151="",0,Z151),"0")+IFERROR(IF(Z152="",0,Z152),"0")</f>
        <v>0.14307</v>
      </c>
      <c r="AA153" s="780"/>
      <c r="AB153" s="780"/>
      <c r="AC153" s="780"/>
    </row>
    <row r="154" spans="1:68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12"/>
      <c r="P154" s="796" t="s">
        <v>71</v>
      </c>
      <c r="Q154" s="797"/>
      <c r="R154" s="797"/>
      <c r="S154" s="797"/>
      <c r="T154" s="797"/>
      <c r="U154" s="797"/>
      <c r="V154" s="798"/>
      <c r="W154" s="37" t="s">
        <v>69</v>
      </c>
      <c r="X154" s="779">
        <f>IFERROR(SUM(X151:X152),"0")</f>
        <v>36.299999999999997</v>
      </c>
      <c r="Y154" s="779">
        <f>IFERROR(SUM(Y151:Y152),"0")</f>
        <v>37.619999999999997</v>
      </c>
      <c r="Z154" s="37"/>
      <c r="AA154" s="780"/>
      <c r="AB154" s="780"/>
      <c r="AC154" s="780"/>
    </row>
    <row r="155" spans="1:68" ht="16.5" hidden="1" customHeight="1" x14ac:dyDescent="0.25">
      <c r="A155" s="799" t="s">
        <v>298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hidden="1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3"/>
      <c r="AB156" s="773"/>
      <c r="AC156" s="773"/>
    </row>
    <row r="157" spans="1:68" ht="27" hidden="1" customHeight="1" x14ac:dyDescent="0.25">
      <c r="A157" s="54" t="s">
        <v>299</v>
      </c>
      <c r="B157" s="54" t="s">
        <v>300</v>
      </c>
      <c r="C157" s="31">
        <v>4301011564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7" s="784"/>
      <c r="R157" s="784"/>
      <c r="S157" s="784"/>
      <c r="T157" s="78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301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299</v>
      </c>
      <c r="B158" s="54" t="s">
        <v>302</v>
      </c>
      <c r="C158" s="31">
        <v>4301011562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8" s="784"/>
      <c r="R158" s="784"/>
      <c r="S158" s="784"/>
      <c r="T158" s="785"/>
      <c r="U158" s="34"/>
      <c r="V158" s="34"/>
      <c r="W158" s="35" t="s">
        <v>69</v>
      </c>
      <c r="X158" s="777">
        <v>60</v>
      </c>
      <c r="Y158" s="778">
        <f>IFERROR(IF(X158="",0,CEILING((X158/$H158),1)*$H158),"")</f>
        <v>60.800000000000004</v>
      </c>
      <c r="Z158" s="36">
        <f>IFERROR(IF(Y158=0,"",ROUNDUP(Y158/H158,0)*0.00753),"")</f>
        <v>0.14307</v>
      </c>
      <c r="AA158" s="56"/>
      <c r="AB158" s="57"/>
      <c r="AC158" s="227" t="s">
        <v>301</v>
      </c>
      <c r="AG158" s="64"/>
      <c r="AJ158" s="68"/>
      <c r="AK158" s="68">
        <v>0</v>
      </c>
      <c r="BB158" s="228" t="s">
        <v>1</v>
      </c>
      <c r="BM158" s="64">
        <f>IFERROR(X158*I158/H158,"0")</f>
        <v>63.75</v>
      </c>
      <c r="BN158" s="64">
        <f>IFERROR(Y158*I158/H158,"0")</f>
        <v>64.599999999999994</v>
      </c>
      <c r="BO158" s="64">
        <f>IFERROR(1/J158*(X158/H158),"0")</f>
        <v>0.12019230769230768</v>
      </c>
      <c r="BP158" s="64">
        <f>IFERROR(1/J158*(Y158/H158),"0")</f>
        <v>0.12179487179487179</v>
      </c>
    </row>
    <row r="159" spans="1:68" x14ac:dyDescent="0.2">
      <c r="A159" s="81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12"/>
      <c r="P159" s="796" t="s">
        <v>71</v>
      </c>
      <c r="Q159" s="797"/>
      <c r="R159" s="797"/>
      <c r="S159" s="797"/>
      <c r="T159" s="797"/>
      <c r="U159" s="797"/>
      <c r="V159" s="798"/>
      <c r="W159" s="37" t="s">
        <v>72</v>
      </c>
      <c r="X159" s="779">
        <f>IFERROR(X157/H157,"0")+IFERROR(X158/H158,"0")</f>
        <v>18.75</v>
      </c>
      <c r="Y159" s="779">
        <f>IFERROR(Y157/H157,"0")+IFERROR(Y158/H158,"0")</f>
        <v>19</v>
      </c>
      <c r="Z159" s="779">
        <f>IFERROR(IF(Z157="",0,Z157),"0")+IFERROR(IF(Z158="",0,Z158),"0")</f>
        <v>0.14307</v>
      </c>
      <c r="AA159" s="780"/>
      <c r="AB159" s="780"/>
      <c r="AC159" s="780"/>
    </row>
    <row r="160" spans="1:68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12"/>
      <c r="P160" s="796" t="s">
        <v>71</v>
      </c>
      <c r="Q160" s="797"/>
      <c r="R160" s="797"/>
      <c r="S160" s="797"/>
      <c r="T160" s="797"/>
      <c r="U160" s="797"/>
      <c r="V160" s="798"/>
      <c r="W160" s="37" t="s">
        <v>69</v>
      </c>
      <c r="X160" s="779">
        <f>IFERROR(SUM(X157:X158),"0")</f>
        <v>60</v>
      </c>
      <c r="Y160" s="779">
        <f>IFERROR(SUM(Y157:Y158),"0")</f>
        <v>60.800000000000004</v>
      </c>
      <c r="Z160" s="37"/>
      <c r="AA160" s="780"/>
      <c r="AB160" s="780"/>
      <c r="AC160" s="780"/>
    </row>
    <row r="161" spans="1:68" ht="14.25" hidden="1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3"/>
      <c r="AB161" s="773"/>
      <c r="AC161" s="773"/>
    </row>
    <row r="162" spans="1:68" ht="27" customHeight="1" x14ac:dyDescent="0.25">
      <c r="A162" s="54" t="s">
        <v>303</v>
      </c>
      <c r="B162" s="54" t="s">
        <v>304</v>
      </c>
      <c r="C162" s="31">
        <v>4301031234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1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2" s="784"/>
      <c r="R162" s="784"/>
      <c r="S162" s="784"/>
      <c r="T162" s="785"/>
      <c r="U162" s="34"/>
      <c r="V162" s="34"/>
      <c r="W162" s="35" t="s">
        <v>69</v>
      </c>
      <c r="X162" s="777">
        <v>42</v>
      </c>
      <c r="Y162" s="778">
        <f>IFERROR(IF(X162="",0,CEILING((X162/$H162),1)*$H162),"")</f>
        <v>42</v>
      </c>
      <c r="Z162" s="36">
        <f>IFERROR(IF(Y162=0,"",ROUNDUP(Y162/H162,0)*0.00753),"")</f>
        <v>0.11295000000000001</v>
      </c>
      <c r="AA162" s="56"/>
      <c r="AB162" s="57"/>
      <c r="AC162" s="229" t="s">
        <v>305</v>
      </c>
      <c r="AG162" s="64"/>
      <c r="AJ162" s="68"/>
      <c r="AK162" s="68">
        <v>0</v>
      </c>
      <c r="BB162" s="230" t="s">
        <v>1</v>
      </c>
      <c r="BM162" s="64">
        <f>IFERROR(X162*I162/H162,"0")</f>
        <v>46.32</v>
      </c>
      <c r="BN162" s="64">
        <f>IFERROR(Y162*I162/H162,"0")</f>
        <v>46.32</v>
      </c>
      <c r="BO162" s="64">
        <f>IFERROR(1/J162*(X162/H162),"0")</f>
        <v>9.6153846153846159E-2</v>
      </c>
      <c r="BP162" s="64">
        <f>IFERROR(1/J162*(Y162/H162),"0")</f>
        <v>9.6153846153846159E-2</v>
      </c>
    </row>
    <row r="163" spans="1:68" ht="27" hidden="1" customHeight="1" x14ac:dyDescent="0.25">
      <c r="A163" s="54" t="s">
        <v>303</v>
      </c>
      <c r="B163" s="54" t="s">
        <v>306</v>
      </c>
      <c r="C163" s="31">
        <v>4301031235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3" s="784"/>
      <c r="R163" s="784"/>
      <c r="S163" s="784"/>
      <c r="T163" s="785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305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1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12"/>
      <c r="P164" s="796" t="s">
        <v>71</v>
      </c>
      <c r="Q164" s="797"/>
      <c r="R164" s="797"/>
      <c r="S164" s="797"/>
      <c r="T164" s="797"/>
      <c r="U164" s="797"/>
      <c r="V164" s="798"/>
      <c r="W164" s="37" t="s">
        <v>72</v>
      </c>
      <c r="X164" s="779">
        <f>IFERROR(X162/H162,"0")+IFERROR(X163/H163,"0")</f>
        <v>15.000000000000002</v>
      </c>
      <c r="Y164" s="779">
        <f>IFERROR(Y162/H162,"0")+IFERROR(Y163/H163,"0")</f>
        <v>15.000000000000002</v>
      </c>
      <c r="Z164" s="779">
        <f>IFERROR(IF(Z162="",0,Z162),"0")+IFERROR(IF(Z163="",0,Z163),"0")</f>
        <v>0.11295000000000001</v>
      </c>
      <c r="AA164" s="780"/>
      <c r="AB164" s="780"/>
      <c r="AC164" s="780"/>
    </row>
    <row r="165" spans="1:68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12"/>
      <c r="P165" s="796" t="s">
        <v>71</v>
      </c>
      <c r="Q165" s="797"/>
      <c r="R165" s="797"/>
      <c r="S165" s="797"/>
      <c r="T165" s="797"/>
      <c r="U165" s="797"/>
      <c r="V165" s="798"/>
      <c r="W165" s="37" t="s">
        <v>69</v>
      </c>
      <c r="X165" s="779">
        <f>IFERROR(SUM(X162:X163),"0")</f>
        <v>42</v>
      </c>
      <c r="Y165" s="779">
        <f>IFERROR(SUM(Y162:Y163),"0")</f>
        <v>42</v>
      </c>
      <c r="Z165" s="37"/>
      <c r="AA165" s="780"/>
      <c r="AB165" s="780"/>
      <c r="AC165" s="780"/>
    </row>
    <row r="166" spans="1:68" ht="14.25" hidden="1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3"/>
      <c r="AB166" s="773"/>
      <c r="AC166" s="773"/>
    </row>
    <row r="167" spans="1:68" ht="16.5" hidden="1" customHeight="1" x14ac:dyDescent="0.25">
      <c r="A167" s="54" t="s">
        <v>307</v>
      </c>
      <c r="B167" s="54" t="s">
        <v>308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4"/>
      <c r="R167" s="784"/>
      <c r="S167" s="784"/>
      <c r="T167" s="78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301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307</v>
      </c>
      <c r="B168" s="54" t="s">
        <v>309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4"/>
      <c r="R168" s="784"/>
      <c r="S168" s="784"/>
      <c r="T168" s="785"/>
      <c r="U168" s="34"/>
      <c r="V168" s="34"/>
      <c r="W168" s="35" t="s">
        <v>69</v>
      </c>
      <c r="X168" s="777">
        <v>59.400000000000013</v>
      </c>
      <c r="Y168" s="778">
        <f>IFERROR(IF(X168="",0,CEILING((X168/$H168),1)*$H168),"")</f>
        <v>60.720000000000006</v>
      </c>
      <c r="Z168" s="36">
        <f>IFERROR(IF(Y168=0,"",ROUNDUP(Y168/H168,0)*0.00753),"")</f>
        <v>0.17319000000000001</v>
      </c>
      <c r="AA168" s="56"/>
      <c r="AB168" s="57"/>
      <c r="AC168" s="235" t="s">
        <v>301</v>
      </c>
      <c r="AG168" s="64"/>
      <c r="AJ168" s="68"/>
      <c r="AK168" s="68">
        <v>0</v>
      </c>
      <c r="BB168" s="236" t="s">
        <v>1</v>
      </c>
      <c r="BM168" s="64">
        <f>IFERROR(X168*I168/H168,"0")</f>
        <v>65.88000000000001</v>
      </c>
      <c r="BN168" s="64">
        <f>IFERROR(Y168*I168/H168,"0")</f>
        <v>67.343999999999994</v>
      </c>
      <c r="BO168" s="64">
        <f>IFERROR(1/J168*(X168/H168),"0")</f>
        <v>0.14423076923076925</v>
      </c>
      <c r="BP168" s="64">
        <f>IFERROR(1/J168*(Y168/H168),"0")</f>
        <v>0.14743589743589744</v>
      </c>
    </row>
    <row r="169" spans="1:68" x14ac:dyDescent="0.2">
      <c r="A169" s="81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12"/>
      <c r="P169" s="796" t="s">
        <v>71</v>
      </c>
      <c r="Q169" s="797"/>
      <c r="R169" s="797"/>
      <c r="S169" s="797"/>
      <c r="T169" s="797"/>
      <c r="U169" s="797"/>
      <c r="V169" s="798"/>
      <c r="W169" s="37" t="s">
        <v>72</v>
      </c>
      <c r="X169" s="779">
        <f>IFERROR(X167/H167,"0")+IFERROR(X168/H168,"0")</f>
        <v>22.500000000000004</v>
      </c>
      <c r="Y169" s="779">
        <f>IFERROR(Y167/H167,"0")+IFERROR(Y168/H168,"0")</f>
        <v>23</v>
      </c>
      <c r="Z169" s="779">
        <f>IFERROR(IF(Z167="",0,Z167),"0")+IFERROR(IF(Z168="",0,Z168),"0")</f>
        <v>0.17319000000000001</v>
      </c>
      <c r="AA169" s="780"/>
      <c r="AB169" s="780"/>
      <c r="AC169" s="780"/>
    </row>
    <row r="170" spans="1:68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12"/>
      <c r="P170" s="796" t="s">
        <v>71</v>
      </c>
      <c r="Q170" s="797"/>
      <c r="R170" s="797"/>
      <c r="S170" s="797"/>
      <c r="T170" s="797"/>
      <c r="U170" s="797"/>
      <c r="V170" s="798"/>
      <c r="W170" s="37" t="s">
        <v>69</v>
      </c>
      <c r="X170" s="779">
        <f>IFERROR(SUM(X167:X168),"0")</f>
        <v>59.400000000000013</v>
      </c>
      <c r="Y170" s="779">
        <f>IFERROR(SUM(Y167:Y168),"0")</f>
        <v>60.720000000000006</v>
      </c>
      <c r="Z170" s="37"/>
      <c r="AA170" s="780"/>
      <c r="AB170" s="780"/>
      <c r="AC170" s="780"/>
    </row>
    <row r="171" spans="1:68" ht="16.5" hidden="1" customHeight="1" x14ac:dyDescent="0.25">
      <c r="A171" s="799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hidden="1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3"/>
      <c r="AB172" s="773"/>
      <c r="AC172" s="773"/>
    </row>
    <row r="173" spans="1:68" ht="27" hidden="1" customHeight="1" x14ac:dyDescent="0.25">
      <c r="A173" s="54" t="s">
        <v>310</v>
      </c>
      <c r="B173" s="54" t="s">
        <v>311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4"/>
      <c r="R173" s="784"/>
      <c r="S173" s="784"/>
      <c r="T173" s="785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312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12"/>
      <c r="P174" s="796" t="s">
        <v>71</v>
      </c>
      <c r="Q174" s="797"/>
      <c r="R174" s="797"/>
      <c r="S174" s="797"/>
      <c r="T174" s="797"/>
      <c r="U174" s="797"/>
      <c r="V174" s="798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12"/>
      <c r="P175" s="796" t="s">
        <v>71</v>
      </c>
      <c r="Q175" s="797"/>
      <c r="R175" s="797"/>
      <c r="S175" s="797"/>
      <c r="T175" s="797"/>
      <c r="U175" s="797"/>
      <c r="V175" s="798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3"/>
      <c r="AB176" s="773"/>
      <c r="AC176" s="773"/>
    </row>
    <row r="177" spans="1:68" ht="16.5" hidden="1" customHeight="1" x14ac:dyDescent="0.25">
      <c r="A177" s="54" t="s">
        <v>313</v>
      </c>
      <c r="B177" s="54" t="s">
        <v>314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315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2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318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319</v>
      </c>
      <c r="B179" s="54" t="s">
        <v>320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4"/>
      <c r="R179" s="784"/>
      <c r="S179" s="784"/>
      <c r="T179" s="78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321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322</v>
      </c>
      <c r="B180" s="54" t="s">
        <v>323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318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324</v>
      </c>
      <c r="B181" s="54" t="s">
        <v>325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4"/>
      <c r="R181" s="784"/>
      <c r="S181" s="784"/>
      <c r="T181" s="785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321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12"/>
      <c r="P182" s="796" t="s">
        <v>71</v>
      </c>
      <c r="Q182" s="797"/>
      <c r="R182" s="797"/>
      <c r="S182" s="797"/>
      <c r="T182" s="797"/>
      <c r="U182" s="797"/>
      <c r="V182" s="798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12"/>
      <c r="P183" s="796" t="s">
        <v>71</v>
      </c>
      <c r="Q183" s="797"/>
      <c r="R183" s="797"/>
      <c r="S183" s="797"/>
      <c r="T183" s="797"/>
      <c r="U183" s="797"/>
      <c r="V183" s="798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3"/>
      <c r="AB184" s="773"/>
      <c r="AC184" s="773"/>
    </row>
    <row r="185" spans="1:68" ht="27" hidden="1" customHeight="1" x14ac:dyDescent="0.25">
      <c r="A185" s="54" t="s">
        <v>326</v>
      </c>
      <c r="B185" s="54" t="s">
        <v>327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4"/>
      <c r="R185" s="784"/>
      <c r="S185" s="784"/>
      <c r="T185" s="785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328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329</v>
      </c>
      <c r="B186" s="54" t="s">
        <v>330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4"/>
      <c r="R186" s="784"/>
      <c r="S186" s="784"/>
      <c r="T186" s="78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331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332</v>
      </c>
      <c r="B187" s="54" t="s">
        <v>333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4"/>
      <c r="R187" s="784"/>
      <c r="S187" s="784"/>
      <c r="T187" s="785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328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1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12"/>
      <c r="P188" s="796" t="s">
        <v>71</v>
      </c>
      <c r="Q188" s="797"/>
      <c r="R188" s="797"/>
      <c r="S188" s="797"/>
      <c r="T188" s="797"/>
      <c r="U188" s="797"/>
      <c r="V188" s="798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12"/>
      <c r="P189" s="796" t="s">
        <v>71</v>
      </c>
      <c r="Q189" s="797"/>
      <c r="R189" s="797"/>
      <c r="S189" s="797"/>
      <c r="T189" s="797"/>
      <c r="U189" s="797"/>
      <c r="V189" s="798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68" t="s">
        <v>334</v>
      </c>
      <c r="B190" s="969"/>
      <c r="C190" s="969"/>
      <c r="D190" s="969"/>
      <c r="E190" s="969"/>
      <c r="F190" s="969"/>
      <c r="G190" s="969"/>
      <c r="H190" s="969"/>
      <c r="I190" s="969"/>
      <c r="J190" s="969"/>
      <c r="K190" s="969"/>
      <c r="L190" s="969"/>
      <c r="M190" s="969"/>
      <c r="N190" s="969"/>
      <c r="O190" s="969"/>
      <c r="P190" s="969"/>
      <c r="Q190" s="969"/>
      <c r="R190" s="969"/>
      <c r="S190" s="969"/>
      <c r="T190" s="969"/>
      <c r="U190" s="969"/>
      <c r="V190" s="969"/>
      <c r="W190" s="969"/>
      <c r="X190" s="969"/>
      <c r="Y190" s="969"/>
      <c r="Z190" s="969"/>
      <c r="AA190" s="48"/>
      <c r="AB190" s="48"/>
      <c r="AC190" s="48"/>
    </row>
    <row r="191" spans="1:68" ht="16.5" hidden="1" customHeight="1" x14ac:dyDescent="0.25">
      <c r="A191" s="799" t="s">
        <v>335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hidden="1" customHeight="1" x14ac:dyDescent="0.25">
      <c r="A192" s="792" t="s">
        <v>178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3"/>
      <c r="AB192" s="773"/>
      <c r="AC192" s="773"/>
    </row>
    <row r="193" spans="1:68" ht="27" hidden="1" customHeight="1" x14ac:dyDescent="0.25">
      <c r="A193" s="54" t="s">
        <v>336</v>
      </c>
      <c r="B193" s="54" t="s">
        <v>337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338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1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12"/>
      <c r="P194" s="796" t="s">
        <v>71</v>
      </c>
      <c r="Q194" s="797"/>
      <c r="R194" s="797"/>
      <c r="S194" s="797"/>
      <c r="T194" s="797"/>
      <c r="U194" s="797"/>
      <c r="V194" s="798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12"/>
      <c r="P195" s="796" t="s">
        <v>71</v>
      </c>
      <c r="Q195" s="797"/>
      <c r="R195" s="797"/>
      <c r="S195" s="797"/>
      <c r="T195" s="797"/>
      <c r="U195" s="797"/>
      <c r="V195" s="798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3"/>
      <c r="AB196" s="773"/>
      <c r="AC196" s="773"/>
    </row>
    <row r="197" spans="1:68" ht="27" customHeight="1" x14ac:dyDescent="0.25">
      <c r="A197" s="54" t="s">
        <v>339</v>
      </c>
      <c r="B197" s="54" t="s">
        <v>340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50</v>
      </c>
      <c r="Y197" s="778">
        <f t="shared" ref="Y197:Y204" si="36">IFERROR(IF(X197="",0,CEILING((X197/$H197),1)*$H197),"")</f>
        <v>50.400000000000006</v>
      </c>
      <c r="Z197" s="36">
        <f>IFERROR(IF(Y197=0,"",ROUNDUP(Y197/H197,0)*0.00753),"")</f>
        <v>9.0359999999999996E-2</v>
      </c>
      <c r="AA197" s="56"/>
      <c r="AB197" s="57"/>
      <c r="AC197" s="257" t="s">
        <v>341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53.095238095238095</v>
      </c>
      <c r="BN197" s="64">
        <f t="shared" ref="BN197:BN204" si="38">IFERROR(Y197*I197/H197,"0")</f>
        <v>53.52</v>
      </c>
      <c r="BO197" s="64">
        <f t="shared" ref="BO197:BO204" si="39">IFERROR(1/J197*(X197/H197),"0")</f>
        <v>7.6312576312576319E-2</v>
      </c>
      <c r="BP197" s="64">
        <f t="shared" ref="BP197:BP204" si="40">IFERROR(1/J197*(Y197/H197),"0")</f>
        <v>7.6923076923076927E-2</v>
      </c>
    </row>
    <row r="198" spans="1:68" ht="27" customHeight="1" x14ac:dyDescent="0.25">
      <c r="A198" s="54" t="s">
        <v>342</v>
      </c>
      <c r="B198" s="54" t="s">
        <v>343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70</v>
      </c>
      <c r="Y198" s="778">
        <f t="shared" si="36"/>
        <v>71.400000000000006</v>
      </c>
      <c r="Z198" s="36">
        <f>IFERROR(IF(Y198=0,"",ROUNDUP(Y198/H198,0)*0.00753),"")</f>
        <v>0.12801000000000001</v>
      </c>
      <c r="AA198" s="56"/>
      <c r="AB198" s="57"/>
      <c r="AC198" s="259" t="s">
        <v>344</v>
      </c>
      <c r="AG198" s="64"/>
      <c r="AJ198" s="68"/>
      <c r="AK198" s="68">
        <v>0</v>
      </c>
      <c r="BB198" s="260" t="s">
        <v>1</v>
      </c>
      <c r="BM198" s="64">
        <f t="shared" si="37"/>
        <v>74.333333333333329</v>
      </c>
      <c r="BN198" s="64">
        <f t="shared" si="38"/>
        <v>75.820000000000007</v>
      </c>
      <c r="BO198" s="64">
        <f t="shared" si="39"/>
        <v>0.10683760683760682</v>
      </c>
      <c r="BP198" s="64">
        <f t="shared" si="40"/>
        <v>0.10897435897435898</v>
      </c>
    </row>
    <row r="199" spans="1:68" ht="27" customHeight="1" x14ac:dyDescent="0.25">
      <c r="A199" s="54" t="s">
        <v>345</v>
      </c>
      <c r="B199" s="54" t="s">
        <v>346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20</v>
      </c>
      <c r="Y199" s="778">
        <f t="shared" si="36"/>
        <v>21</v>
      </c>
      <c r="Z199" s="36">
        <f>IFERROR(IF(Y199=0,"",ROUNDUP(Y199/H199,0)*0.00753),"")</f>
        <v>3.7650000000000003E-2</v>
      </c>
      <c r="AA199" s="56"/>
      <c r="AB199" s="57"/>
      <c r="AC199" s="261" t="s">
        <v>347</v>
      </c>
      <c r="AG199" s="64"/>
      <c r="AJ199" s="68"/>
      <c r="AK199" s="68">
        <v>0</v>
      </c>
      <c r="BB199" s="262" t="s">
        <v>1</v>
      </c>
      <c r="BM199" s="64">
        <f t="shared" si="37"/>
        <v>20.952380952380953</v>
      </c>
      <c r="BN199" s="64">
        <f t="shared" si="38"/>
        <v>22</v>
      </c>
      <c r="BO199" s="64">
        <f t="shared" si="39"/>
        <v>3.0525030525030524E-2</v>
      </c>
      <c r="BP199" s="64">
        <f t="shared" si="40"/>
        <v>3.2051282051282048E-2</v>
      </c>
    </row>
    <row r="200" spans="1:68" ht="27" customHeight="1" x14ac:dyDescent="0.25">
      <c r="A200" s="54" t="s">
        <v>348</v>
      </c>
      <c r="B200" s="54" t="s">
        <v>349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115.5</v>
      </c>
      <c r="Y200" s="778">
        <f t="shared" si="36"/>
        <v>115.5</v>
      </c>
      <c r="Z200" s="36">
        <f>IFERROR(IF(Y200=0,"",ROUNDUP(Y200/H200,0)*0.00502),"")</f>
        <v>0.27610000000000001</v>
      </c>
      <c r="AA200" s="56"/>
      <c r="AB200" s="57"/>
      <c r="AC200" s="263" t="s">
        <v>341</v>
      </c>
      <c r="AG200" s="64"/>
      <c r="AJ200" s="68"/>
      <c r="AK200" s="68">
        <v>0</v>
      </c>
      <c r="BB200" s="264" t="s">
        <v>1</v>
      </c>
      <c r="BM200" s="64">
        <f t="shared" si="37"/>
        <v>122.64999999999999</v>
      </c>
      <c r="BN200" s="64">
        <f t="shared" si="38"/>
        <v>122.64999999999999</v>
      </c>
      <c r="BO200" s="64">
        <f t="shared" si="39"/>
        <v>0.23504273504273507</v>
      </c>
      <c r="BP200" s="64">
        <f t="shared" si="40"/>
        <v>0.23504273504273507</v>
      </c>
    </row>
    <row r="201" spans="1:68" ht="27" customHeight="1" x14ac:dyDescent="0.25">
      <c r="A201" s="54" t="s">
        <v>350</v>
      </c>
      <c r="B201" s="54" t="s">
        <v>351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2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4"/>
      <c r="R201" s="784"/>
      <c r="S201" s="784"/>
      <c r="T201" s="785"/>
      <c r="U201" s="34"/>
      <c r="V201" s="34"/>
      <c r="W201" s="35" t="s">
        <v>69</v>
      </c>
      <c r="X201" s="777">
        <v>210</v>
      </c>
      <c r="Y201" s="778">
        <f t="shared" si="36"/>
        <v>210</v>
      </c>
      <c r="Z201" s="36">
        <f>IFERROR(IF(Y201=0,"",ROUNDUP(Y201/H201,0)*0.00502),"")</f>
        <v>0.502</v>
      </c>
      <c r="AA201" s="56"/>
      <c r="AB201" s="57"/>
      <c r="AC201" s="265" t="s">
        <v>344</v>
      </c>
      <c r="AG201" s="64"/>
      <c r="AJ201" s="68"/>
      <c r="AK201" s="68">
        <v>0</v>
      </c>
      <c r="BB201" s="266" t="s">
        <v>1</v>
      </c>
      <c r="BM201" s="64">
        <f t="shared" si="37"/>
        <v>223</v>
      </c>
      <c r="BN201" s="64">
        <f t="shared" si="38"/>
        <v>223</v>
      </c>
      <c r="BO201" s="64">
        <f t="shared" si="39"/>
        <v>0.42735042735042739</v>
      </c>
      <c r="BP201" s="64">
        <f t="shared" si="40"/>
        <v>0.42735042735042739</v>
      </c>
    </row>
    <row r="202" spans="1:68" ht="27" customHeight="1" x14ac:dyDescent="0.25">
      <c r="A202" s="54" t="s">
        <v>352</v>
      </c>
      <c r="B202" s="54" t="s">
        <v>353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4"/>
      <c r="R202" s="784"/>
      <c r="S202" s="784"/>
      <c r="T202" s="785"/>
      <c r="U202" s="34"/>
      <c r="V202" s="34"/>
      <c r="W202" s="35" t="s">
        <v>69</v>
      </c>
      <c r="X202" s="777">
        <v>297.5</v>
      </c>
      <c r="Y202" s="778">
        <f t="shared" si="36"/>
        <v>298.2</v>
      </c>
      <c r="Z202" s="36">
        <f>IFERROR(IF(Y202=0,"",ROUNDUP(Y202/H202,0)*0.00502),"")</f>
        <v>0.71284000000000003</v>
      </c>
      <c r="AA202" s="56"/>
      <c r="AB202" s="57"/>
      <c r="AC202" s="267" t="s">
        <v>347</v>
      </c>
      <c r="AG202" s="64"/>
      <c r="AJ202" s="68"/>
      <c r="AK202" s="68">
        <v>0</v>
      </c>
      <c r="BB202" s="268" t="s">
        <v>1</v>
      </c>
      <c r="BM202" s="64">
        <f t="shared" si="37"/>
        <v>311.66666666666663</v>
      </c>
      <c r="BN202" s="64">
        <f t="shared" si="38"/>
        <v>312.40000000000003</v>
      </c>
      <c r="BO202" s="64">
        <f t="shared" si="39"/>
        <v>0.60541310541310545</v>
      </c>
      <c r="BP202" s="64">
        <f t="shared" si="40"/>
        <v>0.6068376068376069</v>
      </c>
    </row>
    <row r="203" spans="1:68" ht="27" hidden="1" customHeight="1" x14ac:dyDescent="0.25">
      <c r="A203" s="54" t="s">
        <v>354</v>
      </c>
      <c r="B203" s="54" t="s">
        <v>355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4"/>
      <c r="R203" s="784"/>
      <c r="S203" s="784"/>
      <c r="T203" s="78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356</v>
      </c>
      <c r="B204" s="54" t="s">
        <v>357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4"/>
      <c r="R204" s="784"/>
      <c r="S204" s="784"/>
      <c r="T204" s="785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358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1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12"/>
      <c r="P205" s="796" t="s">
        <v>71</v>
      </c>
      <c r="Q205" s="797"/>
      <c r="R205" s="797"/>
      <c r="S205" s="797"/>
      <c r="T205" s="797"/>
      <c r="U205" s="797"/>
      <c r="V205" s="798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330</v>
      </c>
      <c r="Y205" s="779">
        <f>IFERROR(Y197/H197,"0")+IFERROR(Y198/H198,"0")+IFERROR(Y199/H199,"0")+IFERROR(Y200/H200,"0")+IFERROR(Y201/H201,"0")+IFERROR(Y202/H202,"0")+IFERROR(Y203/H203,"0")+IFERROR(Y204/H204,"0")</f>
        <v>331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1.7469600000000001</v>
      </c>
      <c r="AA205" s="780"/>
      <c r="AB205" s="780"/>
      <c r="AC205" s="780"/>
    </row>
    <row r="206" spans="1:68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12"/>
      <c r="P206" s="796" t="s">
        <v>71</v>
      </c>
      <c r="Q206" s="797"/>
      <c r="R206" s="797"/>
      <c r="S206" s="797"/>
      <c r="T206" s="797"/>
      <c r="U206" s="797"/>
      <c r="V206" s="798"/>
      <c r="W206" s="37" t="s">
        <v>69</v>
      </c>
      <c r="X206" s="779">
        <f>IFERROR(SUM(X197:X204),"0")</f>
        <v>763</v>
      </c>
      <c r="Y206" s="779">
        <f>IFERROR(SUM(Y197:Y204),"0")</f>
        <v>766.5</v>
      </c>
      <c r="Z206" s="37"/>
      <c r="AA206" s="780"/>
      <c r="AB206" s="780"/>
      <c r="AC206" s="780"/>
    </row>
    <row r="207" spans="1:68" ht="16.5" hidden="1" customHeight="1" x14ac:dyDescent="0.25">
      <c r="A207" s="799" t="s">
        <v>359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hidden="1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3"/>
      <c r="AB208" s="773"/>
      <c r="AC208" s="773"/>
    </row>
    <row r="209" spans="1:68" ht="16.5" hidden="1" customHeight="1" x14ac:dyDescent="0.25">
      <c r="A209" s="54" t="s">
        <v>360</v>
      </c>
      <c r="B209" s="54" t="s">
        <v>361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4"/>
      <c r="R209" s="784"/>
      <c r="S209" s="784"/>
      <c r="T209" s="78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362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363</v>
      </c>
      <c r="B210" s="54" t="s">
        <v>364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365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12"/>
      <c r="P211" s="796" t="s">
        <v>71</v>
      </c>
      <c r="Q211" s="797"/>
      <c r="R211" s="797"/>
      <c r="S211" s="797"/>
      <c r="T211" s="797"/>
      <c r="U211" s="797"/>
      <c r="V211" s="798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12"/>
      <c r="P212" s="796" t="s">
        <v>71</v>
      </c>
      <c r="Q212" s="797"/>
      <c r="R212" s="797"/>
      <c r="S212" s="797"/>
      <c r="T212" s="797"/>
      <c r="U212" s="797"/>
      <c r="V212" s="798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2" t="s">
        <v>178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3"/>
      <c r="AB213" s="773"/>
      <c r="AC213" s="773"/>
    </row>
    <row r="214" spans="1:68" ht="16.5" hidden="1" customHeight="1" x14ac:dyDescent="0.25">
      <c r="A214" s="54" t="s">
        <v>366</v>
      </c>
      <c r="B214" s="54" t="s">
        <v>367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368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369</v>
      </c>
      <c r="B215" s="54" t="s">
        <v>370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189</v>
      </c>
      <c r="L215" s="32"/>
      <c r="M215" s="33" t="s">
        <v>128</v>
      </c>
      <c r="N215" s="33"/>
      <c r="O215" s="32">
        <v>50</v>
      </c>
      <c r="P215" s="8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368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1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12"/>
      <c r="P216" s="796" t="s">
        <v>71</v>
      </c>
      <c r="Q216" s="797"/>
      <c r="R216" s="797"/>
      <c r="S216" s="797"/>
      <c r="T216" s="797"/>
      <c r="U216" s="797"/>
      <c r="V216" s="798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12"/>
      <c r="P217" s="796" t="s">
        <v>71</v>
      </c>
      <c r="Q217" s="797"/>
      <c r="R217" s="797"/>
      <c r="S217" s="797"/>
      <c r="T217" s="797"/>
      <c r="U217" s="797"/>
      <c r="V217" s="798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3"/>
      <c r="AB218" s="773"/>
      <c r="AC218" s="773"/>
    </row>
    <row r="219" spans="1:68" ht="27" customHeight="1" x14ac:dyDescent="0.25">
      <c r="A219" s="54" t="s">
        <v>371</v>
      </c>
      <c r="B219" s="54" t="s">
        <v>372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150</v>
      </c>
      <c r="Y219" s="778">
        <f t="shared" ref="Y219:Y226" si="41">IFERROR(IF(X219="",0,CEILING((X219/$H219),1)*$H219),"")</f>
        <v>151.20000000000002</v>
      </c>
      <c r="Z219" s="36">
        <f>IFERROR(IF(Y219=0,"",ROUNDUP(Y219/H219,0)*0.00902),"")</f>
        <v>0.25256000000000001</v>
      </c>
      <c r="AA219" s="56"/>
      <c r="AB219" s="57"/>
      <c r="AC219" s="281" t="s">
        <v>373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155.83333333333331</v>
      </c>
      <c r="BN219" s="64">
        <f t="shared" ref="BN219:BN226" si="43">IFERROR(Y219*I219/H219,"0")</f>
        <v>157.08000000000001</v>
      </c>
      <c r="BO219" s="64">
        <f t="shared" ref="BO219:BO226" si="44">IFERROR(1/J219*(X219/H219),"0")</f>
        <v>0.21043771043771042</v>
      </c>
      <c r="BP219" s="64">
        <f t="shared" ref="BP219:BP226" si="45">IFERROR(1/J219*(Y219/H219),"0")</f>
        <v>0.21212121212121213</v>
      </c>
    </row>
    <row r="220" spans="1:68" ht="27" customHeight="1" x14ac:dyDescent="0.25">
      <c r="A220" s="54" t="s">
        <v>374</v>
      </c>
      <c r="B220" s="54" t="s">
        <v>375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100</v>
      </c>
      <c r="Y220" s="778">
        <f t="shared" si="41"/>
        <v>102.60000000000001</v>
      </c>
      <c r="Z220" s="36">
        <f>IFERROR(IF(Y220=0,"",ROUNDUP(Y220/H220,0)*0.00902),"")</f>
        <v>0.17138</v>
      </c>
      <c r="AA220" s="56"/>
      <c r="AB220" s="57"/>
      <c r="AC220" s="283" t="s">
        <v>376</v>
      </c>
      <c r="AG220" s="64"/>
      <c r="AJ220" s="68"/>
      <c r="AK220" s="68">
        <v>0</v>
      </c>
      <c r="BB220" s="284" t="s">
        <v>1</v>
      </c>
      <c r="BM220" s="64">
        <f t="shared" si="42"/>
        <v>103.88888888888889</v>
      </c>
      <c r="BN220" s="64">
        <f t="shared" si="43"/>
        <v>106.59000000000002</v>
      </c>
      <c r="BO220" s="64">
        <f t="shared" si="44"/>
        <v>0.14029180695847362</v>
      </c>
      <c r="BP220" s="64">
        <f t="shared" si="45"/>
        <v>0.14393939393939395</v>
      </c>
    </row>
    <row r="221" spans="1:68" ht="27" customHeight="1" x14ac:dyDescent="0.25">
      <c r="A221" s="54" t="s">
        <v>377</v>
      </c>
      <c r="B221" s="54" t="s">
        <v>378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60</v>
      </c>
      <c r="Y221" s="778">
        <f t="shared" si="41"/>
        <v>64.800000000000011</v>
      </c>
      <c r="Z221" s="36">
        <f>IFERROR(IF(Y221=0,"",ROUNDUP(Y221/H221,0)*0.00902),"")</f>
        <v>0.10824</v>
      </c>
      <c r="AA221" s="56"/>
      <c r="AB221" s="57"/>
      <c r="AC221" s="285" t="s">
        <v>379</v>
      </c>
      <c r="AG221" s="64"/>
      <c r="AJ221" s="68"/>
      <c r="AK221" s="68">
        <v>0</v>
      </c>
      <c r="BB221" s="286" t="s">
        <v>1</v>
      </c>
      <c r="BM221" s="64">
        <f t="shared" si="42"/>
        <v>62.333333333333336</v>
      </c>
      <c r="BN221" s="64">
        <f t="shared" si="43"/>
        <v>67.320000000000007</v>
      </c>
      <c r="BO221" s="64">
        <f t="shared" si="44"/>
        <v>8.4175084175084181E-2</v>
      </c>
      <c r="BP221" s="64">
        <f t="shared" si="45"/>
        <v>9.0909090909090925E-2</v>
      </c>
    </row>
    <row r="222" spans="1:68" ht="27" customHeight="1" x14ac:dyDescent="0.25">
      <c r="A222" s="54" t="s">
        <v>380</v>
      </c>
      <c r="B222" s="54" t="s">
        <v>381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50</v>
      </c>
      <c r="Y222" s="778">
        <f t="shared" si="41"/>
        <v>54</v>
      </c>
      <c r="Z222" s="36">
        <f>IFERROR(IF(Y222=0,"",ROUNDUP(Y222/H222,0)*0.00902),"")</f>
        <v>9.0200000000000002E-2</v>
      </c>
      <c r="AA222" s="56"/>
      <c r="AB222" s="57"/>
      <c r="AC222" s="287" t="s">
        <v>382</v>
      </c>
      <c r="AG222" s="64"/>
      <c r="AJ222" s="68"/>
      <c r="AK222" s="68">
        <v>0</v>
      </c>
      <c r="BB222" s="288" t="s">
        <v>1</v>
      </c>
      <c r="BM222" s="64">
        <f t="shared" si="42"/>
        <v>51.944444444444443</v>
      </c>
      <c r="BN222" s="64">
        <f t="shared" si="43"/>
        <v>56.099999999999994</v>
      </c>
      <c r="BO222" s="64">
        <f t="shared" si="44"/>
        <v>7.0145903479236812E-2</v>
      </c>
      <c r="BP222" s="64">
        <f t="shared" si="45"/>
        <v>7.575757575757576E-2</v>
      </c>
    </row>
    <row r="223" spans="1:68" ht="27" customHeight="1" x14ac:dyDescent="0.25">
      <c r="A223" s="54" t="s">
        <v>383</v>
      </c>
      <c r="B223" s="54" t="s">
        <v>384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7">
        <v>30</v>
      </c>
      <c r="Y223" s="778">
        <f t="shared" si="41"/>
        <v>30.6</v>
      </c>
      <c r="Z223" s="36">
        <f>IFERROR(IF(Y223=0,"",ROUNDUP(Y223/H223,0)*0.00502),"")</f>
        <v>8.5339999999999999E-2</v>
      </c>
      <c r="AA223" s="56"/>
      <c r="AB223" s="57"/>
      <c r="AC223" s="289" t="s">
        <v>373</v>
      </c>
      <c r="AG223" s="64"/>
      <c r="AJ223" s="68"/>
      <c r="AK223" s="68">
        <v>0</v>
      </c>
      <c r="BB223" s="290" t="s">
        <v>1</v>
      </c>
      <c r="BM223" s="64">
        <f t="shared" si="42"/>
        <v>32.166666666666664</v>
      </c>
      <c r="BN223" s="64">
        <f t="shared" si="43"/>
        <v>32.81</v>
      </c>
      <c r="BO223" s="64">
        <f t="shared" si="44"/>
        <v>7.122507122507124E-2</v>
      </c>
      <c r="BP223" s="64">
        <f t="shared" si="45"/>
        <v>7.2649572649572655E-2</v>
      </c>
    </row>
    <row r="224" spans="1:68" ht="27" customHeight="1" x14ac:dyDescent="0.25">
      <c r="A224" s="54" t="s">
        <v>385</v>
      </c>
      <c r="B224" s="54" t="s">
        <v>386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4"/>
      <c r="R224" s="784"/>
      <c r="S224" s="784"/>
      <c r="T224" s="785"/>
      <c r="U224" s="34"/>
      <c r="V224" s="34"/>
      <c r="W224" s="35" t="s">
        <v>69</v>
      </c>
      <c r="X224" s="777">
        <v>18</v>
      </c>
      <c r="Y224" s="778">
        <f t="shared" si="41"/>
        <v>18</v>
      </c>
      <c r="Z224" s="36">
        <f>IFERROR(IF(Y224=0,"",ROUNDUP(Y224/H224,0)*0.00502),"")</f>
        <v>5.0200000000000002E-2</v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si="42"/>
        <v>18.999999999999996</v>
      </c>
      <c r="BN224" s="64">
        <f t="shared" si="43"/>
        <v>18.999999999999996</v>
      </c>
      <c r="BO224" s="64">
        <f t="shared" si="44"/>
        <v>4.2735042735042736E-2</v>
      </c>
      <c r="BP224" s="64">
        <f t="shared" si="45"/>
        <v>4.2735042735042736E-2</v>
      </c>
    </row>
    <row r="225" spans="1:68" ht="27" customHeight="1" x14ac:dyDescent="0.25">
      <c r="A225" s="54" t="s">
        <v>387</v>
      </c>
      <c r="B225" s="54" t="s">
        <v>388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4"/>
      <c r="R225" s="784"/>
      <c r="S225" s="784"/>
      <c r="T225" s="785"/>
      <c r="U225" s="34"/>
      <c r="V225" s="34"/>
      <c r="W225" s="35" t="s">
        <v>69</v>
      </c>
      <c r="X225" s="777">
        <v>12</v>
      </c>
      <c r="Y225" s="778">
        <f t="shared" si="41"/>
        <v>12.6</v>
      </c>
      <c r="Z225" s="36">
        <f>IFERROR(IF(Y225=0,"",ROUNDUP(Y225/H225,0)*0.00502),"")</f>
        <v>3.5140000000000005E-2</v>
      </c>
      <c r="AA225" s="56"/>
      <c r="AB225" s="57"/>
      <c r="AC225" s="293" t="s">
        <v>379</v>
      </c>
      <c r="AG225" s="64"/>
      <c r="AJ225" s="68"/>
      <c r="AK225" s="68">
        <v>0</v>
      </c>
      <c r="BB225" s="294" t="s">
        <v>1</v>
      </c>
      <c r="BM225" s="64">
        <f t="shared" si="42"/>
        <v>12.666666666666664</v>
      </c>
      <c r="BN225" s="64">
        <f t="shared" si="43"/>
        <v>13.299999999999999</v>
      </c>
      <c r="BO225" s="64">
        <f t="shared" si="44"/>
        <v>2.8490028490028491E-2</v>
      </c>
      <c r="BP225" s="64">
        <f t="shared" si="45"/>
        <v>2.9914529914529919E-2</v>
      </c>
    </row>
    <row r="226" spans="1:68" ht="27" customHeight="1" x14ac:dyDescent="0.25">
      <c r="A226" s="54" t="s">
        <v>389</v>
      </c>
      <c r="B226" s="54" t="s">
        <v>390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15</v>
      </c>
      <c r="Y226" s="778">
        <f t="shared" si="41"/>
        <v>16.2</v>
      </c>
      <c r="Z226" s="36">
        <f>IFERROR(IF(Y226=0,"",ROUNDUP(Y226/H226,0)*0.00502),"")</f>
        <v>4.5179999999999998E-2</v>
      </c>
      <c r="AA226" s="56"/>
      <c r="AB226" s="57"/>
      <c r="AC226" s="295" t="s">
        <v>382</v>
      </c>
      <c r="AG226" s="64"/>
      <c r="AJ226" s="68"/>
      <c r="AK226" s="68">
        <v>0</v>
      </c>
      <c r="BB226" s="296" t="s">
        <v>1</v>
      </c>
      <c r="BM226" s="64">
        <f t="shared" si="42"/>
        <v>15.833333333333332</v>
      </c>
      <c r="BN226" s="64">
        <f t="shared" si="43"/>
        <v>17.099999999999998</v>
      </c>
      <c r="BO226" s="64">
        <f t="shared" si="44"/>
        <v>3.561253561253562E-2</v>
      </c>
      <c r="BP226" s="64">
        <f t="shared" si="45"/>
        <v>3.8461538461538464E-2</v>
      </c>
    </row>
    <row r="227" spans="1:68" x14ac:dyDescent="0.2">
      <c r="A227" s="81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12"/>
      <c r="P227" s="796" t="s">
        <v>71</v>
      </c>
      <c r="Q227" s="797"/>
      <c r="R227" s="797"/>
      <c r="S227" s="797"/>
      <c r="T227" s="797"/>
      <c r="U227" s="797"/>
      <c r="V227" s="798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108.33333333333333</v>
      </c>
      <c r="Y227" s="779">
        <f>IFERROR(Y219/H219,"0")+IFERROR(Y220/H220,"0")+IFERROR(Y221/H221,"0")+IFERROR(Y222/H222,"0")+IFERROR(Y223/H223,"0")+IFERROR(Y224/H224,"0")+IFERROR(Y225/H225,"0")+IFERROR(Y226/H226,"0")</f>
        <v>112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0.83823999999999987</v>
      </c>
      <c r="AA227" s="780"/>
      <c r="AB227" s="780"/>
      <c r="AC227" s="780"/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12"/>
      <c r="P228" s="796" t="s">
        <v>71</v>
      </c>
      <c r="Q228" s="797"/>
      <c r="R228" s="797"/>
      <c r="S228" s="797"/>
      <c r="T228" s="797"/>
      <c r="U228" s="797"/>
      <c r="V228" s="798"/>
      <c r="W228" s="37" t="s">
        <v>69</v>
      </c>
      <c r="X228" s="779">
        <f>IFERROR(SUM(X219:X226),"0")</f>
        <v>435</v>
      </c>
      <c r="Y228" s="779">
        <f>IFERROR(SUM(Y219:Y226),"0")</f>
        <v>450.00000000000006</v>
      </c>
      <c r="Z228" s="37"/>
      <c r="AA228" s="780"/>
      <c r="AB228" s="780"/>
      <c r="AC228" s="780"/>
    </row>
    <row r="229" spans="1:68" ht="14.25" hidden="1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3"/>
      <c r="AB229" s="773"/>
      <c r="AC229" s="773"/>
    </row>
    <row r="230" spans="1:68" ht="37.5" hidden="1" customHeight="1" x14ac:dyDescent="0.25">
      <c r="A230" s="54" t="s">
        <v>391</v>
      </c>
      <c r="B230" s="54" t="s">
        <v>392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393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397</v>
      </c>
      <c r="B232" s="54" t="s">
        <v>398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220</v>
      </c>
      <c r="Y233" s="778">
        <f t="shared" si="46"/>
        <v>226.2</v>
      </c>
      <c r="Z233" s="36">
        <f>IFERROR(IF(Y233=0,"",ROUNDUP(Y233/H233,0)*0.02175),"")</f>
        <v>0.5655</v>
      </c>
      <c r="AA233" s="56"/>
      <c r="AB233" s="57"/>
      <c r="AC233" s="303" t="s">
        <v>402</v>
      </c>
      <c r="AG233" s="64"/>
      <c r="AJ233" s="68"/>
      <c r="AK233" s="68">
        <v>0</v>
      </c>
      <c r="BB233" s="304" t="s">
        <v>1</v>
      </c>
      <c r="BM233" s="64">
        <f t="shared" si="47"/>
        <v>234.26206896551724</v>
      </c>
      <c r="BN233" s="64">
        <f t="shared" si="48"/>
        <v>240.864</v>
      </c>
      <c r="BO233" s="64">
        <f t="shared" si="49"/>
        <v>0.45155993431855507</v>
      </c>
      <c r="BP233" s="64">
        <f t="shared" si="50"/>
        <v>0.46428571428571425</v>
      </c>
    </row>
    <row r="234" spans="1:68" ht="37.5" customHeight="1" x14ac:dyDescent="0.25">
      <c r="A234" s="54" t="s">
        <v>403</v>
      </c>
      <c r="B234" s="54" t="s">
        <v>404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320</v>
      </c>
      <c r="Y234" s="778">
        <f t="shared" si="46"/>
        <v>321.59999999999997</v>
      </c>
      <c r="Z234" s="36">
        <f t="shared" ref="Z234:Z240" si="51">IFERROR(IF(Y234=0,"",ROUNDUP(Y234/H234,0)*0.00753),"")</f>
        <v>1.00902</v>
      </c>
      <c r="AA234" s="56"/>
      <c r="AB234" s="57"/>
      <c r="AC234" s="305" t="s">
        <v>393</v>
      </c>
      <c r="AG234" s="64"/>
      <c r="AJ234" s="68"/>
      <c r="AK234" s="68">
        <v>0</v>
      </c>
      <c r="BB234" s="306" t="s">
        <v>1</v>
      </c>
      <c r="BM234" s="64">
        <f t="shared" si="47"/>
        <v>358.66666666666669</v>
      </c>
      <c r="BN234" s="64">
        <f t="shared" si="48"/>
        <v>360.46</v>
      </c>
      <c r="BO234" s="64">
        <f t="shared" si="49"/>
        <v>0.85470085470085477</v>
      </c>
      <c r="BP234" s="64">
        <f t="shared" si="50"/>
        <v>0.85897435897435892</v>
      </c>
    </row>
    <row r="235" spans="1:68" ht="37.5" hidden="1" customHeight="1" x14ac:dyDescent="0.25">
      <c r="A235" s="54" t="s">
        <v>405</v>
      </c>
      <c r="B235" s="54" t="s">
        <v>406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164</v>
      </c>
      <c r="N235" s="33"/>
      <c r="O235" s="32">
        <v>45</v>
      </c>
      <c r="P235" s="10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500</v>
      </c>
      <c r="Y236" s="778">
        <f t="shared" si="46"/>
        <v>501.59999999999997</v>
      </c>
      <c r="Z236" s="36">
        <f t="shared" si="51"/>
        <v>1.5737700000000001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556.66666666666674</v>
      </c>
      <c r="BN236" s="64">
        <f t="shared" si="48"/>
        <v>558.44800000000009</v>
      </c>
      <c r="BO236" s="64">
        <f t="shared" si="49"/>
        <v>1.3354700854700854</v>
      </c>
      <c r="BP236" s="64">
        <f t="shared" si="50"/>
        <v>1.3397435897435896</v>
      </c>
    </row>
    <row r="237" spans="1:68" ht="27" hidden="1" customHeight="1" x14ac:dyDescent="0.25">
      <c r="A237" s="54" t="s">
        <v>411</v>
      </c>
      <c r="B237" s="54" t="s">
        <v>412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402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413</v>
      </c>
      <c r="B238" s="54" t="s">
        <v>414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396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415</v>
      </c>
      <c r="B239" s="54" t="s">
        <v>416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4"/>
      <c r="R239" s="784"/>
      <c r="S239" s="784"/>
      <c r="T239" s="785"/>
      <c r="U239" s="34"/>
      <c r="V239" s="34"/>
      <c r="W239" s="35" t="s">
        <v>69</v>
      </c>
      <c r="X239" s="777">
        <v>100</v>
      </c>
      <c r="Y239" s="778">
        <f t="shared" si="46"/>
        <v>100.8</v>
      </c>
      <c r="Z239" s="36">
        <f t="shared" si="51"/>
        <v>0.31625999999999999</v>
      </c>
      <c r="AA239" s="56"/>
      <c r="AB239" s="57"/>
      <c r="AC239" s="315" t="s">
        <v>396</v>
      </c>
      <c r="AG239" s="64"/>
      <c r="AJ239" s="68"/>
      <c r="AK239" s="68">
        <v>0</v>
      </c>
      <c r="BB239" s="316" t="s">
        <v>1</v>
      </c>
      <c r="BM239" s="64">
        <f t="shared" si="47"/>
        <v>111.33333333333333</v>
      </c>
      <c r="BN239" s="64">
        <f t="shared" si="48"/>
        <v>112.224</v>
      </c>
      <c r="BO239" s="64">
        <f t="shared" si="49"/>
        <v>0.26709401709401709</v>
      </c>
      <c r="BP239" s="64">
        <f t="shared" si="50"/>
        <v>0.26923076923076922</v>
      </c>
    </row>
    <row r="240" spans="1:68" ht="27" customHeight="1" x14ac:dyDescent="0.25">
      <c r="A240" s="54" t="s">
        <v>417</v>
      </c>
      <c r="B240" s="54" t="s">
        <v>418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220</v>
      </c>
      <c r="Y240" s="778">
        <f t="shared" si="46"/>
        <v>220.79999999999998</v>
      </c>
      <c r="Z240" s="36">
        <f t="shared" si="51"/>
        <v>0.69276000000000004</v>
      </c>
      <c r="AA240" s="56"/>
      <c r="AB240" s="57"/>
      <c r="AC240" s="317" t="s">
        <v>419</v>
      </c>
      <c r="AG240" s="64"/>
      <c r="AJ240" s="68"/>
      <c r="AK240" s="68">
        <v>0</v>
      </c>
      <c r="BB240" s="318" t="s">
        <v>1</v>
      </c>
      <c r="BM240" s="64">
        <f t="shared" si="47"/>
        <v>245.48333333333332</v>
      </c>
      <c r="BN240" s="64">
        <f t="shared" si="48"/>
        <v>246.37599999999998</v>
      </c>
      <c r="BO240" s="64">
        <f t="shared" si="49"/>
        <v>0.58760683760683763</v>
      </c>
      <c r="BP240" s="64">
        <f t="shared" si="50"/>
        <v>0.58974358974358976</v>
      </c>
    </row>
    <row r="241" spans="1:68" x14ac:dyDescent="0.2">
      <c r="A241" s="81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12"/>
      <c r="P241" s="796" t="s">
        <v>71</v>
      </c>
      <c r="Q241" s="797"/>
      <c r="R241" s="797"/>
      <c r="S241" s="797"/>
      <c r="T241" s="797"/>
      <c r="U241" s="797"/>
      <c r="V241" s="798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500.28735632183918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503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4.1573099999999998</v>
      </c>
      <c r="AA241" s="780"/>
      <c r="AB241" s="780"/>
      <c r="AC241" s="780"/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12"/>
      <c r="P242" s="796" t="s">
        <v>71</v>
      </c>
      <c r="Q242" s="797"/>
      <c r="R242" s="797"/>
      <c r="S242" s="797"/>
      <c r="T242" s="797"/>
      <c r="U242" s="797"/>
      <c r="V242" s="798"/>
      <c r="W242" s="37" t="s">
        <v>69</v>
      </c>
      <c r="X242" s="779">
        <f>IFERROR(SUM(X230:X240),"0")</f>
        <v>1360</v>
      </c>
      <c r="Y242" s="779">
        <f>IFERROR(SUM(Y230:Y240),"0")</f>
        <v>1370.9999999999998</v>
      </c>
      <c r="Z242" s="37"/>
      <c r="AA242" s="780"/>
      <c r="AB242" s="780"/>
      <c r="AC242" s="780"/>
    </row>
    <row r="243" spans="1:68" ht="14.25" hidden="1" customHeight="1" x14ac:dyDescent="0.25">
      <c r="A243" s="792" t="s">
        <v>220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3"/>
      <c r="AB243" s="773"/>
      <c r="AC243" s="773"/>
    </row>
    <row r="244" spans="1:68" ht="16.5" hidden="1" customHeight="1" x14ac:dyDescent="0.25">
      <c r="A244" s="54" t="s">
        <v>420</v>
      </c>
      <c r="B244" s="54" t="s">
        <v>421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420</v>
      </c>
      <c r="B245" s="54" t="s">
        <v>423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425</v>
      </c>
      <c r="B246" s="54" t="s">
        <v>426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4"/>
      <c r="R246" s="784"/>
      <c r="S246" s="784"/>
      <c r="T246" s="78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427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428</v>
      </c>
      <c r="B247" s="54" t="s">
        <v>429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430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customHeight="1" x14ac:dyDescent="0.25">
      <c r="A248" s="54" t="s">
        <v>431</v>
      </c>
      <c r="B248" s="54" t="s">
        <v>432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7">
        <v>64</v>
      </c>
      <c r="Y248" s="778">
        <f>IFERROR(IF(X248="",0,CEILING((X248/$H248),1)*$H248),"")</f>
        <v>64.8</v>
      </c>
      <c r="Z248" s="36">
        <f>IFERROR(IF(Y248=0,"",ROUNDUP(Y248/H248,0)*0.00753),"")</f>
        <v>0.20331000000000002</v>
      </c>
      <c r="AA248" s="56"/>
      <c r="AB248" s="57"/>
      <c r="AC248" s="327" t="s">
        <v>433</v>
      </c>
      <c r="AG248" s="64"/>
      <c r="AJ248" s="68"/>
      <c r="AK248" s="68">
        <v>0</v>
      </c>
      <c r="BB248" s="328" t="s">
        <v>1</v>
      </c>
      <c r="BM248" s="64">
        <f>IFERROR(X248*I248/H248,"0")</f>
        <v>71.253333333333345</v>
      </c>
      <c r="BN248" s="64">
        <f>IFERROR(Y248*I248/H248,"0")</f>
        <v>72.144000000000005</v>
      </c>
      <c r="BO248" s="64">
        <f>IFERROR(1/J248*(X248/H248),"0")</f>
        <v>0.17094017094017094</v>
      </c>
      <c r="BP248" s="64">
        <f>IFERROR(1/J248*(Y248/H248),"0")</f>
        <v>0.17307692307692307</v>
      </c>
    </row>
    <row r="249" spans="1:68" x14ac:dyDescent="0.2">
      <c r="A249" s="81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12"/>
      <c r="P249" s="796" t="s">
        <v>71</v>
      </c>
      <c r="Q249" s="797"/>
      <c r="R249" s="797"/>
      <c r="S249" s="797"/>
      <c r="T249" s="797"/>
      <c r="U249" s="797"/>
      <c r="V249" s="798"/>
      <c r="W249" s="37" t="s">
        <v>72</v>
      </c>
      <c r="X249" s="779">
        <f>IFERROR(X244/H244,"0")+IFERROR(X245/H245,"0")+IFERROR(X246/H246,"0")+IFERROR(X247/H247,"0")+IFERROR(X248/H248,"0")</f>
        <v>26.666666666666668</v>
      </c>
      <c r="Y249" s="779">
        <f>IFERROR(Y244/H244,"0")+IFERROR(Y245/H245,"0")+IFERROR(Y246/H246,"0")+IFERROR(Y247/H247,"0")+IFERROR(Y248/H248,"0")</f>
        <v>27</v>
      </c>
      <c r="Z249" s="779">
        <f>IFERROR(IF(Z244="",0,Z244),"0")+IFERROR(IF(Z245="",0,Z245),"0")+IFERROR(IF(Z246="",0,Z246),"0")+IFERROR(IF(Z247="",0,Z247),"0")+IFERROR(IF(Z248="",0,Z248),"0")</f>
        <v>0.20331000000000002</v>
      </c>
      <c r="AA249" s="780"/>
      <c r="AB249" s="780"/>
      <c r="AC249" s="780"/>
    </row>
    <row r="250" spans="1:68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12"/>
      <c r="P250" s="796" t="s">
        <v>71</v>
      </c>
      <c r="Q250" s="797"/>
      <c r="R250" s="797"/>
      <c r="S250" s="797"/>
      <c r="T250" s="797"/>
      <c r="U250" s="797"/>
      <c r="V250" s="798"/>
      <c r="W250" s="37" t="s">
        <v>69</v>
      </c>
      <c r="X250" s="779">
        <f>IFERROR(SUM(X244:X248),"0")</f>
        <v>64</v>
      </c>
      <c r="Y250" s="779">
        <f>IFERROR(SUM(Y244:Y248),"0")</f>
        <v>64.8</v>
      </c>
      <c r="Z250" s="37"/>
      <c r="AA250" s="780"/>
      <c r="AB250" s="780"/>
      <c r="AC250" s="780"/>
    </row>
    <row r="251" spans="1:68" ht="16.5" hidden="1" customHeight="1" x14ac:dyDescent="0.25">
      <c r="A251" s="799" t="s">
        <v>434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hidden="1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3"/>
      <c r="AB252" s="773"/>
      <c r="AC252" s="773"/>
    </row>
    <row r="253" spans="1:68" ht="27" hidden="1" customHeight="1" x14ac:dyDescent="0.25">
      <c r="A253" s="54" t="s">
        <v>435</v>
      </c>
      <c r="B253" s="54" t="s">
        <v>436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437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435</v>
      </c>
      <c r="B254" s="54" t="s">
        <v>438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442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443</v>
      </c>
      <c r="B256" s="54" t="s">
        <v>444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443</v>
      </c>
      <c r="B257" s="54" t="s">
        <v>445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447</v>
      </c>
      <c r="B258" s="54" t="s">
        <v>448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4"/>
      <c r="R258" s="784"/>
      <c r="S258" s="784"/>
      <c r="T258" s="78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449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450</v>
      </c>
      <c r="B259" s="54" t="s">
        <v>451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442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452</v>
      </c>
      <c r="B260" s="54" t="s">
        <v>453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454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12"/>
      <c r="P261" s="796" t="s">
        <v>71</v>
      </c>
      <c r="Q261" s="797"/>
      <c r="R261" s="797"/>
      <c r="S261" s="797"/>
      <c r="T261" s="797"/>
      <c r="U261" s="797"/>
      <c r="V261" s="798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12"/>
      <c r="P262" s="796" t="s">
        <v>71</v>
      </c>
      <c r="Q262" s="797"/>
      <c r="R262" s="797"/>
      <c r="S262" s="797"/>
      <c r="T262" s="797"/>
      <c r="U262" s="797"/>
      <c r="V262" s="798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99" t="s">
        <v>455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hidden="1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3"/>
      <c r="AB264" s="773"/>
      <c r="AC264" s="773"/>
    </row>
    <row r="265" spans="1:68" ht="27" hidden="1" customHeight="1" x14ac:dyDescent="0.25">
      <c r="A265" s="54" t="s">
        <v>456</v>
      </c>
      <c r="B265" s="54" t="s">
        <v>457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456</v>
      </c>
      <c r="B266" s="54" t="s">
        <v>458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459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460</v>
      </c>
      <c r="B267" s="54" t="s">
        <v>461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463</v>
      </c>
      <c r="B269" s="54" t="s">
        <v>465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90</v>
      </c>
      <c r="Y269" s="778">
        <f t="shared" si="57"/>
        <v>92.8</v>
      </c>
      <c r="Z269" s="36">
        <f>IFERROR(IF(Y269=0,"",ROUNDUP(Y269/H269,0)*0.02175),"")</f>
        <v>0.17399999999999999</v>
      </c>
      <c r="AA269" s="56"/>
      <c r="AB269" s="57"/>
      <c r="AC269" s="353" t="s">
        <v>466</v>
      </c>
      <c r="AG269" s="64"/>
      <c r="AJ269" s="68"/>
      <c r="AK269" s="68">
        <v>0</v>
      </c>
      <c r="BB269" s="354" t="s">
        <v>1</v>
      </c>
      <c r="BM269" s="64">
        <f t="shared" si="58"/>
        <v>93.724137931034491</v>
      </c>
      <c r="BN269" s="64">
        <f t="shared" si="59"/>
        <v>96.639999999999986</v>
      </c>
      <c r="BO269" s="64">
        <f t="shared" si="60"/>
        <v>0.13854679802955663</v>
      </c>
      <c r="BP269" s="64">
        <f t="shared" si="61"/>
        <v>0.14285714285714285</v>
      </c>
    </row>
    <row r="270" spans="1:68" ht="27" customHeight="1" x14ac:dyDescent="0.25">
      <c r="A270" s="54" t="s">
        <v>467</v>
      </c>
      <c r="B270" s="54" t="s">
        <v>468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48</v>
      </c>
      <c r="Y270" s="778">
        <f t="shared" si="57"/>
        <v>48</v>
      </c>
      <c r="Z270" s="36">
        <f>IFERROR(IF(Y270=0,"",ROUNDUP(Y270/H270,0)*0.00902),"")</f>
        <v>0.10824</v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8"/>
        <v>50.519999999999996</v>
      </c>
      <c r="BN270" s="64">
        <f t="shared" si="59"/>
        <v>50.519999999999996</v>
      </c>
      <c r="BO270" s="64">
        <f t="shared" si="60"/>
        <v>9.0909090909090912E-2</v>
      </c>
      <c r="BP270" s="64">
        <f t="shared" si="61"/>
        <v>9.0909090909090912E-2</v>
      </c>
    </row>
    <row r="271" spans="1:68" ht="27" hidden="1" customHeight="1" x14ac:dyDescent="0.25">
      <c r="A271" s="54" t="s">
        <v>469</v>
      </c>
      <c r="B271" s="54" t="s">
        <v>470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3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471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472</v>
      </c>
      <c r="B272" s="54" t="s">
        <v>473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4"/>
      <c r="R272" s="784"/>
      <c r="S272" s="784"/>
      <c r="T272" s="78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474</v>
      </c>
      <c r="B273" s="54" t="s">
        <v>475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4"/>
      <c r="R273" s="784"/>
      <c r="S273" s="784"/>
      <c r="T273" s="785"/>
      <c r="U273" s="34"/>
      <c r="V273" s="34"/>
      <c r="W273" s="35" t="s">
        <v>69</v>
      </c>
      <c r="X273" s="777">
        <v>48</v>
      </c>
      <c r="Y273" s="778">
        <f t="shared" si="57"/>
        <v>48</v>
      </c>
      <c r="Z273" s="36">
        <f>IFERROR(IF(Y273=0,"",ROUNDUP(Y273/H273,0)*0.00902),"")</f>
        <v>0.10824</v>
      </c>
      <c r="AA273" s="56"/>
      <c r="AB273" s="57"/>
      <c r="AC273" s="361" t="s">
        <v>466</v>
      </c>
      <c r="AG273" s="64"/>
      <c r="AJ273" s="68"/>
      <c r="AK273" s="68">
        <v>0</v>
      </c>
      <c r="BB273" s="362" t="s">
        <v>1</v>
      </c>
      <c r="BM273" s="64">
        <f t="shared" si="58"/>
        <v>50.519999999999996</v>
      </c>
      <c r="BN273" s="64">
        <f t="shared" si="59"/>
        <v>50.519999999999996</v>
      </c>
      <c r="BO273" s="64">
        <f t="shared" si="60"/>
        <v>9.0909090909090912E-2</v>
      </c>
      <c r="BP273" s="64">
        <f t="shared" si="61"/>
        <v>9.0909090909090912E-2</v>
      </c>
    </row>
    <row r="274" spans="1:68" x14ac:dyDescent="0.2">
      <c r="A274" s="81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12"/>
      <c r="P274" s="796" t="s">
        <v>71</v>
      </c>
      <c r="Q274" s="797"/>
      <c r="R274" s="797"/>
      <c r="S274" s="797"/>
      <c r="T274" s="797"/>
      <c r="U274" s="797"/>
      <c r="V274" s="798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31.758620689655174</v>
      </c>
      <c r="Y274" s="779">
        <f>IFERROR(Y265/H265,"0")+IFERROR(Y266/H266,"0")+IFERROR(Y267/H267,"0")+IFERROR(Y268/H268,"0")+IFERROR(Y269/H269,"0")+IFERROR(Y270/H270,"0")+IFERROR(Y271/H271,"0")+IFERROR(Y272/H272,"0")+IFERROR(Y273/H273,"0")</f>
        <v>32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0.39047999999999999</v>
      </c>
      <c r="AA274" s="780"/>
      <c r="AB274" s="780"/>
      <c r="AC274" s="780"/>
    </row>
    <row r="275" spans="1:68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12"/>
      <c r="P275" s="796" t="s">
        <v>71</v>
      </c>
      <c r="Q275" s="797"/>
      <c r="R275" s="797"/>
      <c r="S275" s="797"/>
      <c r="T275" s="797"/>
      <c r="U275" s="797"/>
      <c r="V275" s="798"/>
      <c r="W275" s="37" t="s">
        <v>69</v>
      </c>
      <c r="X275" s="779">
        <f>IFERROR(SUM(X265:X273),"0")</f>
        <v>186</v>
      </c>
      <c r="Y275" s="779">
        <f>IFERROR(SUM(Y265:Y273),"0")</f>
        <v>188.8</v>
      </c>
      <c r="Z275" s="37"/>
      <c r="AA275" s="780"/>
      <c r="AB275" s="780"/>
      <c r="AC275" s="780"/>
    </row>
    <row r="276" spans="1:68" ht="14.25" hidden="1" customHeight="1" x14ac:dyDescent="0.25">
      <c r="A276" s="792" t="s">
        <v>178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3"/>
      <c r="AB276" s="773"/>
      <c r="AC276" s="773"/>
    </row>
    <row r="277" spans="1:68" ht="27" hidden="1" customHeight="1" x14ac:dyDescent="0.25">
      <c r="A277" s="54" t="s">
        <v>476</v>
      </c>
      <c r="B277" s="54" t="s">
        <v>477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478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12"/>
      <c r="P278" s="796" t="s">
        <v>71</v>
      </c>
      <c r="Q278" s="797"/>
      <c r="R278" s="797"/>
      <c r="S278" s="797"/>
      <c r="T278" s="797"/>
      <c r="U278" s="797"/>
      <c r="V278" s="798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12"/>
      <c r="P279" s="796" t="s">
        <v>71</v>
      </c>
      <c r="Q279" s="797"/>
      <c r="R279" s="797"/>
      <c r="S279" s="797"/>
      <c r="T279" s="797"/>
      <c r="U279" s="797"/>
      <c r="V279" s="798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99" t="s">
        <v>479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hidden="1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3"/>
      <c r="AB281" s="773"/>
      <c r="AC281" s="773"/>
    </row>
    <row r="282" spans="1:68" ht="27" hidden="1" customHeight="1" x14ac:dyDescent="0.25">
      <c r="A282" s="54" t="s">
        <v>480</v>
      </c>
      <c r="B282" s="54" t="s">
        <v>481</v>
      </c>
      <c r="C282" s="31">
        <v>4301011855</v>
      </c>
      <c r="D282" s="781">
        <v>4680115885837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128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482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483</v>
      </c>
      <c r="B283" s="54" t="s">
        <v>484</v>
      </c>
      <c r="C283" s="31">
        <v>4301011322</v>
      </c>
      <c r="D283" s="781">
        <v>4607091387452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77</v>
      </c>
      <c r="N283" s="33"/>
      <c r="O283" s="32">
        <v>55</v>
      </c>
      <c r="P283" s="10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485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486</v>
      </c>
      <c r="B284" s="54" t="s">
        <v>487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488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486</v>
      </c>
      <c r="B285" s="54" t="s">
        <v>489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491</v>
      </c>
      <c r="B286" s="54" t="s">
        <v>492</v>
      </c>
      <c r="C286" s="31">
        <v>4301011853</v>
      </c>
      <c r="D286" s="781">
        <v>4680115885851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493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494</v>
      </c>
      <c r="B287" s="54" t="s">
        <v>495</v>
      </c>
      <c r="C287" s="31">
        <v>4301011313</v>
      </c>
      <c r="D287" s="781">
        <v>4607091385984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8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496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4301011852</v>
      </c>
      <c r="D288" s="781">
        <v>4680115885844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8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482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499</v>
      </c>
      <c r="B289" s="54" t="s">
        <v>500</v>
      </c>
      <c r="C289" s="31">
        <v>4301011319</v>
      </c>
      <c r="D289" s="781">
        <v>4607091387469</v>
      </c>
      <c r="E289" s="782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4"/>
      <c r="R289" s="784"/>
      <c r="S289" s="784"/>
      <c r="T289" s="78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485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501</v>
      </c>
      <c r="B290" s="54" t="s">
        <v>502</v>
      </c>
      <c r="C290" s="31">
        <v>4301011851</v>
      </c>
      <c r="D290" s="781">
        <v>4680115885820</v>
      </c>
      <c r="E290" s="782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4"/>
      <c r="R290" s="784"/>
      <c r="S290" s="784"/>
      <c r="T290" s="78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490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503</v>
      </c>
      <c r="B291" s="54" t="s">
        <v>504</v>
      </c>
      <c r="C291" s="31">
        <v>4301011316</v>
      </c>
      <c r="D291" s="781">
        <v>4607091387438</v>
      </c>
      <c r="E291" s="782"/>
      <c r="F291" s="776">
        <v>0.5</v>
      </c>
      <c r="G291" s="32">
        <v>10</v>
      </c>
      <c r="H291" s="776">
        <v>5</v>
      </c>
      <c r="I291" s="776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8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4"/>
      <c r="R291" s="784"/>
      <c r="S291" s="784"/>
      <c r="T291" s="785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505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12"/>
      <c r="P292" s="796" t="s">
        <v>71</v>
      </c>
      <c r="Q292" s="797"/>
      <c r="R292" s="797"/>
      <c r="S292" s="797"/>
      <c r="T292" s="797"/>
      <c r="U292" s="797"/>
      <c r="V292" s="798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12"/>
      <c r="P293" s="796" t="s">
        <v>71</v>
      </c>
      <c r="Q293" s="797"/>
      <c r="R293" s="797"/>
      <c r="S293" s="797"/>
      <c r="T293" s="797"/>
      <c r="U293" s="797"/>
      <c r="V293" s="798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99" t="s">
        <v>506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hidden="1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3"/>
      <c r="AB295" s="773"/>
      <c r="AC295" s="773"/>
    </row>
    <row r="296" spans="1:68" ht="27" hidden="1" customHeight="1" x14ac:dyDescent="0.25">
      <c r="A296" s="54" t="s">
        <v>507</v>
      </c>
      <c r="B296" s="54" t="s">
        <v>508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446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12"/>
      <c r="P297" s="796" t="s">
        <v>71</v>
      </c>
      <c r="Q297" s="797"/>
      <c r="R297" s="797"/>
      <c r="S297" s="797"/>
      <c r="T297" s="797"/>
      <c r="U297" s="797"/>
      <c r="V297" s="798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12"/>
      <c r="P298" s="796" t="s">
        <v>71</v>
      </c>
      <c r="Q298" s="797"/>
      <c r="R298" s="797"/>
      <c r="S298" s="797"/>
      <c r="T298" s="797"/>
      <c r="U298" s="797"/>
      <c r="V298" s="798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99" t="s">
        <v>509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hidden="1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3"/>
      <c r="AB300" s="773"/>
      <c r="AC300" s="773"/>
    </row>
    <row r="301" spans="1:68" ht="27" hidden="1" customHeight="1" x14ac:dyDescent="0.25">
      <c r="A301" s="54" t="s">
        <v>510</v>
      </c>
      <c r="B301" s="54" t="s">
        <v>511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4"/>
      <c r="R301" s="784"/>
      <c r="S301" s="784"/>
      <c r="T301" s="78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512</v>
      </c>
      <c r="B302" s="54" t="s">
        <v>513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514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515</v>
      </c>
      <c r="B303" s="54" t="s">
        <v>516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517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12"/>
      <c r="P304" s="796" t="s">
        <v>71</v>
      </c>
      <c r="Q304" s="797"/>
      <c r="R304" s="797"/>
      <c r="S304" s="797"/>
      <c r="T304" s="797"/>
      <c r="U304" s="797"/>
      <c r="V304" s="798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12"/>
      <c r="P305" s="796" t="s">
        <v>71</v>
      </c>
      <c r="Q305" s="797"/>
      <c r="R305" s="797"/>
      <c r="S305" s="797"/>
      <c r="T305" s="797"/>
      <c r="U305" s="797"/>
      <c r="V305" s="798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99" t="s">
        <v>518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hidden="1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3"/>
      <c r="AB307" s="773"/>
      <c r="AC307" s="773"/>
    </row>
    <row r="308" spans="1:68" ht="37.5" hidden="1" customHeight="1" x14ac:dyDescent="0.25">
      <c r="A308" s="54" t="s">
        <v>519</v>
      </c>
      <c r="B308" s="54" t="s">
        <v>520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521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524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521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527</v>
      </c>
      <c r="B311" s="54" t="s">
        <v>528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4"/>
      <c r="R311" s="784"/>
      <c r="S311" s="784"/>
      <c r="T311" s="785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524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529</v>
      </c>
      <c r="B312" s="54" t="s">
        <v>530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137</v>
      </c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4"/>
      <c r="R312" s="784"/>
      <c r="S312" s="784"/>
      <c r="T312" s="785"/>
      <c r="U312" s="34"/>
      <c r="V312" s="34"/>
      <c r="W312" s="35" t="s">
        <v>69</v>
      </c>
      <c r="X312" s="777">
        <v>300</v>
      </c>
      <c r="Y312" s="778">
        <f t="shared" si="67"/>
        <v>300</v>
      </c>
      <c r="Z312" s="36">
        <f>IFERROR(IF(Y312=0,"",ROUNDUP(Y312/H312,0)*0.00753),"")</f>
        <v>0.94125000000000003</v>
      </c>
      <c r="AA312" s="56"/>
      <c r="AB312" s="57"/>
      <c r="AC312" s="401" t="s">
        <v>521</v>
      </c>
      <c r="AG312" s="64"/>
      <c r="AJ312" s="68" t="s">
        <v>138</v>
      </c>
      <c r="AK312" s="68">
        <v>374.4</v>
      </c>
      <c r="BB312" s="402" t="s">
        <v>1</v>
      </c>
      <c r="BM312" s="64">
        <f t="shared" si="68"/>
        <v>325</v>
      </c>
      <c r="BN312" s="64">
        <f t="shared" si="69"/>
        <v>325</v>
      </c>
      <c r="BO312" s="64">
        <f t="shared" si="70"/>
        <v>0.80128205128205121</v>
      </c>
      <c r="BP312" s="64">
        <f t="shared" si="71"/>
        <v>0.80128205128205121</v>
      </c>
    </row>
    <row r="313" spans="1:68" ht="37.5" hidden="1" customHeight="1" x14ac:dyDescent="0.25">
      <c r="A313" s="54" t="s">
        <v>531</v>
      </c>
      <c r="B313" s="54" t="s">
        <v>532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0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4"/>
      <c r="R313" s="784"/>
      <c r="S313" s="784"/>
      <c r="T313" s="785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533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1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12"/>
      <c r="P314" s="796" t="s">
        <v>71</v>
      </c>
      <c r="Q314" s="797"/>
      <c r="R314" s="797"/>
      <c r="S314" s="797"/>
      <c r="T314" s="797"/>
      <c r="U314" s="797"/>
      <c r="V314" s="798"/>
      <c r="W314" s="37" t="s">
        <v>72</v>
      </c>
      <c r="X314" s="779">
        <f>IFERROR(X308/H308,"0")+IFERROR(X309/H309,"0")+IFERROR(X310/H310,"0")+IFERROR(X311/H311,"0")+IFERROR(X312/H312,"0")+IFERROR(X313/H313,"0")</f>
        <v>125</v>
      </c>
      <c r="Y314" s="779">
        <f>IFERROR(Y308/H308,"0")+IFERROR(Y309/H309,"0")+IFERROR(Y310/H310,"0")+IFERROR(Y311/H311,"0")+IFERROR(Y312/H312,"0")+IFERROR(Y313/H313,"0")</f>
        <v>125</v>
      </c>
      <c r="Z314" s="779">
        <f>IFERROR(IF(Z308="",0,Z308),"0")+IFERROR(IF(Z309="",0,Z309),"0")+IFERROR(IF(Z310="",0,Z310),"0")+IFERROR(IF(Z311="",0,Z311),"0")+IFERROR(IF(Z312="",0,Z312),"0")+IFERROR(IF(Z313="",0,Z313),"0")</f>
        <v>0.94125000000000003</v>
      </c>
      <c r="AA314" s="780"/>
      <c r="AB314" s="780"/>
      <c r="AC314" s="780"/>
    </row>
    <row r="315" spans="1:68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12"/>
      <c r="P315" s="796" t="s">
        <v>71</v>
      </c>
      <c r="Q315" s="797"/>
      <c r="R315" s="797"/>
      <c r="S315" s="797"/>
      <c r="T315" s="797"/>
      <c r="U315" s="797"/>
      <c r="V315" s="798"/>
      <c r="W315" s="37" t="s">
        <v>69</v>
      </c>
      <c r="X315" s="779">
        <f>IFERROR(SUM(X308:X313),"0")</f>
        <v>300</v>
      </c>
      <c r="Y315" s="779">
        <f>IFERROR(SUM(Y308:Y313),"0")</f>
        <v>300</v>
      </c>
      <c r="Z315" s="37"/>
      <c r="AA315" s="780"/>
      <c r="AB315" s="780"/>
      <c r="AC315" s="780"/>
    </row>
    <row r="316" spans="1:68" ht="16.5" hidden="1" customHeight="1" x14ac:dyDescent="0.25">
      <c r="A316" s="799" t="s">
        <v>534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hidden="1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3"/>
      <c r="AB317" s="773"/>
      <c r="AC317" s="773"/>
    </row>
    <row r="318" spans="1:68" ht="27" hidden="1" customHeight="1" x14ac:dyDescent="0.25">
      <c r="A318" s="54" t="s">
        <v>535</v>
      </c>
      <c r="B318" s="54" t="s">
        <v>536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4"/>
      <c r="R318" s="784"/>
      <c r="S318" s="784"/>
      <c r="T318" s="785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537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12"/>
      <c r="P319" s="796" t="s">
        <v>71</v>
      </c>
      <c r="Q319" s="797"/>
      <c r="R319" s="797"/>
      <c r="S319" s="797"/>
      <c r="T319" s="797"/>
      <c r="U319" s="797"/>
      <c r="V319" s="798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12"/>
      <c r="P320" s="796" t="s">
        <v>71</v>
      </c>
      <c r="Q320" s="797"/>
      <c r="R320" s="797"/>
      <c r="S320" s="797"/>
      <c r="T320" s="797"/>
      <c r="U320" s="797"/>
      <c r="V320" s="798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3"/>
      <c r="AB321" s="773"/>
      <c r="AC321" s="773"/>
    </row>
    <row r="322" spans="1:68" ht="27" hidden="1" customHeight="1" x14ac:dyDescent="0.25">
      <c r="A322" s="54" t="s">
        <v>538</v>
      </c>
      <c r="B322" s="54" t="s">
        <v>539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3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4"/>
      <c r="R322" s="784"/>
      <c r="S322" s="784"/>
      <c r="T322" s="785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540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12"/>
      <c r="P323" s="796" t="s">
        <v>71</v>
      </c>
      <c r="Q323" s="797"/>
      <c r="R323" s="797"/>
      <c r="S323" s="797"/>
      <c r="T323" s="797"/>
      <c r="U323" s="797"/>
      <c r="V323" s="798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12"/>
      <c r="P324" s="796" t="s">
        <v>71</v>
      </c>
      <c r="Q324" s="797"/>
      <c r="R324" s="797"/>
      <c r="S324" s="797"/>
      <c r="T324" s="797"/>
      <c r="U324" s="797"/>
      <c r="V324" s="798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3"/>
      <c r="AB325" s="773"/>
      <c r="AC325" s="773"/>
    </row>
    <row r="326" spans="1:68" ht="37.5" hidden="1" customHeight="1" x14ac:dyDescent="0.25">
      <c r="A326" s="54" t="s">
        <v>541</v>
      </c>
      <c r="B326" s="54" t="s">
        <v>542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4"/>
      <c r="R326" s="784"/>
      <c r="S326" s="784"/>
      <c r="T326" s="785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543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12"/>
      <c r="P327" s="796" t="s">
        <v>71</v>
      </c>
      <c r="Q327" s="797"/>
      <c r="R327" s="797"/>
      <c r="S327" s="797"/>
      <c r="T327" s="797"/>
      <c r="U327" s="797"/>
      <c r="V327" s="798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12"/>
      <c r="P328" s="796" t="s">
        <v>71</v>
      </c>
      <c r="Q328" s="797"/>
      <c r="R328" s="797"/>
      <c r="S328" s="797"/>
      <c r="T328" s="797"/>
      <c r="U328" s="797"/>
      <c r="V328" s="798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99" t="s">
        <v>544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hidden="1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3"/>
      <c r="AB330" s="773"/>
      <c r="AC330" s="773"/>
    </row>
    <row r="331" spans="1:68" ht="27" hidden="1" customHeight="1" x14ac:dyDescent="0.25">
      <c r="A331" s="54" t="s">
        <v>545</v>
      </c>
      <c r="B331" s="54" t="s">
        <v>546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4"/>
      <c r="R331" s="784"/>
      <c r="S331" s="784"/>
      <c r="T331" s="785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547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12"/>
      <c r="P332" s="796" t="s">
        <v>71</v>
      </c>
      <c r="Q332" s="797"/>
      <c r="R332" s="797"/>
      <c r="S332" s="797"/>
      <c r="T332" s="797"/>
      <c r="U332" s="797"/>
      <c r="V332" s="798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12"/>
      <c r="P333" s="796" t="s">
        <v>71</v>
      </c>
      <c r="Q333" s="797"/>
      <c r="R333" s="797"/>
      <c r="S333" s="797"/>
      <c r="T333" s="797"/>
      <c r="U333" s="797"/>
      <c r="V333" s="798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3"/>
      <c r="AB334" s="773"/>
      <c r="AC334" s="773"/>
    </row>
    <row r="335" spans="1:68" ht="27" hidden="1" customHeight="1" x14ac:dyDescent="0.25">
      <c r="A335" s="54" t="s">
        <v>548</v>
      </c>
      <c r="B335" s="54" t="s">
        <v>549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4"/>
      <c r="R335" s="784"/>
      <c r="S335" s="784"/>
      <c r="T335" s="785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550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12"/>
      <c r="P336" s="796" t="s">
        <v>71</v>
      </c>
      <c r="Q336" s="797"/>
      <c r="R336" s="797"/>
      <c r="S336" s="797"/>
      <c r="T336" s="797"/>
      <c r="U336" s="797"/>
      <c r="V336" s="798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12"/>
      <c r="P337" s="796" t="s">
        <v>71</v>
      </c>
      <c r="Q337" s="797"/>
      <c r="R337" s="797"/>
      <c r="S337" s="797"/>
      <c r="T337" s="797"/>
      <c r="U337" s="797"/>
      <c r="V337" s="798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3"/>
      <c r="AB338" s="773"/>
      <c r="AC338" s="773"/>
    </row>
    <row r="339" spans="1:68" ht="27" hidden="1" customHeight="1" x14ac:dyDescent="0.25">
      <c r="A339" s="54" t="s">
        <v>551</v>
      </c>
      <c r="B339" s="54" t="s">
        <v>552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553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554</v>
      </c>
      <c r="B340" s="54" t="s">
        <v>555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4"/>
      <c r="R340" s="784"/>
      <c r="S340" s="784"/>
      <c r="T340" s="785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556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12"/>
      <c r="P341" s="796" t="s">
        <v>71</v>
      </c>
      <c r="Q341" s="797"/>
      <c r="R341" s="797"/>
      <c r="S341" s="797"/>
      <c r="T341" s="797"/>
      <c r="U341" s="797"/>
      <c r="V341" s="798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12"/>
      <c r="P342" s="796" t="s">
        <v>71</v>
      </c>
      <c r="Q342" s="797"/>
      <c r="R342" s="797"/>
      <c r="S342" s="797"/>
      <c r="T342" s="797"/>
      <c r="U342" s="797"/>
      <c r="V342" s="798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99" t="s">
        <v>557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hidden="1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3"/>
      <c r="AB344" s="773"/>
      <c r="AC344" s="773"/>
    </row>
    <row r="345" spans="1:68" ht="27" hidden="1" customHeight="1" x14ac:dyDescent="0.25">
      <c r="A345" s="54" t="s">
        <v>558</v>
      </c>
      <c r="B345" s="54" t="s">
        <v>559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454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12"/>
      <c r="P346" s="796" t="s">
        <v>71</v>
      </c>
      <c r="Q346" s="797"/>
      <c r="R346" s="797"/>
      <c r="S346" s="797"/>
      <c r="T346" s="797"/>
      <c r="U346" s="797"/>
      <c r="V346" s="798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12"/>
      <c r="P347" s="796" t="s">
        <v>71</v>
      </c>
      <c r="Q347" s="797"/>
      <c r="R347" s="797"/>
      <c r="S347" s="797"/>
      <c r="T347" s="797"/>
      <c r="U347" s="797"/>
      <c r="V347" s="798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3"/>
      <c r="AB348" s="773"/>
      <c r="AC348" s="773"/>
    </row>
    <row r="349" spans="1:68" ht="27" customHeight="1" x14ac:dyDescent="0.25">
      <c r="A349" s="54" t="s">
        <v>560</v>
      </c>
      <c r="B349" s="54" t="s">
        <v>561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4"/>
      <c r="R349" s="784"/>
      <c r="S349" s="784"/>
      <c r="T349" s="785"/>
      <c r="U349" s="34"/>
      <c r="V349" s="34"/>
      <c r="W349" s="35" t="s">
        <v>69</v>
      </c>
      <c r="X349" s="777">
        <v>192.5</v>
      </c>
      <c r="Y349" s="778">
        <f>IFERROR(IF(X349="",0,CEILING((X349/$H349),1)*$H349),"")</f>
        <v>193.20000000000002</v>
      </c>
      <c r="Z349" s="36">
        <f>IFERROR(IF(Y349=0,"",ROUNDUP(Y349/H349,0)*0.00502),"")</f>
        <v>0.46184000000000003</v>
      </c>
      <c r="AA349" s="56"/>
      <c r="AB349" s="57"/>
      <c r="AC349" s="421" t="s">
        <v>562</v>
      </c>
      <c r="AG349" s="64"/>
      <c r="AJ349" s="68"/>
      <c r="AK349" s="68">
        <v>0</v>
      </c>
      <c r="BB349" s="422" t="s">
        <v>1</v>
      </c>
      <c r="BM349" s="64">
        <f>IFERROR(X349*I349/H349,"0")</f>
        <v>201.66666666666669</v>
      </c>
      <c r="BN349" s="64">
        <f>IFERROR(Y349*I349/H349,"0")</f>
        <v>202.40000000000003</v>
      </c>
      <c r="BO349" s="64">
        <f>IFERROR(1/J349*(X349/H349),"0")</f>
        <v>0.39173789173789175</v>
      </c>
      <c r="BP349" s="64">
        <f>IFERROR(1/J349*(Y349/H349),"0")</f>
        <v>0.39316239316239321</v>
      </c>
    </row>
    <row r="350" spans="1:68" ht="27" hidden="1" customHeight="1" x14ac:dyDescent="0.25">
      <c r="A350" s="54" t="s">
        <v>563</v>
      </c>
      <c r="B350" s="54" t="s">
        <v>564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4"/>
      <c r="R350" s="784"/>
      <c r="S350" s="784"/>
      <c r="T350" s="785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562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1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12"/>
      <c r="P351" s="796" t="s">
        <v>71</v>
      </c>
      <c r="Q351" s="797"/>
      <c r="R351" s="797"/>
      <c r="S351" s="797"/>
      <c r="T351" s="797"/>
      <c r="U351" s="797"/>
      <c r="V351" s="798"/>
      <c r="W351" s="37" t="s">
        <v>72</v>
      </c>
      <c r="X351" s="779">
        <f>IFERROR(X349/H349,"0")+IFERROR(X350/H350,"0")</f>
        <v>91.666666666666657</v>
      </c>
      <c r="Y351" s="779">
        <f>IFERROR(Y349/H349,"0")+IFERROR(Y350/H350,"0")</f>
        <v>92</v>
      </c>
      <c r="Z351" s="779">
        <f>IFERROR(IF(Z349="",0,Z349),"0")+IFERROR(IF(Z350="",0,Z350),"0")</f>
        <v>0.46184000000000003</v>
      </c>
      <c r="AA351" s="780"/>
      <c r="AB351" s="780"/>
      <c r="AC351" s="780"/>
    </row>
    <row r="352" spans="1:68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12"/>
      <c r="P352" s="796" t="s">
        <v>71</v>
      </c>
      <c r="Q352" s="797"/>
      <c r="R352" s="797"/>
      <c r="S352" s="797"/>
      <c r="T352" s="797"/>
      <c r="U352" s="797"/>
      <c r="V352" s="798"/>
      <c r="W352" s="37" t="s">
        <v>69</v>
      </c>
      <c r="X352" s="779">
        <f>IFERROR(SUM(X349:X350),"0")</f>
        <v>192.5</v>
      </c>
      <c r="Y352" s="779">
        <f>IFERROR(SUM(Y349:Y350),"0")</f>
        <v>193.20000000000002</v>
      </c>
      <c r="Z352" s="37"/>
      <c r="AA352" s="780"/>
      <c r="AB352" s="780"/>
      <c r="AC352" s="780"/>
    </row>
    <row r="353" spans="1:68" ht="14.25" hidden="1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3"/>
      <c r="AB353" s="773"/>
      <c r="AC353" s="773"/>
    </row>
    <row r="354" spans="1:68" ht="37.5" hidden="1" customHeight="1" x14ac:dyDescent="0.25">
      <c r="A354" s="54" t="s">
        <v>565</v>
      </c>
      <c r="B354" s="54" t="s">
        <v>566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3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567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12"/>
      <c r="P355" s="796" t="s">
        <v>71</v>
      </c>
      <c r="Q355" s="797"/>
      <c r="R355" s="797"/>
      <c r="S355" s="797"/>
      <c r="T355" s="797"/>
      <c r="U355" s="797"/>
      <c r="V355" s="798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12"/>
      <c r="P356" s="796" t="s">
        <v>71</v>
      </c>
      <c r="Q356" s="797"/>
      <c r="R356" s="797"/>
      <c r="S356" s="797"/>
      <c r="T356" s="797"/>
      <c r="U356" s="797"/>
      <c r="V356" s="798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99" t="s">
        <v>568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hidden="1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3"/>
      <c r="AB358" s="773"/>
      <c r="AC358" s="773"/>
    </row>
    <row r="359" spans="1:68" ht="27" hidden="1" customHeight="1" x14ac:dyDescent="0.25">
      <c r="A359" s="54" t="s">
        <v>569</v>
      </c>
      <c r="B359" s="54" t="s">
        <v>570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2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572</v>
      </c>
      <c r="B361" s="54" t="s">
        <v>575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 t="s">
        <v>576</v>
      </c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577</v>
      </c>
      <c r="AG361" s="64"/>
      <c r="AJ361" s="68" t="s">
        <v>578</v>
      </c>
      <c r="AK361" s="68">
        <v>86.4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571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4301011859</v>
      </c>
      <c r="D366" s="781">
        <v>4680115885608</v>
      </c>
      <c r="E366" s="782"/>
      <c r="F366" s="776">
        <v>0.4</v>
      </c>
      <c r="G366" s="32">
        <v>10</v>
      </c>
      <c r="H366" s="776">
        <v>4</v>
      </c>
      <c r="I366" s="776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84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7">
        <v>12</v>
      </c>
      <c r="Y366" s="778">
        <f t="shared" si="72"/>
        <v>12</v>
      </c>
      <c r="Z366" s="36">
        <f>IFERROR(IF(Y366=0,"",ROUNDUP(Y366/H366,0)*0.00902),"")</f>
        <v>2.7060000000000001E-2</v>
      </c>
      <c r="AA366" s="56"/>
      <c r="AB366" s="57"/>
      <c r="AC366" s="441" t="s">
        <v>577</v>
      </c>
      <c r="AG366" s="64"/>
      <c r="AJ366" s="68"/>
      <c r="AK366" s="68">
        <v>0</v>
      </c>
      <c r="BB366" s="442" t="s">
        <v>1</v>
      </c>
      <c r="BM366" s="64">
        <f t="shared" si="73"/>
        <v>12.629999999999999</v>
      </c>
      <c r="BN366" s="64">
        <f t="shared" si="74"/>
        <v>12.629999999999999</v>
      </c>
      <c r="BO366" s="64">
        <f t="shared" si="75"/>
        <v>2.2727272727272728E-2</v>
      </c>
      <c r="BP366" s="64">
        <f t="shared" si="76"/>
        <v>2.2727272727272728E-2</v>
      </c>
    </row>
    <row r="367" spans="1:68" ht="27" hidden="1" customHeight="1" x14ac:dyDescent="0.25">
      <c r="A367" s="54" t="s">
        <v>592</v>
      </c>
      <c r="B367" s="54" t="s">
        <v>593</v>
      </c>
      <c r="C367" s="31">
        <v>4301011323</v>
      </c>
      <c r="D367" s="781">
        <v>4607091386011</v>
      </c>
      <c r="E367" s="782"/>
      <c r="F367" s="776">
        <v>0.5</v>
      </c>
      <c r="G367" s="32">
        <v>10</v>
      </c>
      <c r="H367" s="776">
        <v>5</v>
      </c>
      <c r="I367" s="776">
        <v>5.21</v>
      </c>
      <c r="J367" s="32">
        <v>132</v>
      </c>
      <c r="K367" s="32" t="s">
        <v>76</v>
      </c>
      <c r="L367" s="32"/>
      <c r="M367" s="33" t="s">
        <v>77</v>
      </c>
      <c r="N367" s="33"/>
      <c r="O367" s="32">
        <v>55</v>
      </c>
      <c r="P367" s="11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594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1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12"/>
      <c r="P368" s="796" t="s">
        <v>71</v>
      </c>
      <c r="Q368" s="797"/>
      <c r="R368" s="797"/>
      <c r="S368" s="797"/>
      <c r="T368" s="797"/>
      <c r="U368" s="797"/>
      <c r="V368" s="798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3</v>
      </c>
      <c r="Y368" s="779">
        <f>IFERROR(Y359/H359,"0")+IFERROR(Y360/H360,"0")+IFERROR(Y361/H361,"0")+IFERROR(Y362/H362,"0")+IFERROR(Y363/H363,"0")+IFERROR(Y364/H364,"0")+IFERROR(Y365/H365,"0")+IFERROR(Y366/H366,"0")+IFERROR(Y367/H367,"0")</f>
        <v>3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2.7060000000000001E-2</v>
      </c>
      <c r="AA368" s="780"/>
      <c r="AB368" s="780"/>
      <c r="AC368" s="780"/>
    </row>
    <row r="369" spans="1:68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12"/>
      <c r="P369" s="796" t="s">
        <v>71</v>
      </c>
      <c r="Q369" s="797"/>
      <c r="R369" s="797"/>
      <c r="S369" s="797"/>
      <c r="T369" s="797"/>
      <c r="U369" s="797"/>
      <c r="V369" s="798"/>
      <c r="W369" s="37" t="s">
        <v>69</v>
      </c>
      <c r="X369" s="779">
        <f>IFERROR(SUM(X359:X367),"0")</f>
        <v>12</v>
      </c>
      <c r="Y369" s="779">
        <f>IFERROR(SUM(Y359:Y367),"0")</f>
        <v>12</v>
      </c>
      <c r="Z369" s="37"/>
      <c r="AA369" s="780"/>
      <c r="AB369" s="780"/>
      <c r="AC369" s="780"/>
    </row>
    <row r="370" spans="1:68" ht="14.25" hidden="1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1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1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12"/>
      <c r="P375" s="796" t="s">
        <v>71</v>
      </c>
      <c r="Q375" s="797"/>
      <c r="R375" s="797"/>
      <c r="S375" s="797"/>
      <c r="T375" s="797"/>
      <c r="U375" s="797"/>
      <c r="V375" s="798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12"/>
      <c r="P376" s="796" t="s">
        <v>71</v>
      </c>
      <c r="Q376" s="797"/>
      <c r="R376" s="797"/>
      <c r="S376" s="797"/>
      <c r="T376" s="797"/>
      <c r="U376" s="797"/>
      <c r="V376" s="798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4"/>
      <c r="R380" s="784"/>
      <c r="S380" s="784"/>
      <c r="T380" s="785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4"/>
      <c r="R381" s="784"/>
      <c r="S381" s="784"/>
      <c r="T381" s="785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1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12"/>
      <c r="P384" s="796" t="s">
        <v>71</v>
      </c>
      <c r="Q384" s="797"/>
      <c r="R384" s="797"/>
      <c r="S384" s="797"/>
      <c r="T384" s="797"/>
      <c r="U384" s="797"/>
      <c r="V384" s="798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12"/>
      <c r="P385" s="796" t="s">
        <v>71</v>
      </c>
      <c r="Q385" s="797"/>
      <c r="R385" s="797"/>
      <c r="S385" s="797"/>
      <c r="T385" s="797"/>
      <c r="U385" s="797"/>
      <c r="V385" s="798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792" t="s">
        <v>220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7">
        <v>20</v>
      </c>
      <c r="Y387" s="778">
        <f>IFERROR(IF(X387="",0,CEILING((X387/$H387),1)*$H387),"")</f>
        <v>25.200000000000003</v>
      </c>
      <c r="Z387" s="36">
        <f>IFERROR(IF(Y387=0,"",ROUNDUP(Y387/H387,0)*0.02175),"")</f>
        <v>6.5250000000000002E-2</v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21.342857142857142</v>
      </c>
      <c r="BN387" s="64">
        <f>IFERROR(Y387*I387/H387,"0")</f>
        <v>26.892000000000003</v>
      </c>
      <c r="BO387" s="64">
        <f>IFERROR(1/J387*(X387/H387),"0")</f>
        <v>4.2517006802721087E-2</v>
      </c>
      <c r="BP387" s="64">
        <f>IFERROR(1/J387*(Y387/H387),"0")</f>
        <v>5.3571428571428568E-2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4"/>
      <c r="R388" s="784"/>
      <c r="S388" s="784"/>
      <c r="T388" s="785"/>
      <c r="U388" s="34"/>
      <c r="V388" s="34"/>
      <c r="W388" s="35" t="s">
        <v>69</v>
      </c>
      <c r="X388" s="777">
        <v>400</v>
      </c>
      <c r="Y388" s="778">
        <f>IFERROR(IF(X388="",0,CEILING((X388/$H388),1)*$H388),"")</f>
        <v>405.59999999999997</v>
      </c>
      <c r="Z388" s="36">
        <f>IFERROR(IF(Y388=0,"",ROUNDUP(Y388/H388,0)*0.02175),"")</f>
        <v>1.131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428.92307692307696</v>
      </c>
      <c r="BN388" s="64">
        <f>IFERROR(Y388*I388/H388,"0")</f>
        <v>434.928</v>
      </c>
      <c r="BO388" s="64">
        <f>IFERROR(1/J388*(X388/H388),"0")</f>
        <v>0.91575091575091572</v>
      </c>
      <c r="BP388" s="64">
        <f>IFERROR(1/J388*(Y388/H388),"0")</f>
        <v>0.92857142857142849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7">
        <v>30</v>
      </c>
      <c r="Y389" s="778">
        <f>IFERROR(IF(X389="",0,CEILING((X389/$H389),1)*$H389),"")</f>
        <v>33.6</v>
      </c>
      <c r="Z389" s="36">
        <f>IFERROR(IF(Y389=0,"",ROUNDUP(Y389/H389,0)*0.02175),"")</f>
        <v>8.6999999999999994E-2</v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32.014285714285712</v>
      </c>
      <c r="BN389" s="64">
        <f>IFERROR(Y389*I389/H389,"0")</f>
        <v>35.856000000000002</v>
      </c>
      <c r="BO389" s="64">
        <f>IFERROR(1/J389*(X389/H389),"0")</f>
        <v>6.377551020408162E-2</v>
      </c>
      <c r="BP389" s="64">
        <f>IFERROR(1/J389*(Y389/H389),"0")</f>
        <v>7.1428571428571425E-2</v>
      </c>
    </row>
    <row r="390" spans="1:68" x14ac:dyDescent="0.2">
      <c r="A390" s="81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12"/>
      <c r="P390" s="796" t="s">
        <v>71</v>
      </c>
      <c r="Q390" s="797"/>
      <c r="R390" s="797"/>
      <c r="S390" s="797"/>
      <c r="T390" s="797"/>
      <c r="U390" s="797"/>
      <c r="V390" s="798"/>
      <c r="W390" s="37" t="s">
        <v>72</v>
      </c>
      <c r="X390" s="779">
        <f>IFERROR(X387/H387,"0")+IFERROR(X388/H388,"0")+IFERROR(X389/H389,"0")</f>
        <v>57.234432234432234</v>
      </c>
      <c r="Y390" s="779">
        <f>IFERROR(Y387/H387,"0")+IFERROR(Y388/H388,"0")+IFERROR(Y389/H389,"0")</f>
        <v>59</v>
      </c>
      <c r="Z390" s="779">
        <f>IFERROR(IF(Z387="",0,Z387),"0")+IFERROR(IF(Z388="",0,Z388),"0")+IFERROR(IF(Z389="",0,Z389),"0")</f>
        <v>1.28325</v>
      </c>
      <c r="AA390" s="780"/>
      <c r="AB390" s="780"/>
      <c r="AC390" s="780"/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12"/>
      <c r="P391" s="796" t="s">
        <v>71</v>
      </c>
      <c r="Q391" s="797"/>
      <c r="R391" s="797"/>
      <c r="S391" s="797"/>
      <c r="T391" s="797"/>
      <c r="U391" s="797"/>
      <c r="V391" s="798"/>
      <c r="W391" s="37" t="s">
        <v>69</v>
      </c>
      <c r="X391" s="779">
        <f>IFERROR(SUM(X387:X389),"0")</f>
        <v>450</v>
      </c>
      <c r="Y391" s="779">
        <f>IFERROR(SUM(Y387:Y389),"0")</f>
        <v>464.4</v>
      </c>
      <c r="Z391" s="37"/>
      <c r="AA391" s="780"/>
      <c r="AB391" s="780"/>
      <c r="AC391" s="780"/>
    </row>
    <row r="392" spans="1:68" ht="14.25" hidden="1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3"/>
      <c r="AB392" s="773"/>
      <c r="AC392" s="773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74" t="s">
        <v>635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73" t="s">
        <v>639</v>
      </c>
      <c r="Q394" s="784"/>
      <c r="R394" s="784"/>
      <c r="S394" s="784"/>
      <c r="T394" s="785"/>
      <c r="U394" s="34"/>
      <c r="V394" s="34"/>
      <c r="W394" s="35" t="s">
        <v>69</v>
      </c>
      <c r="X394" s="777">
        <v>30</v>
      </c>
      <c r="Y394" s="778">
        <f>IFERROR(IF(X394="",0,CEILING((X394/$H394),1)*$H394),"")</f>
        <v>30.4</v>
      </c>
      <c r="Z394" s="36">
        <f>IFERROR(IF(Y394=0,"",ROUNDUP(Y394/H394,0)*0.00753),"")</f>
        <v>7.5300000000000006E-2</v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32.763157894736842</v>
      </c>
      <c r="BN394" s="64">
        <f>IFERROR(Y394*I394/H394,"0")</f>
        <v>33.199999999999996</v>
      </c>
      <c r="BO394" s="64">
        <f>IFERROR(1/J394*(X394/H394),"0")</f>
        <v>6.3259109311740891E-2</v>
      </c>
      <c r="BP394" s="64">
        <f>IFERROR(1/J394*(Y394/H394),"0")</f>
        <v>6.4102564102564097E-2</v>
      </c>
    </row>
    <row r="395" spans="1:68" ht="27" hidden="1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0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12"/>
      <c r="P397" s="796" t="s">
        <v>71</v>
      </c>
      <c r="Q397" s="797"/>
      <c r="R397" s="797"/>
      <c r="S397" s="797"/>
      <c r="T397" s="797"/>
      <c r="U397" s="797"/>
      <c r="V397" s="798"/>
      <c r="W397" s="37" t="s">
        <v>72</v>
      </c>
      <c r="X397" s="779">
        <f>IFERROR(X393/H393,"0")+IFERROR(X394/H394,"0")+IFERROR(X395/H395,"0")+IFERROR(X396/H396,"0")</f>
        <v>9.8684210526315788</v>
      </c>
      <c r="Y397" s="779">
        <f>IFERROR(Y393/H393,"0")+IFERROR(Y394/H394,"0")+IFERROR(Y395/H395,"0")+IFERROR(Y396/H396,"0")</f>
        <v>10</v>
      </c>
      <c r="Z397" s="779">
        <f>IFERROR(IF(Z393="",0,Z393),"0")+IFERROR(IF(Z394="",0,Z394),"0")+IFERROR(IF(Z395="",0,Z395),"0")+IFERROR(IF(Z396="",0,Z396),"0")</f>
        <v>7.5300000000000006E-2</v>
      </c>
      <c r="AA397" s="780"/>
      <c r="AB397" s="780"/>
      <c r="AC397" s="780"/>
    </row>
    <row r="398" spans="1:68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12"/>
      <c r="P398" s="796" t="s">
        <v>71</v>
      </c>
      <c r="Q398" s="797"/>
      <c r="R398" s="797"/>
      <c r="S398" s="797"/>
      <c r="T398" s="797"/>
      <c r="U398" s="797"/>
      <c r="V398" s="798"/>
      <c r="W398" s="37" t="s">
        <v>69</v>
      </c>
      <c r="X398" s="779">
        <f>IFERROR(SUM(X393:X396),"0")</f>
        <v>30</v>
      </c>
      <c r="Y398" s="779">
        <f>IFERROR(SUM(Y393:Y396),"0")</f>
        <v>30.4</v>
      </c>
      <c r="Z398" s="37"/>
      <c r="AA398" s="780"/>
      <c r="AB398" s="780"/>
      <c r="AC398" s="780"/>
    </row>
    <row r="399" spans="1:68" ht="14.25" hidden="1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3"/>
      <c r="AB399" s="773"/>
      <c r="AC399" s="773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189</v>
      </c>
      <c r="L400" s="32"/>
      <c r="M400" s="33" t="s">
        <v>648</v>
      </c>
      <c r="N400" s="33"/>
      <c r="O400" s="32">
        <v>730</v>
      </c>
      <c r="P400" s="8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189</v>
      </c>
      <c r="L401" s="32"/>
      <c r="M401" s="33" t="s">
        <v>648</v>
      </c>
      <c r="N401" s="33"/>
      <c r="O401" s="32">
        <v>730</v>
      </c>
      <c r="P401" s="9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189</v>
      </c>
      <c r="L402" s="32"/>
      <c r="M402" s="33" t="s">
        <v>648</v>
      </c>
      <c r="N402" s="33"/>
      <c r="O402" s="32">
        <v>730</v>
      </c>
      <c r="P402" s="8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12"/>
      <c r="P403" s="796" t="s">
        <v>71</v>
      </c>
      <c r="Q403" s="797"/>
      <c r="R403" s="797"/>
      <c r="S403" s="797"/>
      <c r="T403" s="797"/>
      <c r="U403" s="797"/>
      <c r="V403" s="798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12"/>
      <c r="P404" s="796" t="s">
        <v>71</v>
      </c>
      <c r="Q404" s="797"/>
      <c r="R404" s="797"/>
      <c r="S404" s="797"/>
      <c r="T404" s="797"/>
      <c r="U404" s="797"/>
      <c r="V404" s="798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799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hidden="1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7">
        <v>39</v>
      </c>
      <c r="Y407" s="778">
        <f>IFERROR(IF(X407="",0,CEILING((X407/$H407),1)*$H407),"")</f>
        <v>39.6</v>
      </c>
      <c r="Z407" s="36">
        <f>IFERROR(IF(Y407=0,"",ROUNDUP(Y407/H407,0)*0.00753),"")</f>
        <v>0.16566</v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44.373333333333335</v>
      </c>
      <c r="BN407" s="64">
        <f>IFERROR(Y407*I407/H407,"0")</f>
        <v>45.056000000000004</v>
      </c>
      <c r="BO407" s="64">
        <f>IFERROR(1/J407*(X407/H407),"0")</f>
        <v>0.1388888888888889</v>
      </c>
      <c r="BP407" s="64">
        <f>IFERROR(1/J407*(Y407/H407),"0")</f>
        <v>0.14102564102564102</v>
      </c>
    </row>
    <row r="408" spans="1:68" x14ac:dyDescent="0.2">
      <c r="A408" s="81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12"/>
      <c r="P408" s="796" t="s">
        <v>71</v>
      </c>
      <c r="Q408" s="797"/>
      <c r="R408" s="797"/>
      <c r="S408" s="797"/>
      <c r="T408" s="797"/>
      <c r="U408" s="797"/>
      <c r="V408" s="798"/>
      <c r="W408" s="37" t="s">
        <v>72</v>
      </c>
      <c r="X408" s="779">
        <f>IFERROR(X407/H407,"0")</f>
        <v>21.666666666666668</v>
      </c>
      <c r="Y408" s="779">
        <f>IFERROR(Y407/H407,"0")</f>
        <v>22</v>
      </c>
      <c r="Z408" s="779">
        <f>IFERROR(IF(Z407="",0,Z407),"0")</f>
        <v>0.16566</v>
      </c>
      <c r="AA408" s="780"/>
      <c r="AB408" s="780"/>
      <c r="AC408" s="780"/>
    </row>
    <row r="409" spans="1:68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12"/>
      <c r="P409" s="796" t="s">
        <v>71</v>
      </c>
      <c r="Q409" s="797"/>
      <c r="R409" s="797"/>
      <c r="S409" s="797"/>
      <c r="T409" s="797"/>
      <c r="U409" s="797"/>
      <c r="V409" s="798"/>
      <c r="W409" s="37" t="s">
        <v>69</v>
      </c>
      <c r="X409" s="779">
        <f>IFERROR(SUM(X407:X407),"0")</f>
        <v>39</v>
      </c>
      <c r="Y409" s="779">
        <f>IFERROR(SUM(Y407:Y407),"0")</f>
        <v>39.6</v>
      </c>
      <c r="Z409" s="37"/>
      <c r="AA409" s="780"/>
      <c r="AB409" s="780"/>
      <c r="AC409" s="780"/>
    </row>
    <row r="410" spans="1:68" ht="14.25" hidden="1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3"/>
      <c r="AB410" s="773"/>
      <c r="AC410" s="773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7">
        <v>525</v>
      </c>
      <c r="Y412" s="778">
        <f>IFERROR(IF(X412="",0,CEILING((X412/$H412),1)*$H412),"")</f>
        <v>525</v>
      </c>
      <c r="Z412" s="36">
        <f>IFERROR(IF(Y412=0,"",ROUNDUP(Y412/H412,0)*0.00753),"")</f>
        <v>1.8825000000000001</v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593</v>
      </c>
      <c r="BN412" s="64">
        <f>IFERROR(Y412*I412/H412,"0")</f>
        <v>593</v>
      </c>
      <c r="BO412" s="64">
        <f>IFERROR(1/J412*(X412/H412),"0")</f>
        <v>1.6025641025641024</v>
      </c>
      <c r="BP412" s="64">
        <f>IFERROR(1/J412*(Y412/H412),"0")</f>
        <v>1.6025641025641024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7">
        <v>525</v>
      </c>
      <c r="Y413" s="778">
        <f>IFERROR(IF(X413="",0,CEILING((X413/$H413),1)*$H413),"")</f>
        <v>525</v>
      </c>
      <c r="Z413" s="36">
        <f>IFERROR(IF(Y413=0,"",ROUNDUP(Y413/H413,0)*0.00753),"")</f>
        <v>1.8825000000000001</v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590</v>
      </c>
      <c r="BN413" s="64">
        <f>IFERROR(Y413*I413/H413,"0")</f>
        <v>590</v>
      </c>
      <c r="BO413" s="64">
        <f>IFERROR(1/J413*(X413/H413),"0")</f>
        <v>1.6025641025641024</v>
      </c>
      <c r="BP413" s="64">
        <f>IFERROR(1/J413*(Y413/H413),"0")</f>
        <v>1.6025641025641024</v>
      </c>
    </row>
    <row r="414" spans="1:68" x14ac:dyDescent="0.2">
      <c r="A414" s="81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12"/>
      <c r="P414" s="796" t="s">
        <v>71</v>
      </c>
      <c r="Q414" s="797"/>
      <c r="R414" s="797"/>
      <c r="S414" s="797"/>
      <c r="T414" s="797"/>
      <c r="U414" s="797"/>
      <c r="V414" s="798"/>
      <c r="W414" s="37" t="s">
        <v>72</v>
      </c>
      <c r="X414" s="779">
        <f>IFERROR(X411/H411,"0")+IFERROR(X412/H412,"0")+IFERROR(X413/H413,"0")</f>
        <v>500</v>
      </c>
      <c r="Y414" s="779">
        <f>IFERROR(Y411/H411,"0")+IFERROR(Y412/H412,"0")+IFERROR(Y413/H413,"0")</f>
        <v>500</v>
      </c>
      <c r="Z414" s="779">
        <f>IFERROR(IF(Z411="",0,Z411),"0")+IFERROR(IF(Z412="",0,Z412),"0")+IFERROR(IF(Z413="",0,Z413),"0")</f>
        <v>3.7650000000000001</v>
      </c>
      <c r="AA414" s="780"/>
      <c r="AB414" s="780"/>
      <c r="AC414" s="780"/>
    </row>
    <row r="415" spans="1:68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12"/>
      <c r="P415" s="796" t="s">
        <v>71</v>
      </c>
      <c r="Q415" s="797"/>
      <c r="R415" s="797"/>
      <c r="S415" s="797"/>
      <c r="T415" s="797"/>
      <c r="U415" s="797"/>
      <c r="V415" s="798"/>
      <c r="W415" s="37" t="s">
        <v>69</v>
      </c>
      <c r="X415" s="779">
        <f>IFERROR(SUM(X411:X413),"0")</f>
        <v>1050</v>
      </c>
      <c r="Y415" s="779">
        <f>IFERROR(SUM(Y411:Y413),"0")</f>
        <v>1050</v>
      </c>
      <c r="Z415" s="37"/>
      <c r="AA415" s="780"/>
      <c r="AB415" s="780"/>
      <c r="AC415" s="780"/>
    </row>
    <row r="416" spans="1:68" ht="27.75" hidden="1" customHeight="1" x14ac:dyDescent="0.2">
      <c r="A416" s="968" t="s">
        <v>667</v>
      </c>
      <c r="B416" s="969"/>
      <c r="C416" s="969"/>
      <c r="D416" s="969"/>
      <c r="E416" s="969"/>
      <c r="F416" s="969"/>
      <c r="G416" s="969"/>
      <c r="H416" s="969"/>
      <c r="I416" s="969"/>
      <c r="J416" s="969"/>
      <c r="K416" s="969"/>
      <c r="L416" s="969"/>
      <c r="M416" s="969"/>
      <c r="N416" s="969"/>
      <c r="O416" s="969"/>
      <c r="P416" s="969"/>
      <c r="Q416" s="969"/>
      <c r="R416" s="969"/>
      <c r="S416" s="969"/>
      <c r="T416" s="969"/>
      <c r="U416" s="969"/>
      <c r="V416" s="969"/>
      <c r="W416" s="969"/>
      <c r="X416" s="969"/>
      <c r="Y416" s="969"/>
      <c r="Z416" s="969"/>
      <c r="AA416" s="48"/>
      <c r="AB416" s="48"/>
      <c r="AC416" s="48"/>
    </row>
    <row r="417" spans="1:68" ht="16.5" hidden="1" customHeight="1" x14ac:dyDescent="0.25">
      <c r="A417" s="799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hidden="1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4301011869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 t="s">
        <v>137</v>
      </c>
      <c r="M419" s="33" t="s">
        <v>68</v>
      </c>
      <c r="N419" s="33"/>
      <c r="O419" s="32">
        <v>60</v>
      </c>
      <c r="P419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500</v>
      </c>
      <c r="Y419" s="778">
        <f t="shared" ref="Y419:Y429" si="82">IFERROR(IF(X419="",0,CEILING((X419/$H419),1)*$H419),"")</f>
        <v>510</v>
      </c>
      <c r="Z419" s="36">
        <f>IFERROR(IF(Y419=0,"",ROUNDUP(Y419/H419,0)*0.02175),"")</f>
        <v>0.73949999999999994</v>
      </c>
      <c r="AA419" s="56"/>
      <c r="AB419" s="57"/>
      <c r="AC419" s="493" t="s">
        <v>671</v>
      </c>
      <c r="AG419" s="64"/>
      <c r="AJ419" s="68" t="s">
        <v>138</v>
      </c>
      <c r="AK419" s="68">
        <v>720</v>
      </c>
      <c r="BB419" s="494" t="s">
        <v>1</v>
      </c>
      <c r="BM419" s="64">
        <f t="shared" ref="BM419:BM429" si="83">IFERROR(X419*I419/H419,"0")</f>
        <v>516</v>
      </c>
      <c r="BN419" s="64">
        <f t="shared" ref="BN419:BN429" si="84">IFERROR(Y419*I419/H419,"0")</f>
        <v>526.32000000000005</v>
      </c>
      <c r="BO419" s="64">
        <f t="shared" ref="BO419:BO429" si="85">IFERROR(1/J419*(X419/H419),"0")</f>
        <v>0.69444444444444442</v>
      </c>
      <c r="BP419" s="64">
        <f t="shared" ref="BP419:BP429" si="86">IFERROR(1/J419*(Y419/H419),"0")</f>
        <v>0.70833333333333326</v>
      </c>
    </row>
    <row r="420" spans="1:68" ht="27" hidden="1" customHeight="1" x14ac:dyDescent="0.25">
      <c r="A420" s="54" t="s">
        <v>669</v>
      </c>
      <c r="B420" s="54" t="s">
        <v>672</v>
      </c>
      <c r="C420" s="31">
        <v>4301011946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/>
      <c r="M420" s="33" t="s">
        <v>155</v>
      </c>
      <c r="N420" s="33"/>
      <c r="O420" s="32">
        <v>60</v>
      </c>
      <c r="P420" s="11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4301011870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 t="s">
        <v>137</v>
      </c>
      <c r="M421" s="33" t="s">
        <v>68</v>
      </c>
      <c r="N421" s="33"/>
      <c r="O421" s="32">
        <v>60</v>
      </c>
      <c r="P421" s="119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300</v>
      </c>
      <c r="Y421" s="778">
        <f t="shared" si="82"/>
        <v>300</v>
      </c>
      <c r="Z421" s="36">
        <f>IFERROR(IF(Y421=0,"",ROUNDUP(Y421/H421,0)*0.02175),"")</f>
        <v>0.43499999999999994</v>
      </c>
      <c r="AA421" s="56"/>
      <c r="AB421" s="57"/>
      <c r="AC421" s="497" t="s">
        <v>676</v>
      </c>
      <c r="AG421" s="64"/>
      <c r="AJ421" s="68" t="s">
        <v>138</v>
      </c>
      <c r="AK421" s="68">
        <v>720</v>
      </c>
      <c r="BB421" s="498" t="s">
        <v>1</v>
      </c>
      <c r="BM421" s="64">
        <f t="shared" si="83"/>
        <v>309.60000000000002</v>
      </c>
      <c r="BN421" s="64">
        <f t="shared" si="84"/>
        <v>309.60000000000002</v>
      </c>
      <c r="BO421" s="64">
        <f t="shared" si="85"/>
        <v>0.41666666666666663</v>
      </c>
      <c r="BP421" s="64">
        <f t="shared" si="86"/>
        <v>0.41666666666666663</v>
      </c>
    </row>
    <row r="422" spans="1:68" ht="27" hidden="1" customHeight="1" x14ac:dyDescent="0.25">
      <c r="A422" s="54" t="s">
        <v>674</v>
      </c>
      <c r="B422" s="54" t="s">
        <v>677</v>
      </c>
      <c r="C422" s="31">
        <v>4301011947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/>
      <c r="M422" s="33" t="s">
        <v>155</v>
      </c>
      <c r="N422" s="33"/>
      <c r="O422" s="32">
        <v>60</v>
      </c>
      <c r="P422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673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4301011867</v>
      </c>
      <c r="D423" s="781">
        <v>4680115884830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 t="s">
        <v>137</v>
      </c>
      <c r="M423" s="33" t="s">
        <v>68</v>
      </c>
      <c r="N423" s="33"/>
      <c r="O423" s="32">
        <v>60</v>
      </c>
      <c r="P423" s="9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1000</v>
      </c>
      <c r="Y423" s="778">
        <f t="shared" si="82"/>
        <v>1005</v>
      </c>
      <c r="Z423" s="36">
        <f>IFERROR(IF(Y423=0,"",ROUNDUP(Y423/H423,0)*0.02175),"")</f>
        <v>1.4572499999999999</v>
      </c>
      <c r="AA423" s="56"/>
      <c r="AB423" s="57"/>
      <c r="AC423" s="501" t="s">
        <v>680</v>
      </c>
      <c r="AG423" s="64"/>
      <c r="AJ423" s="68" t="s">
        <v>138</v>
      </c>
      <c r="AK423" s="68">
        <v>720</v>
      </c>
      <c r="BB423" s="502" t="s">
        <v>1</v>
      </c>
      <c r="BM423" s="64">
        <f t="shared" si="83"/>
        <v>1032</v>
      </c>
      <c r="BN423" s="64">
        <f t="shared" si="84"/>
        <v>1037.1600000000001</v>
      </c>
      <c r="BO423" s="64">
        <f t="shared" si="85"/>
        <v>1.3888888888888888</v>
      </c>
      <c r="BP423" s="64">
        <f t="shared" si="86"/>
        <v>1.3958333333333333</v>
      </c>
    </row>
    <row r="424" spans="1:68" ht="27" hidden="1" customHeight="1" x14ac:dyDescent="0.25">
      <c r="A424" s="54" t="s">
        <v>678</v>
      </c>
      <c r="B424" s="54" t="s">
        <v>681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673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4301011339</v>
      </c>
      <c r="D425" s="781">
        <v>4607091383997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1000</v>
      </c>
      <c r="Y425" s="778">
        <f t="shared" si="82"/>
        <v>1005</v>
      </c>
      <c r="Z425" s="36">
        <f>IFERROR(IF(Y425=0,"",ROUNDUP(Y425/H425,0)*0.02175),"")</f>
        <v>1.4572499999999999</v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3"/>
        <v>1032</v>
      </c>
      <c r="BN425" s="64">
        <f t="shared" si="84"/>
        <v>1037.1600000000001</v>
      </c>
      <c r="BO425" s="64">
        <f t="shared" si="85"/>
        <v>1.3888888888888888</v>
      </c>
      <c r="BP425" s="64">
        <f t="shared" si="86"/>
        <v>1.3958333333333333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676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4"/>
      <c r="R429" s="784"/>
      <c r="S429" s="784"/>
      <c r="T429" s="785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680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1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12"/>
      <c r="P430" s="796" t="s">
        <v>71</v>
      </c>
      <c r="Q430" s="797"/>
      <c r="R430" s="797"/>
      <c r="S430" s="797"/>
      <c r="T430" s="797"/>
      <c r="U430" s="797"/>
      <c r="V430" s="798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186.66666666666669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188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4.0889999999999995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12"/>
      <c r="P431" s="796" t="s">
        <v>71</v>
      </c>
      <c r="Q431" s="797"/>
      <c r="R431" s="797"/>
      <c r="S431" s="797"/>
      <c r="T431" s="797"/>
      <c r="U431" s="797"/>
      <c r="V431" s="798"/>
      <c r="W431" s="37" t="s">
        <v>69</v>
      </c>
      <c r="X431" s="779">
        <f>IFERROR(SUM(X419:X429),"0")</f>
        <v>2800</v>
      </c>
      <c r="Y431" s="779">
        <f>IFERROR(SUM(Y419:Y429),"0")</f>
        <v>2820</v>
      </c>
      <c r="Z431" s="37"/>
      <c r="AA431" s="780"/>
      <c r="AB431" s="780"/>
      <c r="AC431" s="780"/>
    </row>
    <row r="432" spans="1:68" ht="14.25" hidden="1" customHeight="1" x14ac:dyDescent="0.25">
      <c r="A432" s="792" t="s">
        <v>178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137</v>
      </c>
      <c r="M433" s="33" t="s">
        <v>128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4"/>
      <c r="R433" s="784"/>
      <c r="S433" s="784"/>
      <c r="T433" s="785"/>
      <c r="U433" s="34"/>
      <c r="V433" s="34"/>
      <c r="W433" s="35" t="s">
        <v>69</v>
      </c>
      <c r="X433" s="777">
        <v>1300</v>
      </c>
      <c r="Y433" s="778">
        <f>IFERROR(IF(X433="",0,CEILING((X433/$H433),1)*$H433),"")</f>
        <v>1305</v>
      </c>
      <c r="Z433" s="36">
        <f>IFERROR(IF(Y433=0,"",ROUNDUP(Y433/H433,0)*0.02175),"")</f>
        <v>1.8922499999999998</v>
      </c>
      <c r="AA433" s="56"/>
      <c r="AB433" s="57"/>
      <c r="AC433" s="515" t="s">
        <v>697</v>
      </c>
      <c r="AG433" s="64"/>
      <c r="AJ433" s="68" t="s">
        <v>138</v>
      </c>
      <c r="AK433" s="68">
        <v>720</v>
      </c>
      <c r="BB433" s="516" t="s">
        <v>1</v>
      </c>
      <c r="BM433" s="64">
        <f>IFERROR(X433*I433/H433,"0")</f>
        <v>1341.6</v>
      </c>
      <c r="BN433" s="64">
        <f>IFERROR(Y433*I433/H433,"0")</f>
        <v>1346.76</v>
      </c>
      <c r="BO433" s="64">
        <f>IFERROR(1/J433*(X433/H433),"0")</f>
        <v>1.8055555555555556</v>
      </c>
      <c r="BP433" s="64">
        <f>IFERROR(1/J433*(Y433/H433),"0")</f>
        <v>1.8125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4"/>
      <c r="R434" s="784"/>
      <c r="S434" s="784"/>
      <c r="T434" s="785"/>
      <c r="U434" s="34"/>
      <c r="V434" s="34"/>
      <c r="W434" s="35" t="s">
        <v>69</v>
      </c>
      <c r="X434" s="777">
        <v>16</v>
      </c>
      <c r="Y434" s="778">
        <f>IFERROR(IF(X434="",0,CEILING((X434/$H434),1)*$H434),"")</f>
        <v>16</v>
      </c>
      <c r="Z434" s="36">
        <f>IFERROR(IF(Y434=0,"",ROUNDUP(Y434/H434,0)*0.00902),"")</f>
        <v>3.6080000000000001E-2</v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16.84</v>
      </c>
      <c r="BN434" s="64">
        <f>IFERROR(Y434*I434/H434,"0")</f>
        <v>16.84</v>
      </c>
      <c r="BO434" s="64">
        <f>IFERROR(1/J434*(X434/H434),"0")</f>
        <v>3.0303030303030304E-2</v>
      </c>
      <c r="BP434" s="64">
        <f>IFERROR(1/J434*(Y434/H434),"0")</f>
        <v>3.0303030303030304E-2</v>
      </c>
    </row>
    <row r="435" spans="1:68" x14ac:dyDescent="0.2">
      <c r="A435" s="81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12"/>
      <c r="P435" s="796" t="s">
        <v>71</v>
      </c>
      <c r="Q435" s="797"/>
      <c r="R435" s="797"/>
      <c r="S435" s="797"/>
      <c r="T435" s="797"/>
      <c r="U435" s="797"/>
      <c r="V435" s="798"/>
      <c r="W435" s="37" t="s">
        <v>72</v>
      </c>
      <c r="X435" s="779">
        <f>IFERROR(X433/H433,"0")+IFERROR(X434/H434,"0")</f>
        <v>90.666666666666671</v>
      </c>
      <c r="Y435" s="779">
        <f>IFERROR(Y433/H433,"0")+IFERROR(Y434/H434,"0")</f>
        <v>91</v>
      </c>
      <c r="Z435" s="779">
        <f>IFERROR(IF(Z433="",0,Z433),"0")+IFERROR(IF(Z434="",0,Z434),"0")</f>
        <v>1.9283299999999999</v>
      </c>
      <c r="AA435" s="780"/>
      <c r="AB435" s="780"/>
      <c r="AC435" s="780"/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12"/>
      <c r="P436" s="796" t="s">
        <v>71</v>
      </c>
      <c r="Q436" s="797"/>
      <c r="R436" s="797"/>
      <c r="S436" s="797"/>
      <c r="T436" s="797"/>
      <c r="U436" s="797"/>
      <c r="V436" s="798"/>
      <c r="W436" s="37" t="s">
        <v>69</v>
      </c>
      <c r="X436" s="779">
        <f>IFERROR(SUM(X433:X434),"0")</f>
        <v>1316</v>
      </c>
      <c r="Y436" s="779">
        <f>IFERROR(SUM(Y433:Y434),"0")</f>
        <v>1321</v>
      </c>
      <c r="Z436" s="37"/>
      <c r="AA436" s="780"/>
      <c r="AB436" s="780"/>
      <c r="AC436" s="780"/>
    </row>
    <row r="437" spans="1:68" ht="14.25" hidden="1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4"/>
      <c r="R438" s="784"/>
      <c r="S438" s="784"/>
      <c r="T438" s="785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75" t="s">
        <v>704</v>
      </c>
      <c r="Q439" s="784"/>
      <c r="R439" s="784"/>
      <c r="S439" s="784"/>
      <c r="T439" s="785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hidden="1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1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5" t="s">
        <v>710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1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12"/>
      <c r="P442" s="796" t="s">
        <v>71</v>
      </c>
      <c r="Q442" s="797"/>
      <c r="R442" s="797"/>
      <c r="S442" s="797"/>
      <c r="T442" s="797"/>
      <c r="U442" s="797"/>
      <c r="V442" s="798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hidden="1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12"/>
      <c r="P443" s="796" t="s">
        <v>71</v>
      </c>
      <c r="Q443" s="797"/>
      <c r="R443" s="797"/>
      <c r="S443" s="797"/>
      <c r="T443" s="797"/>
      <c r="U443" s="797"/>
      <c r="V443" s="798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hidden="1" customHeight="1" x14ac:dyDescent="0.25">
      <c r="A444" s="792" t="s">
        <v>220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50</v>
      </c>
      <c r="Y445" s="778">
        <f>IFERROR(IF(X445="",0,CEILING((X445/$H445),1)*$H445),"")</f>
        <v>54.6</v>
      </c>
      <c r="Z445" s="36">
        <f>IFERROR(IF(Y445=0,"",ROUNDUP(Y445/H445,0)*0.02175),"")</f>
        <v>0.15225</v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53.61538461538462</v>
      </c>
      <c r="BN445" s="64">
        <f>IFERROR(Y445*I445/H445,"0")</f>
        <v>58.548000000000009</v>
      </c>
      <c r="BO445" s="64">
        <f>IFERROR(1/J445*(X445/H445),"0")</f>
        <v>0.11446886446886446</v>
      </c>
      <c r="BP445" s="64">
        <f>IFERROR(1/J445*(Y445/H445),"0")</f>
        <v>0.125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188" t="s">
        <v>718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1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12"/>
      <c r="P448" s="796" t="s">
        <v>71</v>
      </c>
      <c r="Q448" s="797"/>
      <c r="R448" s="797"/>
      <c r="S448" s="797"/>
      <c r="T448" s="797"/>
      <c r="U448" s="797"/>
      <c r="V448" s="798"/>
      <c r="W448" s="37" t="s">
        <v>72</v>
      </c>
      <c r="X448" s="779">
        <f>IFERROR(X445/H445,"0")+IFERROR(X446/H446,"0")+IFERROR(X447/H447,"0")</f>
        <v>6.4102564102564106</v>
      </c>
      <c r="Y448" s="779">
        <f>IFERROR(Y445/H445,"0")+IFERROR(Y446/H446,"0")+IFERROR(Y447/H447,"0")</f>
        <v>7</v>
      </c>
      <c r="Z448" s="779">
        <f>IFERROR(IF(Z445="",0,Z445),"0")+IFERROR(IF(Z446="",0,Z446),"0")+IFERROR(IF(Z447="",0,Z447),"0")</f>
        <v>0.15225</v>
      </c>
      <c r="AA448" s="780"/>
      <c r="AB448" s="780"/>
      <c r="AC448" s="780"/>
    </row>
    <row r="449" spans="1:68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12"/>
      <c r="P449" s="796" t="s">
        <v>71</v>
      </c>
      <c r="Q449" s="797"/>
      <c r="R449" s="797"/>
      <c r="S449" s="797"/>
      <c r="T449" s="797"/>
      <c r="U449" s="797"/>
      <c r="V449" s="798"/>
      <c r="W449" s="37" t="s">
        <v>69</v>
      </c>
      <c r="X449" s="779">
        <f>IFERROR(SUM(X445:X447),"0")</f>
        <v>50</v>
      </c>
      <c r="Y449" s="779">
        <f>IFERROR(SUM(Y445:Y447),"0")</f>
        <v>54.6</v>
      </c>
      <c r="Z449" s="37"/>
      <c r="AA449" s="780"/>
      <c r="AB449" s="780"/>
      <c r="AC449" s="780"/>
    </row>
    <row r="450" spans="1:68" ht="16.5" hidden="1" customHeight="1" x14ac:dyDescent="0.25">
      <c r="A450" s="799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hidden="1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4"/>
      <c r="R454" s="784"/>
      <c r="S454" s="784"/>
      <c r="T454" s="78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4"/>
      <c r="R455" s="784"/>
      <c r="S455" s="784"/>
      <c r="T455" s="78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4301011874</v>
      </c>
      <c r="D456" s="781">
        <v>4680115884892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68</v>
      </c>
      <c r="N456" s="33"/>
      <c r="O456" s="32">
        <v>60</v>
      </c>
      <c r="P456" s="98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4301011312</v>
      </c>
      <c r="D457" s="781">
        <v>4607091384192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128</v>
      </c>
      <c r="N457" s="33"/>
      <c r="O457" s="32">
        <v>60</v>
      </c>
      <c r="P457" s="8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4"/>
      <c r="R458" s="784"/>
      <c r="S458" s="784"/>
      <c r="T458" s="785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731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4"/>
      <c r="R459" s="784"/>
      <c r="S459" s="784"/>
      <c r="T459" s="785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idden="1" x14ac:dyDescent="0.2">
      <c r="A460" s="81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12"/>
      <c r="P460" s="796" t="s">
        <v>71</v>
      </c>
      <c r="Q460" s="797"/>
      <c r="R460" s="797"/>
      <c r="S460" s="797"/>
      <c r="T460" s="797"/>
      <c r="U460" s="797"/>
      <c r="V460" s="798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hidden="1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12"/>
      <c r="P461" s="796" t="s">
        <v>71</v>
      </c>
      <c r="Q461" s="797"/>
      <c r="R461" s="797"/>
      <c r="S461" s="797"/>
      <c r="T461" s="797"/>
      <c r="U461" s="797"/>
      <c r="V461" s="798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hidden="1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3"/>
      <c r="AB462" s="773"/>
      <c r="AC462" s="773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12"/>
      <c r="P465" s="796" t="s">
        <v>71</v>
      </c>
      <c r="Q465" s="797"/>
      <c r="R465" s="797"/>
      <c r="S465" s="797"/>
      <c r="T465" s="797"/>
      <c r="U465" s="797"/>
      <c r="V465" s="798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12"/>
      <c r="P466" s="796" t="s">
        <v>71</v>
      </c>
      <c r="Q466" s="797"/>
      <c r="R466" s="797"/>
      <c r="S466" s="797"/>
      <c r="T466" s="797"/>
      <c r="U466" s="797"/>
      <c r="V466" s="798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4"/>
      <c r="R468" s="784"/>
      <c r="S468" s="784"/>
      <c r="T468" s="785"/>
      <c r="U468" s="34"/>
      <c r="V468" s="34"/>
      <c r="W468" s="35" t="s">
        <v>69</v>
      </c>
      <c r="X468" s="777">
        <v>20</v>
      </c>
      <c r="Y468" s="778">
        <f t="shared" ref="Y468:Y474" si="93">IFERROR(IF(X468="",0,CEILING((X468/$H468),1)*$H468),"")</f>
        <v>23.4</v>
      </c>
      <c r="Z468" s="36">
        <f>IFERROR(IF(Y468=0,"",ROUNDUP(Y468/H468,0)*0.02175),"")</f>
        <v>6.5250000000000002E-2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21.446153846153852</v>
      </c>
      <c r="BN468" s="64">
        <f t="shared" ref="BN468:BN474" si="95">IFERROR(Y468*I468/H468,"0")</f>
        <v>25.092000000000002</v>
      </c>
      <c r="BO468" s="64">
        <f t="shared" ref="BO468:BO474" si="96">IFERROR(1/J468*(X468/H468),"0")</f>
        <v>4.5787545787545791E-2</v>
      </c>
      <c r="BP468" s="64">
        <f t="shared" ref="BP468:BP474" si="97">IFERROR(1/J468*(Y468/H468),"0")</f>
        <v>5.3571428571428568E-2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6" t="s">
        <v>748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10" t="s">
        <v>754</v>
      </c>
      <c r="Q471" s="784"/>
      <c r="R471" s="784"/>
      <c r="S471" s="784"/>
      <c r="T471" s="785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4"/>
      <c r="R472" s="784"/>
      <c r="S472" s="784"/>
      <c r="T472" s="785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4"/>
      <c r="R473" s="784"/>
      <c r="S473" s="784"/>
      <c r="T473" s="785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4"/>
      <c r="R474" s="784"/>
      <c r="S474" s="784"/>
      <c r="T474" s="785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1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12"/>
      <c r="P475" s="796" t="s">
        <v>71</v>
      </c>
      <c r="Q475" s="797"/>
      <c r="R475" s="797"/>
      <c r="S475" s="797"/>
      <c r="T475" s="797"/>
      <c r="U475" s="797"/>
      <c r="V475" s="798"/>
      <c r="W475" s="37" t="s">
        <v>72</v>
      </c>
      <c r="X475" s="779">
        <f>IFERROR(X468/H468,"0")+IFERROR(X469/H469,"0")+IFERROR(X470/H470,"0")+IFERROR(X471/H471,"0")+IFERROR(X472/H472,"0")+IFERROR(X473/H473,"0")+IFERROR(X474/H474,"0")</f>
        <v>2.5641025641025643</v>
      </c>
      <c r="Y475" s="779">
        <f>IFERROR(Y468/H468,"0")+IFERROR(Y469/H469,"0")+IFERROR(Y470/H470,"0")+IFERROR(Y471/H471,"0")+IFERROR(Y472/H472,"0")+IFERROR(Y473/H473,"0")+IFERROR(Y474/H474,"0")</f>
        <v>3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6.5250000000000002E-2</v>
      </c>
      <c r="AA475" s="780"/>
      <c r="AB475" s="780"/>
      <c r="AC475" s="780"/>
    </row>
    <row r="476" spans="1:68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12"/>
      <c r="P476" s="796" t="s">
        <v>71</v>
      </c>
      <c r="Q476" s="797"/>
      <c r="R476" s="797"/>
      <c r="S476" s="797"/>
      <c r="T476" s="797"/>
      <c r="U476" s="797"/>
      <c r="V476" s="798"/>
      <c r="W476" s="37" t="s">
        <v>69</v>
      </c>
      <c r="X476" s="779">
        <f>IFERROR(SUM(X468:X474),"0")</f>
        <v>20</v>
      </c>
      <c r="Y476" s="779">
        <f>IFERROR(SUM(Y468:Y474),"0")</f>
        <v>23.4</v>
      </c>
      <c r="Z476" s="37"/>
      <c r="AA476" s="780"/>
      <c r="AB476" s="780"/>
      <c r="AC476" s="780"/>
    </row>
    <row r="477" spans="1:68" ht="14.25" hidden="1" customHeight="1" x14ac:dyDescent="0.25">
      <c r="A477" s="792" t="s">
        <v>220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4"/>
      <c r="R478" s="784"/>
      <c r="S478" s="784"/>
      <c r="T478" s="785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2" t="s">
        <v>766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12"/>
      <c r="P480" s="796" t="s">
        <v>71</v>
      </c>
      <c r="Q480" s="797"/>
      <c r="R480" s="797"/>
      <c r="S480" s="797"/>
      <c r="T480" s="797"/>
      <c r="U480" s="797"/>
      <c r="V480" s="798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12"/>
      <c r="P481" s="796" t="s">
        <v>71</v>
      </c>
      <c r="Q481" s="797"/>
      <c r="R481" s="797"/>
      <c r="S481" s="797"/>
      <c r="T481" s="797"/>
      <c r="U481" s="797"/>
      <c r="V481" s="798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68" t="s">
        <v>768</v>
      </c>
      <c r="B482" s="969"/>
      <c r="C482" s="969"/>
      <c r="D482" s="969"/>
      <c r="E482" s="969"/>
      <c r="F482" s="969"/>
      <c r="G482" s="969"/>
      <c r="H482" s="969"/>
      <c r="I482" s="969"/>
      <c r="J482" s="969"/>
      <c r="K482" s="969"/>
      <c r="L482" s="969"/>
      <c r="M482" s="969"/>
      <c r="N482" s="969"/>
      <c r="O482" s="969"/>
      <c r="P482" s="969"/>
      <c r="Q482" s="969"/>
      <c r="R482" s="969"/>
      <c r="S482" s="969"/>
      <c r="T482" s="969"/>
      <c r="U482" s="969"/>
      <c r="V482" s="969"/>
      <c r="W482" s="969"/>
      <c r="X482" s="969"/>
      <c r="Y482" s="969"/>
      <c r="Z482" s="969"/>
      <c r="AA482" s="48"/>
      <c r="AB482" s="48"/>
      <c r="AC482" s="48"/>
    </row>
    <row r="483" spans="1:68" ht="16.5" hidden="1" customHeight="1" x14ac:dyDescent="0.25">
      <c r="A483" s="799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hidden="1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12"/>
      <c r="P486" s="796" t="s">
        <v>71</v>
      </c>
      <c r="Q486" s="797"/>
      <c r="R486" s="797"/>
      <c r="S486" s="797"/>
      <c r="T486" s="797"/>
      <c r="U486" s="797"/>
      <c r="V486" s="798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12"/>
      <c r="P487" s="796" t="s">
        <v>71</v>
      </c>
      <c r="Q487" s="797"/>
      <c r="R487" s="797"/>
      <c r="S487" s="797"/>
      <c r="T487" s="797"/>
      <c r="U487" s="797"/>
      <c r="V487" s="798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2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2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10</v>
      </c>
      <c r="Y490" s="778">
        <f t="shared" si="98"/>
        <v>12.600000000000001</v>
      </c>
      <c r="Z490" s="36">
        <f>IFERROR(IF(Y490=0,"",ROUNDUP(Y490/H490,0)*0.00753),"")</f>
        <v>2.2589999999999999E-2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10.547619047619046</v>
      </c>
      <c r="BN490" s="64">
        <f t="shared" si="100"/>
        <v>13.290000000000001</v>
      </c>
      <c r="BO490" s="64">
        <f t="shared" si="101"/>
        <v>1.5262515262515262E-2</v>
      </c>
      <c r="BP490" s="64">
        <f t="shared" si="102"/>
        <v>1.9230769230769232E-2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30</v>
      </c>
      <c r="Y492" s="778">
        <f t="shared" si="98"/>
        <v>33.6</v>
      </c>
      <c r="Z492" s="36">
        <f>IFERROR(IF(Y492=0,"",ROUNDUP(Y492/H492,0)*0.00753),"")</f>
        <v>6.0240000000000002E-2</v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31.642857142857135</v>
      </c>
      <c r="BN492" s="64">
        <f t="shared" si="100"/>
        <v>35.44</v>
      </c>
      <c r="BO492" s="64">
        <f t="shared" si="101"/>
        <v>4.5787545787545784E-2</v>
      </c>
      <c r="BP492" s="64">
        <f t="shared" si="102"/>
        <v>5.128205128205128E-2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140</v>
      </c>
      <c r="Y495" s="778">
        <f t="shared" si="98"/>
        <v>140.70000000000002</v>
      </c>
      <c r="Z495" s="36">
        <f t="shared" si="103"/>
        <v>0.33634000000000003</v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148.66666666666666</v>
      </c>
      <c r="BN495" s="64">
        <f t="shared" si="100"/>
        <v>149.41</v>
      </c>
      <c r="BO495" s="64">
        <f t="shared" si="101"/>
        <v>0.28490028490028491</v>
      </c>
      <c r="BP495" s="64">
        <f t="shared" si="102"/>
        <v>0.28632478632478636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hidden="1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42</v>
      </c>
      <c r="Y503" s="778">
        <f t="shared" si="98"/>
        <v>42</v>
      </c>
      <c r="Z503" s="36">
        <f t="shared" si="103"/>
        <v>0.1004</v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44.599999999999994</v>
      </c>
      <c r="BN503" s="64">
        <f t="shared" si="100"/>
        <v>44.599999999999994</v>
      </c>
      <c r="BO503" s="64">
        <f t="shared" si="101"/>
        <v>8.5470085470085472E-2</v>
      </c>
      <c r="BP503" s="64">
        <f t="shared" si="102"/>
        <v>8.5470085470085472E-2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4"/>
      <c r="R506" s="784"/>
      <c r="S506" s="784"/>
      <c r="T506" s="785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1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12"/>
      <c r="P507" s="796" t="s">
        <v>71</v>
      </c>
      <c r="Q507" s="797"/>
      <c r="R507" s="797"/>
      <c r="S507" s="797"/>
      <c r="T507" s="797"/>
      <c r="U507" s="797"/>
      <c r="V507" s="798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96.190476190476176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98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0.51957000000000009</v>
      </c>
      <c r="AA507" s="780"/>
      <c r="AB507" s="780"/>
      <c r="AC507" s="780"/>
    </row>
    <row r="508" spans="1:68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12"/>
      <c r="P508" s="796" t="s">
        <v>71</v>
      </c>
      <c r="Q508" s="797"/>
      <c r="R508" s="797"/>
      <c r="S508" s="797"/>
      <c r="T508" s="797"/>
      <c r="U508" s="797"/>
      <c r="V508" s="798"/>
      <c r="W508" s="37" t="s">
        <v>69</v>
      </c>
      <c r="X508" s="779">
        <f>IFERROR(SUM(X489:X506),"0")</f>
        <v>222</v>
      </c>
      <c r="Y508" s="779">
        <f>IFERROR(SUM(Y489:Y506),"0")</f>
        <v>228.90000000000003</v>
      </c>
      <c r="Z508" s="37"/>
      <c r="AA508" s="780"/>
      <c r="AB508" s="780"/>
      <c r="AC508" s="780"/>
    </row>
    <row r="509" spans="1:68" ht="14.25" hidden="1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1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4"/>
      <c r="R511" s="784"/>
      <c r="S511" s="784"/>
      <c r="T511" s="785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12"/>
      <c r="P512" s="796" t="s">
        <v>71</v>
      </c>
      <c r="Q512" s="797"/>
      <c r="R512" s="797"/>
      <c r="S512" s="797"/>
      <c r="T512" s="797"/>
      <c r="U512" s="797"/>
      <c r="V512" s="798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12"/>
      <c r="P513" s="796" t="s">
        <v>71</v>
      </c>
      <c r="Q513" s="797"/>
      <c r="R513" s="797"/>
      <c r="S513" s="797"/>
      <c r="T513" s="797"/>
      <c r="U513" s="797"/>
      <c r="V513" s="798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7.1999999999999993</v>
      </c>
      <c r="Y515" s="778">
        <f>IFERROR(IF(X515="",0,CEILING((X515/$H515),1)*$H515),"")</f>
        <v>7.1999999999999993</v>
      </c>
      <c r="Z515" s="36">
        <f>IFERROR(IF(Y515=0,"",ROUNDUP(Y515/H515,0)*0.00627),"")</f>
        <v>3.7620000000000001E-2</v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10.799999999999999</v>
      </c>
      <c r="BN515" s="64">
        <f>IFERROR(Y515*I515/H515,"0")</f>
        <v>10.799999999999999</v>
      </c>
      <c r="BO515" s="64">
        <f>IFERROR(1/J515*(X515/H515),"0")</f>
        <v>0.03</v>
      </c>
      <c r="BP515" s="64">
        <f>IFERROR(1/J515*(Y515/H515),"0")</f>
        <v>0.03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4"/>
      <c r="R516" s="784"/>
      <c r="S516" s="784"/>
      <c r="T516" s="785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1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12"/>
      <c r="P517" s="796" t="s">
        <v>71</v>
      </c>
      <c r="Q517" s="797"/>
      <c r="R517" s="797"/>
      <c r="S517" s="797"/>
      <c r="T517" s="797"/>
      <c r="U517" s="797"/>
      <c r="V517" s="798"/>
      <c r="W517" s="37" t="s">
        <v>72</v>
      </c>
      <c r="X517" s="779">
        <f>IFERROR(X515/H515,"0")+IFERROR(X516/H516,"0")</f>
        <v>6</v>
      </c>
      <c r="Y517" s="779">
        <f>IFERROR(Y515/H515,"0")+IFERROR(Y516/H516,"0")</f>
        <v>6</v>
      </c>
      <c r="Z517" s="779">
        <f>IFERROR(IF(Z515="",0,Z515),"0")+IFERROR(IF(Z516="",0,Z516),"0")</f>
        <v>3.7620000000000001E-2</v>
      </c>
      <c r="AA517" s="780"/>
      <c r="AB517" s="780"/>
      <c r="AC517" s="780"/>
    </row>
    <row r="518" spans="1:68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12"/>
      <c r="P518" s="796" t="s">
        <v>71</v>
      </c>
      <c r="Q518" s="797"/>
      <c r="R518" s="797"/>
      <c r="S518" s="797"/>
      <c r="T518" s="797"/>
      <c r="U518" s="797"/>
      <c r="V518" s="798"/>
      <c r="W518" s="37" t="s">
        <v>69</v>
      </c>
      <c r="X518" s="779">
        <f>IFERROR(SUM(X515:X516),"0")</f>
        <v>7.1999999999999993</v>
      </c>
      <c r="Y518" s="779">
        <f>IFERROR(SUM(Y515:Y516),"0")</f>
        <v>7.1999999999999993</v>
      </c>
      <c r="Z518" s="37"/>
      <c r="AA518" s="780"/>
      <c r="AB518" s="780"/>
      <c r="AC518" s="780"/>
    </row>
    <row r="519" spans="1:68" ht="16.5" hidden="1" customHeight="1" x14ac:dyDescent="0.25">
      <c r="A519" s="799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hidden="1" customHeight="1" x14ac:dyDescent="0.25">
      <c r="A520" s="792" t="s">
        <v>178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12"/>
      <c r="P522" s="796" t="s">
        <v>71</v>
      </c>
      <c r="Q522" s="797"/>
      <c r="R522" s="797"/>
      <c r="S522" s="797"/>
      <c r="T522" s="797"/>
      <c r="U522" s="797"/>
      <c r="V522" s="798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12"/>
      <c r="P523" s="796" t="s">
        <v>71</v>
      </c>
      <c r="Q523" s="797"/>
      <c r="R523" s="797"/>
      <c r="S523" s="797"/>
      <c r="T523" s="797"/>
      <c r="U523" s="797"/>
      <c r="V523" s="798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30</v>
      </c>
      <c r="Y525" s="778">
        <f>IFERROR(IF(X525="",0,CEILING((X525/$H525),1)*$H525),"")</f>
        <v>33.6</v>
      </c>
      <c r="Z525" s="36">
        <f>IFERROR(IF(Y525=0,"",ROUNDUP(Y525/H525,0)*0.00753),"")</f>
        <v>6.0240000000000002E-2</v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31.642857142857135</v>
      </c>
      <c r="BN525" s="64">
        <f>IFERROR(Y525*I525/H525,"0")</f>
        <v>35.44</v>
      </c>
      <c r="BO525" s="64">
        <f>IFERROR(1/J525*(X525/H525),"0")</f>
        <v>4.5787545787545784E-2</v>
      </c>
      <c r="BP525" s="64">
        <f>IFERROR(1/J525*(Y525/H525),"0")</f>
        <v>5.128205128205128E-2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1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4"/>
      <c r="R528" s="784"/>
      <c r="S528" s="784"/>
      <c r="T528" s="785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4"/>
      <c r="R529" s="784"/>
      <c r="S529" s="784"/>
      <c r="T529" s="785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1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12"/>
      <c r="P530" s="796" t="s">
        <v>71</v>
      </c>
      <c r="Q530" s="797"/>
      <c r="R530" s="797"/>
      <c r="S530" s="797"/>
      <c r="T530" s="797"/>
      <c r="U530" s="797"/>
      <c r="V530" s="798"/>
      <c r="W530" s="37" t="s">
        <v>72</v>
      </c>
      <c r="X530" s="779">
        <f>IFERROR(X525/H525,"0")+IFERROR(X526/H526,"0")+IFERROR(X527/H527,"0")+IFERROR(X528/H528,"0")+IFERROR(X529/H529,"0")</f>
        <v>7.1428571428571423</v>
      </c>
      <c r="Y530" s="779">
        <f>IFERROR(Y525/H525,"0")+IFERROR(Y526/H526,"0")+IFERROR(Y527/H527,"0")+IFERROR(Y528/H528,"0")+IFERROR(Y529/H529,"0")</f>
        <v>8</v>
      </c>
      <c r="Z530" s="779">
        <f>IFERROR(IF(Z525="",0,Z525),"0")+IFERROR(IF(Z526="",0,Z526),"0")+IFERROR(IF(Z527="",0,Z527),"0")+IFERROR(IF(Z528="",0,Z528),"0")+IFERROR(IF(Z529="",0,Z529),"0")</f>
        <v>6.0240000000000002E-2</v>
      </c>
      <c r="AA530" s="780"/>
      <c r="AB530" s="780"/>
      <c r="AC530" s="780"/>
    </row>
    <row r="531" spans="1:68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12"/>
      <c r="P531" s="796" t="s">
        <v>71</v>
      </c>
      <c r="Q531" s="797"/>
      <c r="R531" s="797"/>
      <c r="S531" s="797"/>
      <c r="T531" s="797"/>
      <c r="U531" s="797"/>
      <c r="V531" s="798"/>
      <c r="W531" s="37" t="s">
        <v>69</v>
      </c>
      <c r="X531" s="779">
        <f>IFERROR(SUM(X525:X529),"0")</f>
        <v>30</v>
      </c>
      <c r="Y531" s="779">
        <f>IFERROR(SUM(Y525:Y529),"0")</f>
        <v>33.6</v>
      </c>
      <c r="Z531" s="37"/>
      <c r="AA531" s="780"/>
      <c r="AB531" s="780"/>
      <c r="AC531" s="780"/>
    </row>
    <row r="532" spans="1:68" ht="14.25" hidden="1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3"/>
      <c r="AB532" s="773"/>
      <c r="AC532" s="773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12"/>
      <c r="P534" s="796" t="s">
        <v>71</v>
      </c>
      <c r="Q534" s="797"/>
      <c r="R534" s="797"/>
      <c r="S534" s="797"/>
      <c r="T534" s="797"/>
      <c r="U534" s="797"/>
      <c r="V534" s="798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12"/>
      <c r="P535" s="796" t="s">
        <v>71</v>
      </c>
      <c r="Q535" s="797"/>
      <c r="R535" s="797"/>
      <c r="S535" s="797"/>
      <c r="T535" s="797"/>
      <c r="U535" s="797"/>
      <c r="V535" s="798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3"/>
      <c r="AB536" s="773"/>
      <c r="AC536" s="773"/>
    </row>
    <row r="537" spans="1:68" ht="27" hidden="1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1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12"/>
      <c r="P538" s="796" t="s">
        <v>71</v>
      </c>
      <c r="Q538" s="797"/>
      <c r="R538" s="797"/>
      <c r="S538" s="797"/>
      <c r="T538" s="797"/>
      <c r="U538" s="797"/>
      <c r="V538" s="798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hidden="1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12"/>
      <c r="P539" s="796" t="s">
        <v>71</v>
      </c>
      <c r="Q539" s="797"/>
      <c r="R539" s="797"/>
      <c r="S539" s="797"/>
      <c r="T539" s="797"/>
      <c r="U539" s="797"/>
      <c r="V539" s="798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799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hidden="1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4</v>
      </c>
      <c r="Y542" s="778">
        <f>IFERROR(IF(X542="",0,CEILING((X542/$H542),1)*$H542),"")</f>
        <v>4.8</v>
      </c>
      <c r="Z542" s="36">
        <f>IFERROR(IF(Y542=0,"",ROUNDUP(Y542/H542,0)*0.00502),"")</f>
        <v>2.0080000000000001E-2</v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4.5733333333333341</v>
      </c>
      <c r="BN542" s="64">
        <f>IFERROR(Y542*I542/H542,"0")</f>
        <v>5.4880000000000004</v>
      </c>
      <c r="BO542" s="64">
        <f>IFERROR(1/J542*(X542/H542),"0")</f>
        <v>1.4245014245014247E-2</v>
      </c>
      <c r="BP542" s="64">
        <f>IFERROR(1/J542*(Y542/H542),"0")</f>
        <v>1.7094017094017096E-2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4"/>
      <c r="R543" s="784"/>
      <c r="S543" s="784"/>
      <c r="T543" s="785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4"/>
      <c r="R544" s="784"/>
      <c r="S544" s="784"/>
      <c r="T544" s="785"/>
      <c r="U544" s="34"/>
      <c r="V544" s="34"/>
      <c r="W544" s="35" t="s">
        <v>69</v>
      </c>
      <c r="X544" s="777">
        <v>20</v>
      </c>
      <c r="Y544" s="778">
        <f>IFERROR(IF(X544="",0,CEILING((X544/$H544),1)*$H544),"")</f>
        <v>20.399999999999999</v>
      </c>
      <c r="Z544" s="36">
        <f>IFERROR(IF(Y544=0,"",ROUNDUP(Y544/H544,0)*0.00502),"")</f>
        <v>8.5339999999999999E-2</v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33.666666666666664</v>
      </c>
      <c r="BN544" s="64">
        <f>IFERROR(Y544*I544/H544,"0")</f>
        <v>34.340000000000003</v>
      </c>
      <c r="BO544" s="64">
        <f>IFERROR(1/J544*(X544/H544),"0")</f>
        <v>7.122507122507124E-2</v>
      </c>
      <c r="BP544" s="64">
        <f>IFERROR(1/J544*(Y544/H544),"0")</f>
        <v>7.2649572649572655E-2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4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4"/>
      <c r="R545" s="784"/>
      <c r="S545" s="784"/>
      <c r="T545" s="785"/>
      <c r="U545" s="34"/>
      <c r="V545" s="34"/>
      <c r="W545" s="35" t="s">
        <v>69</v>
      </c>
      <c r="X545" s="777">
        <v>56.000000000000007</v>
      </c>
      <c r="Y545" s="778">
        <f>IFERROR(IF(X545="",0,CEILING((X545/$H545),1)*$H545),"")</f>
        <v>57.12</v>
      </c>
      <c r="Z545" s="36">
        <f>IFERROR(IF(Y545=0,"",ROUNDUP(Y545/H545,0)*0.00502),"")</f>
        <v>0.17068</v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83.333333333333357</v>
      </c>
      <c r="BN545" s="64">
        <f>IFERROR(Y545*I545/H545,"0")</f>
        <v>85</v>
      </c>
      <c r="BO545" s="64">
        <f>IFERROR(1/J545*(X545/H545),"0")</f>
        <v>0.14245014245014248</v>
      </c>
      <c r="BP545" s="64">
        <f>IFERROR(1/J545*(Y545/H545),"0")</f>
        <v>0.14529914529914531</v>
      </c>
    </row>
    <row r="546" spans="1:68" x14ac:dyDescent="0.2">
      <c r="A546" s="81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12"/>
      <c r="P546" s="796" t="s">
        <v>71</v>
      </c>
      <c r="Q546" s="797"/>
      <c r="R546" s="797"/>
      <c r="S546" s="797"/>
      <c r="T546" s="797"/>
      <c r="U546" s="797"/>
      <c r="V546" s="798"/>
      <c r="W546" s="37" t="s">
        <v>72</v>
      </c>
      <c r="X546" s="779">
        <f>IFERROR(X542/H542,"0")+IFERROR(X543/H543,"0")+IFERROR(X544/H544,"0")+IFERROR(X545/H545,"0")</f>
        <v>53.333333333333336</v>
      </c>
      <c r="Y546" s="779">
        <f>IFERROR(Y542/H542,"0")+IFERROR(Y543/H543,"0")+IFERROR(Y544/H544,"0")+IFERROR(Y545/H545,"0")</f>
        <v>55</v>
      </c>
      <c r="Z546" s="779">
        <f>IFERROR(IF(Z542="",0,Z542),"0")+IFERROR(IF(Z543="",0,Z543),"0")+IFERROR(IF(Z544="",0,Z544),"0")+IFERROR(IF(Z545="",0,Z545),"0")</f>
        <v>0.27610000000000001</v>
      </c>
      <c r="AA546" s="780"/>
      <c r="AB546" s="780"/>
      <c r="AC546" s="780"/>
    </row>
    <row r="547" spans="1:68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12"/>
      <c r="P547" s="796" t="s">
        <v>71</v>
      </c>
      <c r="Q547" s="797"/>
      <c r="R547" s="797"/>
      <c r="S547" s="797"/>
      <c r="T547" s="797"/>
      <c r="U547" s="797"/>
      <c r="V547" s="798"/>
      <c r="W547" s="37" t="s">
        <v>69</v>
      </c>
      <c r="X547" s="779">
        <f>IFERROR(SUM(X542:X545),"0")</f>
        <v>80</v>
      </c>
      <c r="Y547" s="779">
        <f>IFERROR(SUM(Y542:Y545),"0")</f>
        <v>82.32</v>
      </c>
      <c r="Z547" s="37"/>
      <c r="AA547" s="780"/>
      <c r="AB547" s="780"/>
      <c r="AC547" s="780"/>
    </row>
    <row r="548" spans="1:68" ht="16.5" hidden="1" customHeight="1" x14ac:dyDescent="0.25">
      <c r="A548" s="799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hidden="1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12"/>
      <c r="P551" s="796" t="s">
        <v>71</v>
      </c>
      <c r="Q551" s="797"/>
      <c r="R551" s="797"/>
      <c r="S551" s="797"/>
      <c r="T551" s="797"/>
      <c r="U551" s="797"/>
      <c r="V551" s="798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12"/>
      <c r="P552" s="796" t="s">
        <v>71</v>
      </c>
      <c r="Q552" s="797"/>
      <c r="R552" s="797"/>
      <c r="S552" s="797"/>
      <c r="T552" s="797"/>
      <c r="U552" s="797"/>
      <c r="V552" s="798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68" t="s">
        <v>862</v>
      </c>
      <c r="B553" s="969"/>
      <c r="C553" s="969"/>
      <c r="D553" s="969"/>
      <c r="E553" s="969"/>
      <c r="F553" s="969"/>
      <c r="G553" s="969"/>
      <c r="H553" s="969"/>
      <c r="I553" s="969"/>
      <c r="J553" s="969"/>
      <c r="K553" s="969"/>
      <c r="L553" s="969"/>
      <c r="M553" s="969"/>
      <c r="N553" s="969"/>
      <c r="O553" s="969"/>
      <c r="P553" s="969"/>
      <c r="Q553" s="969"/>
      <c r="R553" s="969"/>
      <c r="S553" s="969"/>
      <c r="T553" s="969"/>
      <c r="U553" s="969"/>
      <c r="V553" s="969"/>
      <c r="W553" s="969"/>
      <c r="X553" s="969"/>
      <c r="Y553" s="969"/>
      <c r="Z553" s="969"/>
      <c r="AA553" s="48"/>
      <c r="AB553" s="48"/>
      <c r="AC553" s="48"/>
    </row>
    <row r="554" spans="1:68" ht="16.5" hidden="1" customHeight="1" x14ac:dyDescent="0.25">
      <c r="A554" s="799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hidden="1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3"/>
      <c r="AB555" s="773"/>
      <c r="AC555" s="773"/>
    </row>
    <row r="556" spans="1:68" ht="27" hidden="1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200</v>
      </c>
      <c r="Y559" s="778">
        <f t="shared" si="104"/>
        <v>200.64000000000001</v>
      </c>
      <c r="Z559" s="36">
        <f t="shared" si="105"/>
        <v>0.45448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213.63636363636363</v>
      </c>
      <c r="BN559" s="64">
        <f t="shared" si="107"/>
        <v>214.32</v>
      </c>
      <c r="BO559" s="64">
        <f t="shared" si="108"/>
        <v>0.36421911421911418</v>
      </c>
      <c r="BP559" s="64">
        <f t="shared" si="109"/>
        <v>0.36538461538461542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100</v>
      </c>
      <c r="Y561" s="778">
        <f t="shared" si="104"/>
        <v>100.32000000000001</v>
      </c>
      <c r="Z561" s="36">
        <f t="shared" si="105"/>
        <v>0.22724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106.81818181818181</v>
      </c>
      <c r="BN561" s="64">
        <f t="shared" si="107"/>
        <v>107.16</v>
      </c>
      <c r="BO561" s="64">
        <f t="shared" si="108"/>
        <v>0.18210955710955709</v>
      </c>
      <c r="BP561" s="64">
        <f t="shared" si="109"/>
        <v>0.18269230769230771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108</v>
      </c>
      <c r="Y562" s="778">
        <f t="shared" si="104"/>
        <v>108</v>
      </c>
      <c r="Z562" s="36">
        <f>IFERROR(IF(Y562=0,"",ROUNDUP(Y562/H562,0)*0.00902),"")</f>
        <v>0.27060000000000001</v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114.3</v>
      </c>
      <c r="BN562" s="64">
        <f t="shared" si="107"/>
        <v>114.3</v>
      </c>
      <c r="BO562" s="64">
        <f t="shared" si="108"/>
        <v>0.22727272727272729</v>
      </c>
      <c r="BP562" s="64">
        <f t="shared" si="109"/>
        <v>0.22727272727272729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4"/>
      <c r="R565" s="784"/>
      <c r="S565" s="784"/>
      <c r="T565" s="785"/>
      <c r="U565" s="34"/>
      <c r="V565" s="34"/>
      <c r="W565" s="35" t="s">
        <v>69</v>
      </c>
      <c r="X565" s="777">
        <v>36</v>
      </c>
      <c r="Y565" s="778">
        <f t="shared" si="104"/>
        <v>36</v>
      </c>
      <c r="Z565" s="36">
        <f>IFERROR(IF(Y565=0,"",ROUNDUP(Y565/H565,0)*0.00902),"")</f>
        <v>9.0200000000000002E-2</v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38.1</v>
      </c>
      <c r="BN565" s="64">
        <f t="shared" si="107"/>
        <v>38.1</v>
      </c>
      <c r="BO565" s="64">
        <f t="shared" si="108"/>
        <v>7.575757575757576E-2</v>
      </c>
      <c r="BP565" s="64">
        <f t="shared" si="109"/>
        <v>7.575757575757576E-2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1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12"/>
      <c r="P567" s="796" t="s">
        <v>71</v>
      </c>
      <c r="Q567" s="797"/>
      <c r="R567" s="797"/>
      <c r="S567" s="797"/>
      <c r="T567" s="797"/>
      <c r="U567" s="797"/>
      <c r="V567" s="798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96.818181818181813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97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1.0425200000000001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12"/>
      <c r="P568" s="796" t="s">
        <v>71</v>
      </c>
      <c r="Q568" s="797"/>
      <c r="R568" s="797"/>
      <c r="S568" s="797"/>
      <c r="T568" s="797"/>
      <c r="U568" s="797"/>
      <c r="V568" s="798"/>
      <c r="W568" s="37" t="s">
        <v>69</v>
      </c>
      <c r="X568" s="779">
        <f>IFERROR(SUM(X556:X566),"0")</f>
        <v>444</v>
      </c>
      <c r="Y568" s="779">
        <f>IFERROR(SUM(Y556:Y566),"0")</f>
        <v>444.96000000000004</v>
      </c>
      <c r="Z568" s="37"/>
      <c r="AA568" s="780"/>
      <c r="AB568" s="780"/>
      <c r="AC568" s="780"/>
    </row>
    <row r="569" spans="1:68" ht="14.25" hidden="1" customHeight="1" x14ac:dyDescent="0.25">
      <c r="A569" s="792" t="s">
        <v>178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4"/>
      <c r="R570" s="784"/>
      <c r="S570" s="784"/>
      <c r="T570" s="785"/>
      <c r="U570" s="34"/>
      <c r="V570" s="34"/>
      <c r="W570" s="35" t="s">
        <v>69</v>
      </c>
      <c r="X570" s="777">
        <v>110</v>
      </c>
      <c r="Y570" s="778">
        <f>IFERROR(IF(X570="",0,CEILING((X570/$H570),1)*$H570),"")</f>
        <v>110.88000000000001</v>
      </c>
      <c r="Z570" s="36">
        <f>IFERROR(IF(Y570=0,"",ROUNDUP(Y570/H570,0)*0.01196),"")</f>
        <v>0.25115999999999999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117.49999999999999</v>
      </c>
      <c r="BN570" s="64">
        <f>IFERROR(Y570*I570/H570,"0")</f>
        <v>118.44</v>
      </c>
      <c r="BO570" s="64">
        <f>IFERROR(1/J570*(X570/H570),"0")</f>
        <v>0.20032051282051283</v>
      </c>
      <c r="BP570" s="64">
        <f>IFERROR(1/J570*(Y570/H570),"0")</f>
        <v>0.20192307692307693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4"/>
      <c r="R571" s="784"/>
      <c r="S571" s="784"/>
      <c r="T571" s="785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93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1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12"/>
      <c r="P573" s="796" t="s">
        <v>71</v>
      </c>
      <c r="Q573" s="797"/>
      <c r="R573" s="797"/>
      <c r="S573" s="797"/>
      <c r="T573" s="797"/>
      <c r="U573" s="797"/>
      <c r="V573" s="798"/>
      <c r="W573" s="37" t="s">
        <v>72</v>
      </c>
      <c r="X573" s="779">
        <f>IFERROR(X570/H570,"0")+IFERROR(X571/H571,"0")+IFERROR(X572/H572,"0")</f>
        <v>20.833333333333332</v>
      </c>
      <c r="Y573" s="779">
        <f>IFERROR(Y570/H570,"0")+IFERROR(Y571/H571,"0")+IFERROR(Y572/H572,"0")</f>
        <v>21</v>
      </c>
      <c r="Z573" s="779">
        <f>IFERROR(IF(Z570="",0,Z570),"0")+IFERROR(IF(Z571="",0,Z571),"0")+IFERROR(IF(Z572="",0,Z572),"0")</f>
        <v>0.25115999999999999</v>
      </c>
      <c r="AA573" s="780"/>
      <c r="AB573" s="780"/>
      <c r="AC573" s="780"/>
    </row>
    <row r="574" spans="1:68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12"/>
      <c r="P574" s="796" t="s">
        <v>71</v>
      </c>
      <c r="Q574" s="797"/>
      <c r="R574" s="797"/>
      <c r="S574" s="797"/>
      <c r="T574" s="797"/>
      <c r="U574" s="797"/>
      <c r="V574" s="798"/>
      <c r="W574" s="37" t="s">
        <v>69</v>
      </c>
      <c r="X574" s="779">
        <f>IFERROR(SUM(X570:X572),"0")</f>
        <v>110</v>
      </c>
      <c r="Y574" s="779">
        <f>IFERROR(SUM(Y570:Y572),"0")</f>
        <v>110.88000000000001</v>
      </c>
      <c r="Z574" s="37"/>
      <c r="AA574" s="780"/>
      <c r="AB574" s="780"/>
      <c r="AC574" s="780"/>
    </row>
    <row r="575" spans="1:68" ht="14.25" hidden="1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70</v>
      </c>
      <c r="Y576" s="778">
        <f t="shared" ref="Y576:Y584" si="110">IFERROR(IF(X576="",0,CEILING((X576/$H576),1)*$H576),"")</f>
        <v>73.92</v>
      </c>
      <c r="Z576" s="36">
        <f>IFERROR(IF(Y576=0,"",ROUNDUP(Y576/H576,0)*0.01196),"")</f>
        <v>0.16744000000000001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74.772727272727266</v>
      </c>
      <c r="BN576" s="64">
        <f t="shared" ref="BN576:BN584" si="112">IFERROR(Y576*I576/H576,"0")</f>
        <v>78.959999999999994</v>
      </c>
      <c r="BO576" s="64">
        <f t="shared" ref="BO576:BO584" si="113">IFERROR(1/J576*(X576/H576),"0")</f>
        <v>0.12747668997668998</v>
      </c>
      <c r="BP576" s="64">
        <f t="shared" ref="BP576:BP584" si="114">IFERROR(1/J576*(Y576/H576),"0")</f>
        <v>0.13461538461538464</v>
      </c>
    </row>
    <row r="577" spans="1:68" ht="27" hidden="1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60</v>
      </c>
      <c r="Y578" s="778">
        <f t="shared" si="110"/>
        <v>63.36</v>
      </c>
      <c r="Z578" s="36">
        <f>IFERROR(IF(Y578=0,"",ROUNDUP(Y578/H578,0)*0.01196),"")</f>
        <v>0.14352000000000001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64.090909090909079</v>
      </c>
      <c r="BN578" s="64">
        <f t="shared" si="112"/>
        <v>67.679999999999993</v>
      </c>
      <c r="BO578" s="64">
        <f t="shared" si="113"/>
        <v>0.10926573426573427</v>
      </c>
      <c r="BP578" s="64">
        <f t="shared" si="114"/>
        <v>0.11538461538461539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78</v>
      </c>
      <c r="Y579" s="778">
        <f t="shared" si="110"/>
        <v>79.2</v>
      </c>
      <c r="Z579" s="36">
        <f>IFERROR(IF(Y579=0,"",ROUNDUP(Y579/H579,0)*0.00902),"")</f>
        <v>0.19844000000000001</v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82.55</v>
      </c>
      <c r="BN579" s="64">
        <f t="shared" si="112"/>
        <v>83.820000000000007</v>
      </c>
      <c r="BO579" s="64">
        <f t="shared" si="113"/>
        <v>0.16414141414141414</v>
      </c>
      <c r="BP579" s="64">
        <f t="shared" si="114"/>
        <v>0.16666666666666669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2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22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4"/>
      <c r="R582" s="784"/>
      <c r="S582" s="784"/>
      <c r="T582" s="785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7">
        <v>36</v>
      </c>
      <c r="Y583" s="778">
        <f t="shared" si="110"/>
        <v>36</v>
      </c>
      <c r="Z583" s="36">
        <f>IFERROR(IF(Y583=0,"",ROUNDUP(Y583/H583,0)*0.00902),"")</f>
        <v>9.0200000000000002E-2</v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38.1</v>
      </c>
      <c r="BN583" s="64">
        <f t="shared" si="112"/>
        <v>38.1</v>
      </c>
      <c r="BO583" s="64">
        <f t="shared" si="113"/>
        <v>7.575757575757576E-2</v>
      </c>
      <c r="BP583" s="64">
        <f t="shared" si="114"/>
        <v>7.575757575757576E-2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1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12"/>
      <c r="P585" s="796" t="s">
        <v>71</v>
      </c>
      <c r="Q585" s="797"/>
      <c r="R585" s="797"/>
      <c r="S585" s="797"/>
      <c r="T585" s="797"/>
      <c r="U585" s="797"/>
      <c r="V585" s="798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56.287878787878789</v>
      </c>
      <c r="Y585" s="779">
        <f>IFERROR(Y576/H576,"0")+IFERROR(Y577/H577,"0")+IFERROR(Y578/H578,"0")+IFERROR(Y579/H579,"0")+IFERROR(Y580/H580,"0")+IFERROR(Y581/H581,"0")+IFERROR(Y582/H582,"0")+IFERROR(Y583/H583,"0")+IFERROR(Y584/H584,"0")</f>
        <v>58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0.59960000000000013</v>
      </c>
      <c r="AA585" s="780"/>
      <c r="AB585" s="780"/>
      <c r="AC585" s="780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12"/>
      <c r="P586" s="796" t="s">
        <v>71</v>
      </c>
      <c r="Q586" s="797"/>
      <c r="R586" s="797"/>
      <c r="S586" s="797"/>
      <c r="T586" s="797"/>
      <c r="U586" s="797"/>
      <c r="V586" s="798"/>
      <c r="W586" s="37" t="s">
        <v>69</v>
      </c>
      <c r="X586" s="779">
        <f>IFERROR(SUM(X576:X584),"0")</f>
        <v>244</v>
      </c>
      <c r="Y586" s="779">
        <f>IFERROR(SUM(Y576:Y584),"0")</f>
        <v>252.48000000000002</v>
      </c>
      <c r="Z586" s="37"/>
      <c r="AA586" s="780"/>
      <c r="AB586" s="780"/>
      <c r="AC586" s="780"/>
    </row>
    <row r="587" spans="1:68" ht="14.25" hidden="1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8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4"/>
      <c r="R589" s="784"/>
      <c r="S589" s="784"/>
      <c r="T589" s="78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12"/>
      <c r="P591" s="796" t="s">
        <v>71</v>
      </c>
      <c r="Q591" s="797"/>
      <c r="R591" s="797"/>
      <c r="S591" s="797"/>
      <c r="T591" s="797"/>
      <c r="U591" s="797"/>
      <c r="V591" s="798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12"/>
      <c r="P592" s="796" t="s">
        <v>71</v>
      </c>
      <c r="Q592" s="797"/>
      <c r="R592" s="797"/>
      <c r="S592" s="797"/>
      <c r="T592" s="797"/>
      <c r="U592" s="797"/>
      <c r="V592" s="798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2" t="s">
        <v>220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4"/>
      <c r="R595" s="784"/>
      <c r="S595" s="784"/>
      <c r="T595" s="785"/>
      <c r="U595" s="34"/>
      <c r="V595" s="34"/>
      <c r="W595" s="35" t="s">
        <v>69</v>
      </c>
      <c r="X595" s="777">
        <v>20</v>
      </c>
      <c r="Y595" s="778">
        <f>IFERROR(IF(X595="",0,CEILING((X595/$H595),1)*$H595),"")</f>
        <v>23.4</v>
      </c>
      <c r="Z595" s="36">
        <f>IFERROR(IF(Y595=0,"",ROUNDUP(Y595/H595,0)*0.02175),"")</f>
        <v>6.5250000000000002E-2</v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21.23076923076923</v>
      </c>
      <c r="BN595" s="64">
        <f>IFERROR(Y595*I595/H595,"0")</f>
        <v>24.84</v>
      </c>
      <c r="BO595" s="64">
        <f>IFERROR(1/J595*(X595/H595),"0")</f>
        <v>4.5787545787545791E-2</v>
      </c>
      <c r="BP595" s="64">
        <f>IFERROR(1/J595*(Y595/H595),"0")</f>
        <v>5.3571428571428568E-2</v>
      </c>
    </row>
    <row r="596" spans="1:68" x14ac:dyDescent="0.2">
      <c r="A596" s="81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12"/>
      <c r="P596" s="796" t="s">
        <v>71</v>
      </c>
      <c r="Q596" s="797"/>
      <c r="R596" s="797"/>
      <c r="S596" s="797"/>
      <c r="T596" s="797"/>
      <c r="U596" s="797"/>
      <c r="V596" s="798"/>
      <c r="W596" s="37" t="s">
        <v>72</v>
      </c>
      <c r="X596" s="779">
        <f>IFERROR(X594/H594,"0")+IFERROR(X595/H595,"0")</f>
        <v>2.5641025641025643</v>
      </c>
      <c r="Y596" s="779">
        <f>IFERROR(Y594/H594,"0")+IFERROR(Y595/H595,"0")</f>
        <v>3</v>
      </c>
      <c r="Z596" s="779">
        <f>IFERROR(IF(Z594="",0,Z594),"0")+IFERROR(IF(Z595="",0,Z595),"0")</f>
        <v>6.5250000000000002E-2</v>
      </c>
      <c r="AA596" s="780"/>
      <c r="AB596" s="780"/>
      <c r="AC596" s="780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12"/>
      <c r="P597" s="796" t="s">
        <v>71</v>
      </c>
      <c r="Q597" s="797"/>
      <c r="R597" s="797"/>
      <c r="S597" s="797"/>
      <c r="T597" s="797"/>
      <c r="U597" s="797"/>
      <c r="V597" s="798"/>
      <c r="W597" s="37" t="s">
        <v>69</v>
      </c>
      <c r="X597" s="779">
        <f>IFERROR(SUM(X594:X595),"0")</f>
        <v>20</v>
      </c>
      <c r="Y597" s="779">
        <f>IFERROR(SUM(Y594:Y595),"0")</f>
        <v>23.4</v>
      </c>
      <c r="Z597" s="37"/>
      <c r="AA597" s="780"/>
      <c r="AB597" s="780"/>
      <c r="AC597" s="780"/>
    </row>
    <row r="598" spans="1:68" ht="27.75" hidden="1" customHeight="1" x14ac:dyDescent="0.2">
      <c r="A598" s="968" t="s">
        <v>930</v>
      </c>
      <c r="B598" s="969"/>
      <c r="C598" s="969"/>
      <c r="D598" s="969"/>
      <c r="E598" s="969"/>
      <c r="F598" s="969"/>
      <c r="G598" s="969"/>
      <c r="H598" s="969"/>
      <c r="I598" s="969"/>
      <c r="J598" s="969"/>
      <c r="K598" s="969"/>
      <c r="L598" s="969"/>
      <c r="M598" s="969"/>
      <c r="N598" s="969"/>
      <c r="O598" s="969"/>
      <c r="P598" s="969"/>
      <c r="Q598" s="969"/>
      <c r="R598" s="969"/>
      <c r="S598" s="969"/>
      <c r="T598" s="969"/>
      <c r="U598" s="969"/>
      <c r="V598" s="969"/>
      <c r="W598" s="969"/>
      <c r="X598" s="969"/>
      <c r="Y598" s="969"/>
      <c r="Z598" s="969"/>
      <c r="AA598" s="48"/>
      <c r="AB598" s="48"/>
      <c r="AC598" s="48"/>
    </row>
    <row r="599" spans="1:68" ht="16.5" hidden="1" customHeight="1" x14ac:dyDescent="0.25">
      <c r="A599" s="799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hidden="1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5" t="s">
        <v>933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1" t="s">
        <v>937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9" t="s">
        <v>941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20</v>
      </c>
      <c r="Y603" s="778">
        <f t="shared" si="115"/>
        <v>24</v>
      </c>
      <c r="Z603" s="36">
        <f>IFERROR(IF(Y603=0,"",ROUNDUP(Y603/H603,0)*0.02175),"")</f>
        <v>4.3499999999999997E-2</v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20.8</v>
      </c>
      <c r="BN603" s="64">
        <f t="shared" si="117"/>
        <v>24.959999999999997</v>
      </c>
      <c r="BO603" s="64">
        <f t="shared" si="118"/>
        <v>2.976190476190476E-2</v>
      </c>
      <c r="BP603" s="64">
        <f t="shared" si="119"/>
        <v>3.5714285714285712E-2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72" t="s">
        <v>945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9" t="s">
        <v>949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7" t="s">
        <v>952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5" t="s">
        <v>955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1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12"/>
      <c r="P608" s="796" t="s">
        <v>71</v>
      </c>
      <c r="Q608" s="797"/>
      <c r="R608" s="797"/>
      <c r="S608" s="797"/>
      <c r="T608" s="797"/>
      <c r="U608" s="797"/>
      <c r="V608" s="798"/>
      <c r="W608" s="37" t="s">
        <v>72</v>
      </c>
      <c r="X608" s="779">
        <f>IFERROR(X601/H601,"0")+IFERROR(X602/H602,"0")+IFERROR(X603/H603,"0")+IFERROR(X604/H604,"0")+IFERROR(X605/H605,"0")+IFERROR(X606/H606,"0")+IFERROR(X607/H607,"0")</f>
        <v>1.6666666666666667</v>
      </c>
      <c r="Y608" s="779">
        <f>IFERROR(Y601/H601,"0")+IFERROR(Y602/H602,"0")+IFERROR(Y603/H603,"0")+IFERROR(Y604/H604,"0")+IFERROR(Y605/H605,"0")+IFERROR(Y606/H606,"0")+IFERROR(Y607/H607,"0")</f>
        <v>2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4.3499999999999997E-2</v>
      </c>
      <c r="AA608" s="780"/>
      <c r="AB608" s="780"/>
      <c r="AC608" s="780"/>
    </row>
    <row r="609" spans="1:68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12"/>
      <c r="P609" s="796" t="s">
        <v>71</v>
      </c>
      <c r="Q609" s="797"/>
      <c r="R609" s="797"/>
      <c r="S609" s="797"/>
      <c r="T609" s="797"/>
      <c r="U609" s="797"/>
      <c r="V609" s="798"/>
      <c r="W609" s="37" t="s">
        <v>69</v>
      </c>
      <c r="X609" s="779">
        <f>IFERROR(SUM(X601:X607),"0")</f>
        <v>20</v>
      </c>
      <c r="Y609" s="779">
        <f>IFERROR(SUM(Y601:Y607),"0")</f>
        <v>24</v>
      </c>
      <c r="Z609" s="37"/>
      <c r="AA609" s="780"/>
      <c r="AB609" s="780"/>
      <c r="AC609" s="780"/>
    </row>
    <row r="610" spans="1:68" ht="14.25" hidden="1" customHeight="1" x14ac:dyDescent="0.25">
      <c r="A610" s="792" t="s">
        <v>178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17" t="s">
        <v>958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4" t="s">
        <v>962</v>
      </c>
      <c r="Q612" s="784"/>
      <c r="R612" s="784"/>
      <c r="S612" s="784"/>
      <c r="T612" s="78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8" t="s">
        <v>965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5" t="s">
        <v>969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12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12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8" t="s">
        <v>972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104" t="s">
        <v>980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9" t="s">
        <v>984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44" t="s">
        <v>988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6" t="s">
        <v>992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58" t="s">
        <v>995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1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12"/>
      <c r="P625" s="796" t="s">
        <v>71</v>
      </c>
      <c r="Q625" s="797"/>
      <c r="R625" s="797"/>
      <c r="S625" s="797"/>
      <c r="T625" s="797"/>
      <c r="U625" s="797"/>
      <c r="V625" s="798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12"/>
      <c r="P626" s="796" t="s">
        <v>71</v>
      </c>
      <c r="Q626" s="797"/>
      <c r="R626" s="797"/>
      <c r="S626" s="797"/>
      <c r="T626" s="797"/>
      <c r="U626" s="797"/>
      <c r="V626" s="798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8" t="s">
        <v>998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1700</v>
      </c>
      <c r="Y628" s="778">
        <f t="shared" ref="Y628:Y635" si="125">IFERROR(IF(X628="",0,CEILING((X628/$H628),1)*$H628),"")</f>
        <v>1700.3999999999999</v>
      </c>
      <c r="Z628" s="36">
        <f>IFERROR(IF(Y628=0,"",ROUNDUP(Y628/H628,0)*0.02175),"")</f>
        <v>4.7414999999999994</v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1822.9230769230771</v>
      </c>
      <c r="BN628" s="64">
        <f t="shared" ref="BN628:BN635" si="127">IFERROR(Y628*I628/H628,"0")</f>
        <v>1823.3520000000001</v>
      </c>
      <c r="BO628" s="64">
        <f t="shared" ref="BO628:BO635" si="128">IFERROR(1/J628*(X628/H628),"0")</f>
        <v>3.8919413919413919</v>
      </c>
      <c r="BP628" s="64">
        <f t="shared" ref="BP628:BP635" si="129">IFERROR(1/J628*(Y628/H628),"0")</f>
        <v>3.8928571428571428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1" t="s">
        <v>1001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87" t="s">
        <v>1004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2" t="s">
        <v>1007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69" t="s">
        <v>1010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164</v>
      </c>
      <c r="N633" s="33"/>
      <c r="O633" s="32">
        <v>45</v>
      </c>
      <c r="P633" s="1119" t="s">
        <v>1012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164</v>
      </c>
      <c r="N635" s="33"/>
      <c r="O635" s="32">
        <v>45</v>
      </c>
      <c r="P635" s="885" t="s">
        <v>1017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1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12"/>
      <c r="P636" s="796" t="s">
        <v>71</v>
      </c>
      <c r="Q636" s="797"/>
      <c r="R636" s="797"/>
      <c r="S636" s="797"/>
      <c r="T636" s="797"/>
      <c r="U636" s="797"/>
      <c r="V636" s="798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217.94871794871796</v>
      </c>
      <c r="Y636" s="779">
        <f>IFERROR(Y628/H628,"0")+IFERROR(Y629/H629,"0")+IFERROR(Y630/H630,"0")+IFERROR(Y631/H631,"0")+IFERROR(Y632/H632,"0")+IFERROR(Y633/H633,"0")+IFERROR(Y634/H634,"0")+IFERROR(Y635/H635,"0")</f>
        <v>218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4.7414999999999994</v>
      </c>
      <c r="AA636" s="780"/>
      <c r="AB636" s="780"/>
      <c r="AC636" s="780"/>
    </row>
    <row r="637" spans="1:68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12"/>
      <c r="P637" s="796" t="s">
        <v>71</v>
      </c>
      <c r="Q637" s="797"/>
      <c r="R637" s="797"/>
      <c r="S637" s="797"/>
      <c r="T637" s="797"/>
      <c r="U637" s="797"/>
      <c r="V637" s="798"/>
      <c r="W637" s="37" t="s">
        <v>69</v>
      </c>
      <c r="X637" s="779">
        <f>IFERROR(SUM(X628:X635),"0")</f>
        <v>1700</v>
      </c>
      <c r="Y637" s="779">
        <f>IFERROR(SUM(Y628:Y635),"0")</f>
        <v>1700.3999999999999</v>
      </c>
      <c r="Z637" s="37"/>
      <c r="AA637" s="780"/>
      <c r="AB637" s="780"/>
      <c r="AC637" s="780"/>
    </row>
    <row r="638" spans="1:68" ht="14.25" hidden="1" customHeight="1" x14ac:dyDescent="0.25">
      <c r="A638" s="792" t="s">
        <v>220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33" t="s">
        <v>1020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25" t="s">
        <v>1023</v>
      </c>
      <c r="Q640" s="784"/>
      <c r="R640" s="784"/>
      <c r="S640" s="784"/>
      <c r="T640" s="78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25" t="s">
        <v>1026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26" t="s">
        <v>1029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12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12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99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hidden="1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82" t="s">
        <v>1033</v>
      </c>
      <c r="Q647" s="784"/>
      <c r="R647" s="784"/>
      <c r="S647" s="784"/>
      <c r="T647" s="78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8" t="s">
        <v>1037</v>
      </c>
      <c r="Q648" s="784"/>
      <c r="R648" s="784"/>
      <c r="S648" s="784"/>
      <c r="T648" s="78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12"/>
      <c r="P649" s="796" t="s">
        <v>71</v>
      </c>
      <c r="Q649" s="797"/>
      <c r="R649" s="797"/>
      <c r="S649" s="797"/>
      <c r="T649" s="797"/>
      <c r="U649" s="797"/>
      <c r="V649" s="798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12"/>
      <c r="P650" s="796" t="s">
        <v>71</v>
      </c>
      <c r="Q650" s="797"/>
      <c r="R650" s="797"/>
      <c r="S650" s="797"/>
      <c r="T650" s="797"/>
      <c r="U650" s="797"/>
      <c r="V650" s="798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2" t="s">
        <v>178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0" t="s">
        <v>1041</v>
      </c>
      <c r="Q652" s="784"/>
      <c r="R652" s="784"/>
      <c r="S652" s="784"/>
      <c r="T652" s="78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12"/>
      <c r="P653" s="796" t="s">
        <v>71</v>
      </c>
      <c r="Q653" s="797"/>
      <c r="R653" s="797"/>
      <c r="S653" s="797"/>
      <c r="T653" s="797"/>
      <c r="U653" s="797"/>
      <c r="V653" s="798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12"/>
      <c r="P654" s="796" t="s">
        <v>71</v>
      </c>
      <c r="Q654" s="797"/>
      <c r="R654" s="797"/>
      <c r="S654" s="797"/>
      <c r="T654" s="797"/>
      <c r="U654" s="797"/>
      <c r="V654" s="798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894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12"/>
      <c r="P657" s="796" t="s">
        <v>71</v>
      </c>
      <c r="Q657" s="797"/>
      <c r="R657" s="797"/>
      <c r="S657" s="797"/>
      <c r="T657" s="797"/>
      <c r="U657" s="797"/>
      <c r="V657" s="798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12"/>
      <c r="P658" s="796" t="s">
        <v>71</v>
      </c>
      <c r="Q658" s="797"/>
      <c r="R658" s="797"/>
      <c r="S658" s="797"/>
      <c r="T658" s="797"/>
      <c r="U658" s="797"/>
      <c r="V658" s="798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3" t="s">
        <v>1049</v>
      </c>
      <c r="Q660" s="784"/>
      <c r="R660" s="784"/>
      <c r="S660" s="784"/>
      <c r="T660" s="78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12"/>
      <c r="P661" s="796" t="s">
        <v>71</v>
      </c>
      <c r="Q661" s="797"/>
      <c r="R661" s="797"/>
      <c r="S661" s="797"/>
      <c r="T661" s="797"/>
      <c r="U661" s="797"/>
      <c r="V661" s="798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12"/>
      <c r="P662" s="796" t="s">
        <v>71</v>
      </c>
      <c r="Q662" s="797"/>
      <c r="R662" s="797"/>
      <c r="S662" s="797"/>
      <c r="T662" s="797"/>
      <c r="U662" s="797"/>
      <c r="V662" s="798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82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83"/>
      <c r="P663" s="891" t="s">
        <v>1051</v>
      </c>
      <c r="Q663" s="892"/>
      <c r="R663" s="892"/>
      <c r="S663" s="892"/>
      <c r="T663" s="892"/>
      <c r="U663" s="892"/>
      <c r="V663" s="893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17189.400000000001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17331.080000000002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83"/>
      <c r="P664" s="891" t="s">
        <v>1052</v>
      </c>
      <c r="Q664" s="892"/>
      <c r="R664" s="892"/>
      <c r="S664" s="892"/>
      <c r="T664" s="892"/>
      <c r="U664" s="892"/>
      <c r="V664" s="893"/>
      <c r="W664" s="37" t="s">
        <v>69</v>
      </c>
      <c r="X664" s="779">
        <f>IFERROR(SUM(BM22:BM660),"0")</f>
        <v>18325.568230370154</v>
      </c>
      <c r="Y664" s="779">
        <f>IFERROR(SUM(BN22:BN660),"0")</f>
        <v>18476.175999999999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83"/>
      <c r="P665" s="891" t="s">
        <v>1053</v>
      </c>
      <c r="Q665" s="892"/>
      <c r="R665" s="892"/>
      <c r="S665" s="892"/>
      <c r="T665" s="892"/>
      <c r="U665" s="892"/>
      <c r="V665" s="893"/>
      <c r="W665" s="37" t="s">
        <v>1054</v>
      </c>
      <c r="X665" s="38">
        <f>ROUNDUP(SUM(BO22:BO660),0)</f>
        <v>35</v>
      </c>
      <c r="Y665" s="38">
        <f>ROUNDUP(SUM(BP22:BP660),0)</f>
        <v>35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83"/>
      <c r="P666" s="891" t="s">
        <v>1055</v>
      </c>
      <c r="Q666" s="892"/>
      <c r="R666" s="892"/>
      <c r="S666" s="892"/>
      <c r="T666" s="892"/>
      <c r="U666" s="892"/>
      <c r="V666" s="893"/>
      <c r="W666" s="37" t="s">
        <v>69</v>
      </c>
      <c r="X666" s="779">
        <f>GrossWeightTotal+PalletQtyTotal*25</f>
        <v>19200.568230370154</v>
      </c>
      <c r="Y666" s="779">
        <f>GrossWeightTotalR+PalletQtyTotalR*25</f>
        <v>19351.175999999999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83"/>
      <c r="P667" s="891" t="s">
        <v>1056</v>
      </c>
      <c r="Q667" s="892"/>
      <c r="R667" s="892"/>
      <c r="S667" s="892"/>
      <c r="T667" s="892"/>
      <c r="U667" s="892"/>
      <c r="V667" s="893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3919.5105889103161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3945</v>
      </c>
      <c r="Z667" s="37"/>
      <c r="AA667" s="780"/>
      <c r="AB667" s="780"/>
      <c r="AC667" s="780"/>
    </row>
    <row r="668" spans="1:68" ht="14.25" hidden="1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83"/>
      <c r="P668" s="891" t="s">
        <v>1057</v>
      </c>
      <c r="Q668" s="892"/>
      <c r="R668" s="892"/>
      <c r="S668" s="892"/>
      <c r="T668" s="892"/>
      <c r="U668" s="892"/>
      <c r="V668" s="893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40.107879999999994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29" t="s">
        <v>122</v>
      </c>
      <c r="D670" s="875"/>
      <c r="E670" s="875"/>
      <c r="F670" s="875"/>
      <c r="G670" s="875"/>
      <c r="H670" s="876"/>
      <c r="I670" s="829" t="s">
        <v>334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29" t="s">
        <v>667</v>
      </c>
      <c r="X670" s="876"/>
      <c r="Y670" s="829" t="s">
        <v>768</v>
      </c>
      <c r="Z670" s="875"/>
      <c r="AA670" s="875"/>
      <c r="AB670" s="876"/>
      <c r="AC670" s="774" t="s">
        <v>862</v>
      </c>
      <c r="AD670" s="829" t="s">
        <v>930</v>
      </c>
      <c r="AE670" s="876"/>
      <c r="AF670" s="775"/>
    </row>
    <row r="671" spans="1:68" ht="14.25" customHeight="1" thickTop="1" x14ac:dyDescent="0.2">
      <c r="A671" s="1109" t="s">
        <v>1060</v>
      </c>
      <c r="B671" s="829" t="s">
        <v>63</v>
      </c>
      <c r="C671" s="829" t="s">
        <v>123</v>
      </c>
      <c r="D671" s="829" t="s">
        <v>149</v>
      </c>
      <c r="E671" s="829" t="s">
        <v>228</v>
      </c>
      <c r="F671" s="829" t="s">
        <v>252</v>
      </c>
      <c r="G671" s="829" t="s">
        <v>298</v>
      </c>
      <c r="H671" s="829" t="s">
        <v>122</v>
      </c>
      <c r="I671" s="829" t="s">
        <v>335</v>
      </c>
      <c r="J671" s="829" t="s">
        <v>359</v>
      </c>
      <c r="K671" s="829" t="s">
        <v>434</v>
      </c>
      <c r="L671" s="829" t="s">
        <v>455</v>
      </c>
      <c r="M671" s="829" t="s">
        <v>479</v>
      </c>
      <c r="N671" s="775"/>
      <c r="O671" s="829" t="s">
        <v>506</v>
      </c>
      <c r="P671" s="829" t="s">
        <v>509</v>
      </c>
      <c r="Q671" s="829" t="s">
        <v>518</v>
      </c>
      <c r="R671" s="829" t="s">
        <v>534</v>
      </c>
      <c r="S671" s="829" t="s">
        <v>544</v>
      </c>
      <c r="T671" s="829" t="s">
        <v>557</v>
      </c>
      <c r="U671" s="829" t="s">
        <v>568</v>
      </c>
      <c r="V671" s="829" t="s">
        <v>654</v>
      </c>
      <c r="W671" s="829" t="s">
        <v>668</v>
      </c>
      <c r="X671" s="829" t="s">
        <v>720</v>
      </c>
      <c r="Y671" s="829" t="s">
        <v>769</v>
      </c>
      <c r="Z671" s="829" t="s">
        <v>824</v>
      </c>
      <c r="AA671" s="829" t="s">
        <v>846</v>
      </c>
      <c r="AB671" s="829" t="s">
        <v>858</v>
      </c>
      <c r="AC671" s="829" t="s">
        <v>862</v>
      </c>
      <c r="AD671" s="829" t="s">
        <v>930</v>
      </c>
      <c r="AE671" s="829" t="s">
        <v>1030</v>
      </c>
      <c r="AF671" s="775"/>
    </row>
    <row r="672" spans="1:68" ht="13.5" customHeight="1" thickBot="1" x14ac:dyDescent="0.25">
      <c r="A672" s="1110"/>
      <c r="B672" s="830"/>
      <c r="C672" s="830"/>
      <c r="D672" s="830"/>
      <c r="E672" s="830"/>
      <c r="F672" s="830"/>
      <c r="G672" s="830"/>
      <c r="H672" s="830"/>
      <c r="I672" s="830"/>
      <c r="J672" s="830"/>
      <c r="K672" s="830"/>
      <c r="L672" s="830"/>
      <c r="M672" s="830"/>
      <c r="N672" s="775"/>
      <c r="O672" s="830"/>
      <c r="P672" s="830"/>
      <c r="Q672" s="830"/>
      <c r="R672" s="830"/>
      <c r="S672" s="830"/>
      <c r="T672" s="830"/>
      <c r="U672" s="830"/>
      <c r="V672" s="830"/>
      <c r="W672" s="830"/>
      <c r="X672" s="830"/>
      <c r="Y672" s="830"/>
      <c r="Z672" s="830"/>
      <c r="AA672" s="830"/>
      <c r="AB672" s="830"/>
      <c r="AC672" s="830"/>
      <c r="AD672" s="830"/>
      <c r="AE672" s="830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402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1456.2</v>
      </c>
      <c r="E673" s="46">
        <f>IFERROR(Y110*1,"0")+IFERROR(Y111*1,"0")+IFERROR(Y112*1,"0")+IFERROR(Y116*1,"0")+IFERROR(Y117*1,"0")+IFERROR(Y118*1,"0")+IFERROR(Y119*1,"0")+IFERROR(Y120*1,"0")+IFERROR(Y121*1,"0")</f>
        <v>1593.9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1657.62</v>
      </c>
      <c r="G673" s="46">
        <f>IFERROR(Y157*1,"0")+IFERROR(Y158*1,"0")+IFERROR(Y162*1,"0")+IFERROR(Y163*1,"0")+IFERROR(Y167*1,"0")+IFERROR(Y168*1,"0")</f>
        <v>163.52000000000001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766.5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1885.7999999999997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188.8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300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193.20000000000002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506.79999999999995</v>
      </c>
      <c r="V673" s="46">
        <f>IFERROR(Y407*1,"0")+IFERROR(Y411*1,"0")+IFERROR(Y412*1,"0")+IFERROR(Y413*1,"0")</f>
        <v>1089.5999999999999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4195.6000000000004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23.4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236.10000000000002</v>
      </c>
      <c r="Z673" s="46">
        <f>IFERROR(Y521*1,"0")+IFERROR(Y525*1,"0")+IFERROR(Y526*1,"0")+IFERROR(Y527*1,"0")+IFERROR(Y528*1,"0")+IFERROR(Y529*1,"0")+IFERROR(Y533*1,"0")+IFERROR(Y537*1,"0")</f>
        <v>33.6</v>
      </c>
      <c r="AA673" s="46">
        <f>IFERROR(Y542*1,"0")+IFERROR(Y543*1,"0")+IFERROR(Y544*1,"0")+IFERROR(Y545*1,"0")</f>
        <v>82.32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831.72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1724.3999999999999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6xnS9WuKK6mWr9azQ3WvkOv6U0YPZHLkRN2a8ArWOUyd7bylK5WDSKLTfEaDtWGjMGmS7PvHUEQymEWmrBCyZw==" saltValue="rtjCRY7HAOqAsWmYMHEp5A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20,00"/>
        <filter val="1 050,00"/>
        <filter val="1 065,00"/>
        <filter val="1 300,00"/>
        <filter val="1 316,00"/>
        <filter val="1 360,00"/>
        <filter val="1 700,00"/>
        <filter val="1,67"/>
        <filter val="10,00"/>
        <filter val="100,00"/>
        <filter val="108,00"/>
        <filter val="108,33"/>
        <filter val="110,00"/>
        <filter val="115,50"/>
        <filter val="118,93"/>
        <filter val="12,00"/>
        <filter val="125,00"/>
        <filter val="140,00"/>
        <filter val="15,00"/>
        <filter val="150,00"/>
        <filter val="152,78"/>
        <filter val="16,00"/>
        <filter val="160,00"/>
        <filter val="17 189,40"/>
        <filter val="175,00"/>
        <filter val="18 325,57"/>
        <filter val="18,00"/>
        <filter val="18,33"/>
        <filter val="18,75"/>
        <filter val="181,48"/>
        <filter val="186,00"/>
        <filter val="186,67"/>
        <filter val="19 200,57"/>
        <filter val="192,50"/>
        <filter val="197,78"/>
        <filter val="2 800,00"/>
        <filter val="2,56"/>
        <filter val="20,00"/>
        <filter val="20,83"/>
        <filter val="200,00"/>
        <filter val="21,00"/>
        <filter val="21,67"/>
        <filter val="210,00"/>
        <filter val="217,95"/>
        <filter val="22,50"/>
        <filter val="220,00"/>
        <filter val="222,00"/>
        <filter val="23,33"/>
        <filter val="240,00"/>
        <filter val="244,00"/>
        <filter val="26,67"/>
        <filter val="270,24"/>
        <filter val="297,50"/>
        <filter val="3 919,51"/>
        <filter val="3,00"/>
        <filter val="30,00"/>
        <filter val="300,00"/>
        <filter val="31,76"/>
        <filter val="320,00"/>
        <filter val="330,00"/>
        <filter val="35"/>
        <filter val="36,00"/>
        <filter val="36,30"/>
        <filter val="39,00"/>
        <filter val="4,00"/>
        <filter val="400,00"/>
        <filter val="42,00"/>
        <filter val="435,00"/>
        <filter val="444,00"/>
        <filter val="450,00"/>
        <filter val="472,50"/>
        <filter val="48,00"/>
        <filter val="495,00"/>
        <filter val="50,00"/>
        <filter val="500,00"/>
        <filter val="500,29"/>
        <filter val="520,00"/>
        <filter val="525,00"/>
        <filter val="53,33"/>
        <filter val="540,00"/>
        <filter val="542,50"/>
        <filter val="56,00"/>
        <filter val="56,29"/>
        <filter val="562,50"/>
        <filter val="57,23"/>
        <filter val="59,40"/>
        <filter val="595,00"/>
        <filter val="6,00"/>
        <filter val="6,41"/>
        <filter val="60,00"/>
        <filter val="64,00"/>
        <filter val="7,14"/>
        <filter val="7,20"/>
        <filter val="70,00"/>
        <filter val="74,81"/>
        <filter val="763,00"/>
        <filter val="765,00"/>
        <filter val="78,00"/>
        <filter val="80,00"/>
        <filter val="862,50"/>
        <filter val="9,00"/>
        <filter val="9,87"/>
        <filter val="90,00"/>
        <filter val="90,67"/>
        <filter val="91,67"/>
        <filter val="96,19"/>
        <filter val="96,82"/>
      </filters>
    </filterColumn>
    <filterColumn colId="29" showButton="0"/>
    <filterColumn colId="30" showButton="0"/>
  </autoFilter>
  <mergeCells count="1188"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P189:V189"/>
    <mergeCell ref="A483:Z483"/>
    <mergeCell ref="D605:E605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A93:Z93"/>
    <mergeCell ref="D318:E318"/>
    <mergeCell ref="D177:E177"/>
    <mergeCell ref="P585:V585"/>
    <mergeCell ref="P414:V414"/>
    <mergeCell ref="P523:V523"/>
    <mergeCell ref="P354:T354"/>
    <mergeCell ref="P352:V352"/>
    <mergeCell ref="P365:T365"/>
    <mergeCell ref="D226:E226"/>
    <mergeCell ref="D105:E105"/>
    <mergeCell ref="A549:Z549"/>
    <mergeCell ref="A536:Z536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512:O513"/>
    <mergeCell ref="A538:O539"/>
    <mergeCell ref="D590:E590"/>
    <mergeCell ref="A323:O324"/>
    <mergeCell ref="P112:T112"/>
    <mergeCell ref="A465:O466"/>
    <mergeCell ref="P568:V568"/>
    <mergeCell ref="D428:E428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185:T185"/>
    <mergeCell ref="P581:T581"/>
    <mergeCell ref="P277:T277"/>
    <mergeCell ref="D220:E220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D350:E350"/>
    <mergeCell ref="P408:V408"/>
    <mergeCell ref="D396:E396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V6:W9"/>
    <mergeCell ref="P22:T22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118:E118"/>
    <mergeCell ref="P53:T53"/>
    <mergeCell ref="P495:T495"/>
    <mergeCell ref="D167:E167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667:V667"/>
    <mergeCell ref="P656:T656"/>
    <mergeCell ref="A627:Z627"/>
    <mergeCell ref="A392:Z392"/>
    <mergeCell ref="P259:T259"/>
    <mergeCell ref="A278:O279"/>
    <mergeCell ref="P175:V175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P647:T647"/>
    <mergeCell ref="D313:E313"/>
    <mergeCell ref="D584:E584"/>
    <mergeCell ref="A174:O175"/>
    <mergeCell ref="D236:E236"/>
    <mergeCell ref="D117:E117"/>
    <mergeCell ref="D559:E559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P217:V217"/>
    <mergeCell ref="A213:Z213"/>
    <mergeCell ref="P546:V546"/>
    <mergeCell ref="D81:E81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P609:V6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68 X74 X81 X112 X118 X145 X312 X419 X421 X423 X433" xr:uid="{00000000-0002-0000-0000-000011000000}">
      <formula1>IF(AK54&gt;0,OR(X54=0,AND(IF(X54-AK54&gt;=0,TRUE,FALSE),X54&gt;0,IF(X54/(H54*J54)=ROUND(X54/(H54*J54),0),TRUE,FALSE))),FALSE)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hcfU7gzrITCY365JmPvfaWI+eWZ4r2nsjNkxZXm5Uclrg4cI8DF6LRA9l2xTofxzLEybqY5MilpQGHUkWB14aw==" saltValue="kol5yCrp0aU3Swq/pVlj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2024-11-29T11:34:20Z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