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11,24\21,11,24 ПОКОМ ЗПФ филиалы\1 машина Бердянск_Донецк\"/>
    </mc:Choice>
  </mc:AlternateContent>
  <xr:revisionPtr revIDLastSave="0" documentId="13_ncr:1_{9788C39A-6B37-4C0F-8B36-D3B2841670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Z235" i="1" s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Z160" i="1" s="1"/>
  <c r="Y158" i="1"/>
  <c r="Y160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X130" i="1"/>
  <c r="BO129" i="1"/>
  <c r="BN129" i="1"/>
  <c r="BM129" i="1"/>
  <c r="Z129" i="1"/>
  <c r="Z130" i="1" s="1"/>
  <c r="Y129" i="1"/>
  <c r="Y131" i="1" s="1"/>
  <c r="P129" i="1"/>
  <c r="X126" i="1"/>
  <c r="X125" i="1"/>
  <c r="BO124" i="1"/>
  <c r="BN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O117" i="1"/>
  <c r="BN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Z118" i="1" s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BN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Y32" i="1" s="1"/>
  <c r="P28" i="1"/>
  <c r="X24" i="1"/>
  <c r="X23" i="1"/>
  <c r="X298" i="1" s="1"/>
  <c r="BO22" i="1"/>
  <c r="X296" i="1" s="1"/>
  <c r="BM22" i="1"/>
  <c r="X295" i="1" s="1"/>
  <c r="X297" i="1" s="1"/>
  <c r="Z22" i="1"/>
  <c r="Z23" i="1" s="1"/>
  <c r="Y22" i="1"/>
  <c r="Y24" i="1" s="1"/>
  <c r="P22" i="1"/>
  <c r="H10" i="1"/>
  <c r="A9" i="1"/>
  <c r="A10" i="1" s="1"/>
  <c r="D7" i="1"/>
  <c r="Q6" i="1"/>
  <c r="P2" i="1"/>
  <c r="BN29" i="1" l="1"/>
  <c r="BN31" i="1"/>
  <c r="Y60" i="1"/>
  <c r="Z59" i="1"/>
  <c r="BN48" i="1"/>
  <c r="BN50" i="1"/>
  <c r="BN53" i="1"/>
  <c r="BN55" i="1"/>
  <c r="BN57" i="1"/>
  <c r="Z65" i="1"/>
  <c r="BN69" i="1"/>
  <c r="BP69" i="1"/>
  <c r="Y70" i="1"/>
  <c r="Z76" i="1"/>
  <c r="BN74" i="1"/>
  <c r="BP74" i="1"/>
  <c r="Y77" i="1"/>
  <c r="Z86" i="1"/>
  <c r="Z93" i="1"/>
  <c r="BN91" i="1"/>
  <c r="Z105" i="1"/>
  <c r="BN140" i="1"/>
  <c r="BP140" i="1"/>
  <c r="Y141" i="1"/>
  <c r="BN151" i="1"/>
  <c r="BP151" i="1"/>
  <c r="BN152" i="1"/>
  <c r="BN153" i="1"/>
  <c r="BN154" i="1"/>
  <c r="Y155" i="1"/>
  <c r="BN158" i="1"/>
  <c r="BP158" i="1"/>
  <c r="BN171" i="1"/>
  <c r="BP171" i="1"/>
  <c r="Y189" i="1"/>
  <c r="Z198" i="1"/>
  <c r="BN192" i="1"/>
  <c r="BP192" i="1"/>
  <c r="BN194" i="1"/>
  <c r="BN196" i="1"/>
  <c r="BN36" i="1"/>
  <c r="BP36" i="1"/>
  <c r="Y39" i="1"/>
  <c r="BP129" i="1"/>
  <c r="Y130" i="1"/>
  <c r="Z168" i="1"/>
  <c r="BN166" i="1"/>
  <c r="BN178" i="1"/>
  <c r="BP178" i="1"/>
  <c r="BN179" i="1"/>
  <c r="BN180" i="1"/>
  <c r="Y181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F9" i="1"/>
  <c r="J9" i="1"/>
  <c r="F10" i="1"/>
  <c r="BN22" i="1"/>
  <c r="BP22" i="1"/>
  <c r="Y23" i="1"/>
  <c r="X294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H9" i="1"/>
  <c r="BP92" i="1"/>
  <c r="BN92" i="1"/>
  <c r="Y119" i="1"/>
  <c r="BP115" i="1"/>
  <c r="BN115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4" i="1"/>
  <c r="C307" i="1"/>
  <c r="Y296" i="1"/>
  <c r="Y298" i="1"/>
  <c r="Y295" i="1"/>
  <c r="Y297" i="1" s="1"/>
  <c r="B307" i="1" l="1"/>
  <c r="A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<sst xmlns="http://schemas.openxmlformats.org/spreadsheetml/2006/main" count="1501" uniqueCount="509">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</sst>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13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498" t="s">
        <v>0</v>
      </c>
      <c r="E1" s="422"/>
      <c r="F1" s="422"/>
      <c r="G1" s="12" t="s">
        <v>1</v>
      </c>
      <c r="H1" s="498" t="s">
        <v>2</v>
      </c>
      <c r="I1" s="422"/>
      <c r="J1" s="422"/>
      <c r="K1" s="422"/>
      <c r="L1" s="422"/>
      <c r="M1" s="422"/>
      <c r="N1" s="422"/>
      <c r="O1" s="422"/>
      <c r="P1" s="422"/>
      <c r="Q1" s="422"/>
      <c r="R1" s="522" t="s">
        <v>3</v>
      </c>
      <c r="S1" s="422"/>
      <c r="T1" s="4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60" t="s">
        <v>7</v>
      </c>
      <c r="B5" s="331"/>
      <c r="C5" s="332"/>
      <c r="D5" s="391"/>
      <c r="E5" s="393"/>
      <c r="F5" s="366" t="s">
        <v>8</v>
      </c>
      <c r="G5" s="332"/>
      <c r="H5" s="391"/>
      <c r="I5" s="392"/>
      <c r="J5" s="392"/>
      <c r="K5" s="392"/>
      <c r="L5" s="392"/>
      <c r="M5" s="393"/>
      <c r="N5" s="61"/>
      <c r="P5" s="24" t="s">
        <v>9</v>
      </c>
      <c r="Q5" s="378">
        <v>45614</v>
      </c>
      <c r="R5" s="379"/>
      <c r="T5" s="443" t="s">
        <v>10</v>
      </c>
      <c r="U5" s="444"/>
      <c r="V5" s="445" t="s">
        <v>11</v>
      </c>
      <c r="W5" s="379"/>
      <c r="AB5" s="51"/>
      <c r="AC5" s="51"/>
      <c r="AD5" s="51"/>
      <c r="AE5" s="51"/>
    </row>
    <row r="6" spans="1:32" s="317" customFormat="1" ht="24" customHeight="1" x14ac:dyDescent="0.2">
      <c r="A6" s="460" t="s">
        <v>12</v>
      </c>
      <c r="B6" s="331"/>
      <c r="C6" s="332"/>
      <c r="D6" s="395" t="s">
        <v>13</v>
      </c>
      <c r="E6" s="396"/>
      <c r="F6" s="396"/>
      <c r="G6" s="396"/>
      <c r="H6" s="396"/>
      <c r="I6" s="396"/>
      <c r="J6" s="396"/>
      <c r="K6" s="396"/>
      <c r="L6" s="396"/>
      <c r="M6" s="3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52" t="s">
        <v>15</v>
      </c>
      <c r="U6" s="444"/>
      <c r="V6" s="408" t="s">
        <v>16</v>
      </c>
      <c r="W6" s="409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6"/>
      <c r="M7" s="448"/>
      <c r="N7" s="63"/>
      <c r="P7" s="24"/>
      <c r="Q7" s="42"/>
      <c r="R7" s="42"/>
      <c r="T7" s="327"/>
      <c r="U7" s="444"/>
      <c r="V7" s="410"/>
      <c r="W7" s="411"/>
      <c r="AB7" s="51"/>
      <c r="AC7" s="51"/>
      <c r="AD7" s="51"/>
      <c r="AE7" s="51"/>
    </row>
    <row r="8" spans="1:32" s="317" customFormat="1" ht="25.5" customHeight="1" x14ac:dyDescent="0.2">
      <c r="A8" s="350" t="s">
        <v>17</v>
      </c>
      <c r="B8" s="345"/>
      <c r="C8" s="346"/>
      <c r="D8" s="511" t="s">
        <v>18</v>
      </c>
      <c r="E8" s="512"/>
      <c r="F8" s="512"/>
      <c r="G8" s="512"/>
      <c r="H8" s="512"/>
      <c r="I8" s="512"/>
      <c r="J8" s="512"/>
      <c r="K8" s="512"/>
      <c r="L8" s="512"/>
      <c r="M8" s="513"/>
      <c r="N8" s="64"/>
      <c r="P8" s="24" t="s">
        <v>19</v>
      </c>
      <c r="Q8" s="447">
        <v>0.41666666666666669</v>
      </c>
      <c r="R8" s="448"/>
      <c r="T8" s="327"/>
      <c r="U8" s="444"/>
      <c r="V8" s="410"/>
      <c r="W8" s="411"/>
      <c r="AB8" s="51"/>
      <c r="AC8" s="51"/>
      <c r="AD8" s="51"/>
      <c r="AE8" s="51"/>
    </row>
    <row r="9" spans="1:32" s="3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82"/>
      <c r="E9" s="383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427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4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318"/>
      <c r="P9" s="26" t="s">
        <v>20</v>
      </c>
      <c r="Q9" s="475"/>
      <c r="R9" s="373"/>
      <c r="T9" s="327"/>
      <c r="U9" s="444"/>
      <c r="V9" s="412"/>
      <c r="W9" s="413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82"/>
      <c r="E10" s="383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24" t="str">
        <f>IFERROR(VLOOKUP($D$10,Proxy,2,FALSE),"")</f>
        <v/>
      </c>
      <c r="I10" s="327"/>
      <c r="J10" s="327"/>
      <c r="K10" s="327"/>
      <c r="L10" s="327"/>
      <c r="M10" s="327"/>
      <c r="N10" s="316"/>
      <c r="P10" s="26" t="s">
        <v>21</v>
      </c>
      <c r="Q10" s="453"/>
      <c r="R10" s="454"/>
      <c r="U10" s="24" t="s">
        <v>22</v>
      </c>
      <c r="V10" s="533" t="s">
        <v>23</v>
      </c>
      <c r="W10" s="409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6"/>
      <c r="R11" s="379"/>
      <c r="U11" s="24" t="s">
        <v>26</v>
      </c>
      <c r="V11" s="372" t="s">
        <v>27</v>
      </c>
      <c r="W11" s="373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33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2"/>
      <c r="N12" s="65"/>
      <c r="P12" s="24" t="s">
        <v>29</v>
      </c>
      <c r="Q12" s="447"/>
      <c r="R12" s="448"/>
      <c r="S12" s="23"/>
      <c r="U12" s="24"/>
      <c r="V12" s="422"/>
      <c r="W12" s="327"/>
      <c r="AB12" s="51"/>
      <c r="AC12" s="51"/>
      <c r="AD12" s="51"/>
      <c r="AE12" s="51"/>
    </row>
    <row r="13" spans="1:32" s="317" customFormat="1" ht="23.25" customHeight="1" x14ac:dyDescent="0.2">
      <c r="A13" s="433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2"/>
      <c r="N13" s="65"/>
      <c r="O13" s="26"/>
      <c r="P13" s="26" t="s">
        <v>31</v>
      </c>
      <c r="Q13" s="372"/>
      <c r="R13" s="3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33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3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2"/>
      <c r="N15" s="66"/>
      <c r="P15" s="471" t="s">
        <v>34</v>
      </c>
      <c r="Q15" s="422"/>
      <c r="R15" s="422"/>
      <c r="S15" s="422"/>
      <c r="T15" s="4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2"/>
      <c r="Q16" s="472"/>
      <c r="R16" s="472"/>
      <c r="S16" s="472"/>
      <c r="T16" s="4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462" t="s">
        <v>37</v>
      </c>
      <c r="D17" s="333" t="s">
        <v>38</v>
      </c>
      <c r="E17" s="334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484"/>
      <c r="R17" s="484"/>
      <c r="S17" s="484"/>
      <c r="T17" s="334"/>
      <c r="U17" s="347" t="s">
        <v>50</v>
      </c>
      <c r="V17" s="332"/>
      <c r="W17" s="333" t="s">
        <v>51</v>
      </c>
      <c r="X17" s="333" t="s">
        <v>52</v>
      </c>
      <c r="Y17" s="348" t="s">
        <v>53</v>
      </c>
      <c r="Z17" s="401" t="s">
        <v>54</v>
      </c>
      <c r="AA17" s="360" t="s">
        <v>55</v>
      </c>
      <c r="AB17" s="360" t="s">
        <v>56</v>
      </c>
      <c r="AC17" s="360" t="s">
        <v>57</v>
      </c>
      <c r="AD17" s="360" t="s">
        <v>58</v>
      </c>
      <c r="AE17" s="361"/>
      <c r="AF17" s="362"/>
      <c r="AG17" s="69"/>
      <c r="BD17" s="68" t="s">
        <v>59</v>
      </c>
    </row>
    <row r="18" spans="1:68" ht="14.25" customHeight="1" x14ac:dyDescent="0.2">
      <c r="A18" s="337"/>
      <c r="B18" s="337"/>
      <c r="C18" s="337"/>
      <c r="D18" s="335"/>
      <c r="E18" s="336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5"/>
      <c r="Q18" s="485"/>
      <c r="R18" s="485"/>
      <c r="S18" s="485"/>
      <c r="T18" s="336"/>
      <c r="U18" s="70" t="s">
        <v>60</v>
      </c>
      <c r="V18" s="70" t="s">
        <v>61</v>
      </c>
      <c r="W18" s="337"/>
      <c r="X18" s="337"/>
      <c r="Y18" s="349"/>
      <c r="Z18" s="402"/>
      <c r="AA18" s="403"/>
      <c r="AB18" s="403"/>
      <c r="AC18" s="403"/>
      <c r="AD18" s="363"/>
      <c r="AE18" s="364"/>
      <c r="AF18" s="365"/>
      <c r="AG18" s="69"/>
      <c r="BD18" s="68"/>
    </row>
    <row r="19" spans="1:68" ht="27.75" hidden="1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48"/>
      <c r="AB19" s="48"/>
      <c r="AC19" s="48"/>
    </row>
    <row r="20" spans="1:68" ht="16.5" hidden="1" customHeight="1" x14ac:dyDescent="0.25">
      <c r="A20" s="354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hidden="1" customHeight="1" x14ac:dyDescent="0.25">
      <c r="A21" s="326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2"/>
      <c r="P23" s="344" t="s">
        <v>72</v>
      </c>
      <c r="Q23" s="345"/>
      <c r="R23" s="345"/>
      <c r="S23" s="345"/>
      <c r="T23" s="345"/>
      <c r="U23" s="345"/>
      <c r="V23" s="346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2"/>
      <c r="P24" s="344" t="s">
        <v>72</v>
      </c>
      <c r="Q24" s="345"/>
      <c r="R24" s="345"/>
      <c r="S24" s="345"/>
      <c r="T24" s="345"/>
      <c r="U24" s="345"/>
      <c r="V24" s="346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8" t="s">
        <v>74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48"/>
      <c r="AB25" s="48"/>
      <c r="AC25" s="48"/>
    </row>
    <row r="26" spans="1:68" ht="16.5" hidden="1" customHeight="1" x14ac:dyDescent="0.25">
      <c r="A26" s="354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hidden="1" customHeight="1" x14ac:dyDescent="0.25">
      <c r="A27" s="326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8">
        <v>4607111036605</v>
      </c>
      <c r="E28" s="329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5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8">
        <v>4607111036520</v>
      </c>
      <c r="E29" s="329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5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9"/>
      <c r="R29" s="339"/>
      <c r="S29" s="339"/>
      <c r="T29" s="340"/>
      <c r="U29" s="34"/>
      <c r="V29" s="34"/>
      <c r="W29" s="35" t="s">
        <v>69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8">
        <v>4607111036537</v>
      </c>
      <c r="E30" s="329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5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9"/>
      <c r="R30" s="339"/>
      <c r="S30" s="339"/>
      <c r="T30" s="340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28">
        <v>4607111036599</v>
      </c>
      <c r="E31" s="329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5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2"/>
      <c r="P32" s="344" t="s">
        <v>72</v>
      </c>
      <c r="Q32" s="345"/>
      <c r="R32" s="345"/>
      <c r="S32" s="345"/>
      <c r="T32" s="345"/>
      <c r="U32" s="345"/>
      <c r="V32" s="346"/>
      <c r="W32" s="37" t="s">
        <v>69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2"/>
      <c r="P33" s="344" t="s">
        <v>72</v>
      </c>
      <c r="Q33" s="345"/>
      <c r="R33" s="345"/>
      <c r="S33" s="345"/>
      <c r="T33" s="345"/>
      <c r="U33" s="345"/>
      <c r="V33" s="346"/>
      <c r="W33" s="37" t="s">
        <v>73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hidden="1" customHeight="1" x14ac:dyDescent="0.25">
      <c r="A34" s="354" t="s">
        <v>92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hidden="1" customHeight="1" x14ac:dyDescent="0.25">
      <c r="A35" s="326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8">
        <v>4607111036315</v>
      </c>
      <c r="E36" s="329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8">
        <v>4607111036292</v>
      </c>
      <c r="E37" s="329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9"/>
      <c r="R37" s="339"/>
      <c r="S37" s="339"/>
      <c r="T37" s="340"/>
      <c r="U37" s="34"/>
      <c r="V37" s="34"/>
      <c r="W37" s="35" t="s">
        <v>69</v>
      </c>
      <c r="X37" s="320">
        <v>60</v>
      </c>
      <c r="Y37" s="321">
        <f>IFERROR(IF(X37="","",X37),"")</f>
        <v>60</v>
      </c>
      <c r="Z37" s="36">
        <f>IFERROR(IF(X37="","",X37*0.0155),"")</f>
        <v>0.92999999999999994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376.2</v>
      </c>
      <c r="BN37" s="67">
        <f>IFERROR(Y37*I37,"0")</f>
        <v>376.2</v>
      </c>
      <c r="BO37" s="67">
        <f>IFERROR(X37/J37,"0")</f>
        <v>0.7142857142857143</v>
      </c>
      <c r="BP37" s="67">
        <f>IFERROR(Y37/J37,"0")</f>
        <v>0.7142857142857143</v>
      </c>
    </row>
    <row r="38" spans="1:68" x14ac:dyDescent="0.2">
      <c r="A38" s="341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42"/>
      <c r="P38" s="344" t="s">
        <v>72</v>
      </c>
      <c r="Q38" s="345"/>
      <c r="R38" s="345"/>
      <c r="S38" s="345"/>
      <c r="T38" s="345"/>
      <c r="U38" s="345"/>
      <c r="V38" s="346"/>
      <c r="W38" s="37" t="s">
        <v>69</v>
      </c>
      <c r="X38" s="322">
        <f>IFERROR(SUM(X36:X37),"0")</f>
        <v>60</v>
      </c>
      <c r="Y38" s="322">
        <f>IFERROR(SUM(Y36:Y37),"0")</f>
        <v>60</v>
      </c>
      <c r="Z38" s="322">
        <f>IFERROR(IF(Z36="",0,Z36),"0")+IFERROR(IF(Z37="",0,Z37),"0")</f>
        <v>0.92999999999999994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2"/>
      <c r="P39" s="344" t="s">
        <v>72</v>
      </c>
      <c r="Q39" s="345"/>
      <c r="R39" s="345"/>
      <c r="S39" s="345"/>
      <c r="T39" s="345"/>
      <c r="U39" s="345"/>
      <c r="V39" s="346"/>
      <c r="W39" s="37" t="s">
        <v>73</v>
      </c>
      <c r="X39" s="322">
        <f>IFERROR(SUMPRODUCT(X36:X37*H36:H37),"0")</f>
        <v>360</v>
      </c>
      <c r="Y39" s="322">
        <f>IFERROR(SUMPRODUCT(Y36:Y37*H36:H37),"0")</f>
        <v>360</v>
      </c>
      <c r="Z39" s="37"/>
      <c r="AA39" s="323"/>
      <c r="AB39" s="323"/>
      <c r="AC39" s="323"/>
    </row>
    <row r="40" spans="1:68" ht="16.5" hidden="1" customHeight="1" x14ac:dyDescent="0.25">
      <c r="A40" s="354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hidden="1" customHeight="1" x14ac:dyDescent="0.25">
      <c r="A41" s="326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8">
        <v>4607111037053</v>
      </c>
      <c r="E42" s="329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4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1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42"/>
      <c r="P43" s="344" t="s">
        <v>72</v>
      </c>
      <c r="Q43" s="345"/>
      <c r="R43" s="345"/>
      <c r="S43" s="345"/>
      <c r="T43" s="345"/>
      <c r="U43" s="345"/>
      <c r="V43" s="346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42"/>
      <c r="P44" s="344" t="s">
        <v>72</v>
      </c>
      <c r="Q44" s="345"/>
      <c r="R44" s="345"/>
      <c r="S44" s="345"/>
      <c r="T44" s="345"/>
      <c r="U44" s="345"/>
      <c r="V44" s="346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54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hidden="1" customHeight="1" x14ac:dyDescent="0.25">
      <c r="A46" s="326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8">
        <v>4607111037190</v>
      </c>
      <c r="E47" s="329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51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8">
        <v>4607111038999</v>
      </c>
      <c r="E48" s="329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3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8">
        <v>4607111037183</v>
      </c>
      <c r="E49" s="329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8">
        <v>4607111039385</v>
      </c>
      <c r="E50" s="329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9"/>
      <c r="R50" s="339"/>
      <c r="S50" s="339"/>
      <c r="T50" s="340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8">
        <v>4607111037091</v>
      </c>
      <c r="E51" s="329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9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9"/>
      <c r="R51" s="339"/>
      <c r="S51" s="339"/>
      <c r="T51" s="340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8">
        <v>4607111039392</v>
      </c>
      <c r="E52" s="329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92" t="s">
        <v>120</v>
      </c>
      <c r="Q52" s="339"/>
      <c r="R52" s="339"/>
      <c r="S52" s="339"/>
      <c r="T52" s="340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6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9"/>
      <c r="R53" s="339"/>
      <c r="S53" s="339"/>
      <c r="T53" s="340"/>
      <c r="U53" s="34"/>
      <c r="V53" s="34"/>
      <c r="W53" s="35" t="s">
        <v>69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9"/>
      <c r="R55" s="339"/>
      <c r="S55" s="339"/>
      <c r="T55" s="340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51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9"/>
      <c r="R56" s="339"/>
      <c r="S56" s="339"/>
      <c r="T56" s="340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9"/>
      <c r="R57" s="339"/>
      <c r="S57" s="339"/>
      <c r="T57" s="340"/>
      <c r="U57" s="34"/>
      <c r="V57" s="34"/>
      <c r="W57" s="35" t="s">
        <v>69</v>
      </c>
      <c r="X57" s="320">
        <v>24</v>
      </c>
      <c r="Y57" s="32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1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42"/>
      <c r="P59" s="344" t="s">
        <v>72</v>
      </c>
      <c r="Q59" s="345"/>
      <c r="R59" s="345"/>
      <c r="S59" s="345"/>
      <c r="T59" s="345"/>
      <c r="U59" s="345"/>
      <c r="V59" s="346"/>
      <c r="W59" s="37" t="s">
        <v>69</v>
      </c>
      <c r="X59" s="322">
        <f>IFERROR(SUM(X47:X58),"0")</f>
        <v>84</v>
      </c>
      <c r="Y59" s="322">
        <f>IFERROR(SUM(Y47:Y58),"0")</f>
        <v>84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42"/>
      <c r="P60" s="344" t="s">
        <v>72</v>
      </c>
      <c r="Q60" s="345"/>
      <c r="R60" s="345"/>
      <c r="S60" s="345"/>
      <c r="T60" s="345"/>
      <c r="U60" s="345"/>
      <c r="V60" s="346"/>
      <c r="W60" s="37" t="s">
        <v>73</v>
      </c>
      <c r="X60" s="322">
        <f>IFERROR(SUMPRODUCT(X47:X58*H47:H58),"0")</f>
        <v>592.79999999999995</v>
      </c>
      <c r="Y60" s="322">
        <f>IFERROR(SUMPRODUCT(Y47:Y58*H47:H58),"0")</f>
        <v>592.79999999999995</v>
      </c>
      <c r="Z60" s="37"/>
      <c r="AA60" s="323"/>
      <c r="AB60" s="323"/>
      <c r="AC60" s="323"/>
    </row>
    <row r="61" spans="1:68" ht="16.5" hidden="1" customHeight="1" x14ac:dyDescent="0.25">
      <c r="A61" s="354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hidden="1" customHeight="1" x14ac:dyDescent="0.25">
      <c r="A62" s="326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9"/>
      <c r="R63" s="339"/>
      <c r="S63" s="339"/>
      <c r="T63" s="340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9"/>
      <c r="R64" s="339"/>
      <c r="S64" s="339"/>
      <c r="T64" s="340"/>
      <c r="U64" s="34"/>
      <c r="V64" s="34"/>
      <c r="W64" s="35" t="s">
        <v>69</v>
      </c>
      <c r="X64" s="320">
        <v>132</v>
      </c>
      <c r="Y64" s="321">
        <f>IFERROR(IF(X64="","",X64),"")</f>
        <v>132</v>
      </c>
      <c r="Z64" s="36">
        <f>IFERROR(IF(X64="","",X64*0.00866),"")</f>
        <v>1.1431199999999999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688.14239999999995</v>
      </c>
      <c r="BN64" s="67">
        <f>IFERROR(Y64*I64,"0")</f>
        <v>688.14239999999995</v>
      </c>
      <c r="BO64" s="67">
        <f>IFERROR(X64/J64,"0")</f>
        <v>0.91666666666666663</v>
      </c>
      <c r="BP64" s="67">
        <f>IFERROR(Y64/J64,"0")</f>
        <v>0.91666666666666663</v>
      </c>
    </row>
    <row r="65" spans="1:68" x14ac:dyDescent="0.2">
      <c r="A65" s="341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42"/>
      <c r="P65" s="344" t="s">
        <v>72</v>
      </c>
      <c r="Q65" s="345"/>
      <c r="R65" s="345"/>
      <c r="S65" s="345"/>
      <c r="T65" s="345"/>
      <c r="U65" s="345"/>
      <c r="V65" s="346"/>
      <c r="W65" s="37" t="s">
        <v>69</v>
      </c>
      <c r="X65" s="322">
        <f>IFERROR(SUM(X63:X64),"0")</f>
        <v>132</v>
      </c>
      <c r="Y65" s="322">
        <f>IFERROR(SUM(Y63:Y64),"0")</f>
        <v>132</v>
      </c>
      <c r="Z65" s="322">
        <f>IFERROR(IF(Z63="",0,Z63),"0")+IFERROR(IF(Z64="",0,Z64),"0")</f>
        <v>1.1431199999999999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42"/>
      <c r="P66" s="344" t="s">
        <v>72</v>
      </c>
      <c r="Q66" s="345"/>
      <c r="R66" s="345"/>
      <c r="S66" s="345"/>
      <c r="T66" s="345"/>
      <c r="U66" s="345"/>
      <c r="V66" s="346"/>
      <c r="W66" s="37" t="s">
        <v>73</v>
      </c>
      <c r="X66" s="322">
        <f>IFERROR(SUMPRODUCT(X63:X64*H63:H64),"0")</f>
        <v>660</v>
      </c>
      <c r="Y66" s="322">
        <f>IFERROR(SUMPRODUCT(Y63:Y64*H63:H64),"0")</f>
        <v>660</v>
      </c>
      <c r="Z66" s="37"/>
      <c r="AA66" s="323"/>
      <c r="AB66" s="323"/>
      <c r="AC66" s="323"/>
    </row>
    <row r="67" spans="1:68" ht="16.5" hidden="1" customHeight="1" x14ac:dyDescent="0.25">
      <c r="A67" s="354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hidden="1" customHeight="1" x14ac:dyDescent="0.25">
      <c r="A68" s="326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8">
        <v>4607111033659</v>
      </c>
      <c r="E69" s="329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9"/>
      <c r="R69" s="339"/>
      <c r="S69" s="339"/>
      <c r="T69" s="340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1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2"/>
      <c r="P70" s="344" t="s">
        <v>72</v>
      </c>
      <c r="Q70" s="345"/>
      <c r="R70" s="345"/>
      <c r="S70" s="345"/>
      <c r="T70" s="345"/>
      <c r="U70" s="345"/>
      <c r="V70" s="346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42"/>
      <c r="P71" s="344" t="s">
        <v>72</v>
      </c>
      <c r="Q71" s="345"/>
      <c r="R71" s="345"/>
      <c r="S71" s="345"/>
      <c r="T71" s="345"/>
      <c r="U71" s="345"/>
      <c r="V71" s="346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54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hidden="1" customHeight="1" x14ac:dyDescent="0.25">
      <c r="A73" s="326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8">
        <v>4607111034137</v>
      </c>
      <c r="E74" s="329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9"/>
      <c r="R74" s="339"/>
      <c r="S74" s="339"/>
      <c r="T74" s="340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8">
        <v>4607111034120</v>
      </c>
      <c r="E75" s="329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37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9"/>
      <c r="R75" s="339"/>
      <c r="S75" s="339"/>
      <c r="T75" s="340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41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42"/>
      <c r="P76" s="344" t="s">
        <v>72</v>
      </c>
      <c r="Q76" s="345"/>
      <c r="R76" s="345"/>
      <c r="S76" s="345"/>
      <c r="T76" s="345"/>
      <c r="U76" s="345"/>
      <c r="V76" s="346"/>
      <c r="W76" s="37" t="s">
        <v>69</v>
      </c>
      <c r="X76" s="322">
        <f>IFERROR(SUM(X74:X75),"0")</f>
        <v>42</v>
      </c>
      <c r="Y76" s="322">
        <f>IFERROR(SUM(Y74:Y75),"0")</f>
        <v>42</v>
      </c>
      <c r="Z76" s="322">
        <f>IFERROR(IF(Z74="",0,Z74),"0")+IFERROR(IF(Z75="",0,Z75),"0")</f>
        <v>0.75095999999999996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42"/>
      <c r="P77" s="344" t="s">
        <v>72</v>
      </c>
      <c r="Q77" s="345"/>
      <c r="R77" s="345"/>
      <c r="S77" s="345"/>
      <c r="T77" s="345"/>
      <c r="U77" s="345"/>
      <c r="V77" s="346"/>
      <c r="W77" s="37" t="s">
        <v>73</v>
      </c>
      <c r="X77" s="322">
        <f>IFERROR(SUMPRODUCT(X74:X75*H74:H75),"0")</f>
        <v>151.19999999999999</v>
      </c>
      <c r="Y77" s="322">
        <f>IFERROR(SUMPRODUCT(Y74:Y75*H74:H75),"0")</f>
        <v>151.19999999999999</v>
      </c>
      <c r="Z77" s="37"/>
      <c r="AA77" s="323"/>
      <c r="AB77" s="323"/>
      <c r="AC77" s="323"/>
    </row>
    <row r="78" spans="1:68" ht="16.5" hidden="1" customHeight="1" x14ac:dyDescent="0.25">
      <c r="A78" s="354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hidden="1" customHeight="1" x14ac:dyDescent="0.25">
      <c r="A79" s="326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8">
        <v>4607111036407</v>
      </c>
      <c r="E80" s="329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9"/>
      <c r="R80" s="339"/>
      <c r="S80" s="339"/>
      <c r="T80" s="340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8">
        <v>4607111033628</v>
      </c>
      <c r="E81" s="329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51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9"/>
      <c r="R81" s="339"/>
      <c r="S81" s="339"/>
      <c r="T81" s="340"/>
      <c r="U81" s="34"/>
      <c r="V81" s="34"/>
      <c r="W81" s="35" t="s">
        <v>69</v>
      </c>
      <c r="X81" s="320">
        <v>28</v>
      </c>
      <c r="Y81" s="321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8">
        <v>4607111033451</v>
      </c>
      <c r="E82" s="329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71" t="s">
        <v>162</v>
      </c>
      <c r="Q82" s="339"/>
      <c r="R82" s="339"/>
      <c r="S82" s="339"/>
      <c r="T82" s="340"/>
      <c r="U82" s="34"/>
      <c r="V82" s="34"/>
      <c r="W82" s="35" t="s">
        <v>69</v>
      </c>
      <c r="X82" s="320">
        <v>14</v>
      </c>
      <c r="Y82" s="321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8">
        <v>4607111035141</v>
      </c>
      <c r="E83" s="329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4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9"/>
      <c r="R83" s="339"/>
      <c r="S83" s="339"/>
      <c r="T83" s="340"/>
      <c r="U83" s="34"/>
      <c r="V83" s="34"/>
      <c r="W83" s="35" t="s">
        <v>69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6" t="s">
        <v>169</v>
      </c>
      <c r="Q84" s="339"/>
      <c r="R84" s="339"/>
      <c r="S84" s="339"/>
      <c r="T84" s="340"/>
      <c r="U84" s="34"/>
      <c r="V84" s="34"/>
      <c r="W84" s="35" t="s">
        <v>69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28">
        <v>4607111035028</v>
      </c>
      <c r="E85" s="329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2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9"/>
      <c r="R85" s="339"/>
      <c r="S85" s="339"/>
      <c r="T85" s="340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1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42"/>
      <c r="P86" s="344" t="s">
        <v>72</v>
      </c>
      <c r="Q86" s="345"/>
      <c r="R86" s="345"/>
      <c r="S86" s="345"/>
      <c r="T86" s="345"/>
      <c r="U86" s="345"/>
      <c r="V86" s="346"/>
      <c r="W86" s="37" t="s">
        <v>69</v>
      </c>
      <c r="X86" s="322">
        <f>IFERROR(SUM(X80:X85),"0")</f>
        <v>98</v>
      </c>
      <c r="Y86" s="322">
        <f>IFERROR(SUM(Y80:Y85),"0")</f>
        <v>98</v>
      </c>
      <c r="Z86" s="322">
        <f>IFERROR(IF(Z80="",0,Z80),"0")+IFERROR(IF(Z81="",0,Z81),"0")+IFERROR(IF(Z82="",0,Z82),"0")+IFERROR(IF(Z83="",0,Z83),"0")+IFERROR(IF(Z84="",0,Z84),"0")+IFERROR(IF(Z85="",0,Z85),"0")</f>
        <v>1.75224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42"/>
      <c r="P87" s="344" t="s">
        <v>72</v>
      </c>
      <c r="Q87" s="345"/>
      <c r="R87" s="345"/>
      <c r="S87" s="345"/>
      <c r="T87" s="345"/>
      <c r="U87" s="345"/>
      <c r="V87" s="346"/>
      <c r="W87" s="37" t="s">
        <v>73</v>
      </c>
      <c r="X87" s="322">
        <f>IFERROR(SUMPRODUCT(X80:X85*H80:H85),"0")</f>
        <v>352.79999999999995</v>
      </c>
      <c r="Y87" s="322">
        <f>IFERROR(SUMPRODUCT(Y80:Y85*H80:H85),"0")</f>
        <v>352.79999999999995</v>
      </c>
      <c r="Z87" s="37"/>
      <c r="AA87" s="323"/>
      <c r="AB87" s="323"/>
      <c r="AC87" s="323"/>
    </row>
    <row r="88" spans="1:68" ht="16.5" hidden="1" customHeight="1" x14ac:dyDescent="0.25">
      <c r="A88" s="354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hidden="1" customHeight="1" x14ac:dyDescent="0.25">
      <c r="A89" s="326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8">
        <v>4607025784012</v>
      </c>
      <c r="E90" s="329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9"/>
      <c r="R90" s="339"/>
      <c r="S90" s="339"/>
      <c r="T90" s="340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8">
        <v>4607025784319</v>
      </c>
      <c r="E91" s="329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9"/>
      <c r="R91" s="339"/>
      <c r="S91" s="339"/>
      <c r="T91" s="340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8">
        <v>4607111035370</v>
      </c>
      <c r="E92" s="329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50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9"/>
      <c r="R92" s="339"/>
      <c r="S92" s="339"/>
      <c r="T92" s="340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41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42"/>
      <c r="P93" s="344" t="s">
        <v>72</v>
      </c>
      <c r="Q93" s="345"/>
      <c r="R93" s="345"/>
      <c r="S93" s="345"/>
      <c r="T93" s="345"/>
      <c r="U93" s="345"/>
      <c r="V93" s="346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42"/>
      <c r="P94" s="344" t="s">
        <v>72</v>
      </c>
      <c r="Q94" s="345"/>
      <c r="R94" s="345"/>
      <c r="S94" s="345"/>
      <c r="T94" s="345"/>
      <c r="U94" s="345"/>
      <c r="V94" s="346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54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hidden="1" customHeight="1" x14ac:dyDescent="0.25">
      <c r="A96" s="326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8">
        <v>4607111033970</v>
      </c>
      <c r="E97" s="329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5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8">
        <v>4607111039262</v>
      </c>
      <c r="E98" s="329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28">
        <v>4607111034144</v>
      </c>
      <c r="E99" s="329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52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9"/>
      <c r="R99" s="339"/>
      <c r="S99" s="339"/>
      <c r="T99" s="340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8">
        <v>4607111039248</v>
      </c>
      <c r="E100" s="329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5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9"/>
      <c r="R100" s="339"/>
      <c r="S100" s="339"/>
      <c r="T100" s="340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28">
        <v>4607111033987</v>
      </c>
      <c r="E101" s="329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0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9"/>
      <c r="R101" s="339"/>
      <c r="S101" s="339"/>
      <c r="T101" s="340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8">
        <v>4607111039293</v>
      </c>
      <c r="E102" s="329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1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9"/>
      <c r="R102" s="339"/>
      <c r="S102" s="339"/>
      <c r="T102" s="340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28">
        <v>4607111034151</v>
      </c>
      <c r="E103" s="329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50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9"/>
      <c r="R103" s="339"/>
      <c r="S103" s="339"/>
      <c r="T103" s="340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8">
        <v>4607111039279</v>
      </c>
      <c r="E104" s="329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53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9"/>
      <c r="R104" s="339"/>
      <c r="S104" s="339"/>
      <c r="T104" s="340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41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42"/>
      <c r="P105" s="344" t="s">
        <v>72</v>
      </c>
      <c r="Q105" s="345"/>
      <c r="R105" s="345"/>
      <c r="S105" s="345"/>
      <c r="T105" s="345"/>
      <c r="U105" s="345"/>
      <c r="V105" s="346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42"/>
      <c r="P106" s="344" t="s">
        <v>72</v>
      </c>
      <c r="Q106" s="345"/>
      <c r="R106" s="345"/>
      <c r="S106" s="345"/>
      <c r="T106" s="345"/>
      <c r="U106" s="345"/>
      <c r="V106" s="346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hidden="1" customHeight="1" x14ac:dyDescent="0.25">
      <c r="A107" s="354" t="s">
        <v>201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5"/>
      <c r="AB107" s="315"/>
      <c r="AC107" s="315"/>
    </row>
    <row r="108" spans="1:68" ht="14.25" hidden="1" customHeight="1" x14ac:dyDescent="0.25">
      <c r="A108" s="326" t="s">
        <v>141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8">
        <v>4607111034014</v>
      </c>
      <c r="E109" s="329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14" t="s">
        <v>204</v>
      </c>
      <c r="Q109" s="339"/>
      <c r="R109" s="339"/>
      <c r="S109" s="339"/>
      <c r="T109" s="340"/>
      <c r="U109" s="34"/>
      <c r="V109" s="34"/>
      <c r="W109" s="35" t="s">
        <v>69</v>
      </c>
      <c r="X109" s="320">
        <v>42</v>
      </c>
      <c r="Y109" s="321">
        <f>IFERROR(IF(X109="","",X109),"")</f>
        <v>42</v>
      </c>
      <c r="Z109" s="36">
        <f>IFERROR(IF(X109="","",X109*0.01788),"")</f>
        <v>0.75095999999999996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155.55119999999999</v>
      </c>
      <c r="BN109" s="67">
        <f>IFERROR(Y109*I109,"0")</f>
        <v>155.55119999999999</v>
      </c>
      <c r="BO109" s="67">
        <f>IFERROR(X109/J109,"0")</f>
        <v>0.6</v>
      </c>
      <c r="BP109" s="67">
        <f>IFERROR(Y109/J109,"0")</f>
        <v>0.6</v>
      </c>
    </row>
    <row r="110" spans="1:68" ht="27" hidden="1" customHeight="1" x14ac:dyDescent="0.25">
      <c r="A110" s="54" t="s">
        <v>206</v>
      </c>
      <c r="B110" s="54" t="s">
        <v>207</v>
      </c>
      <c r="C110" s="31">
        <v>4301135532</v>
      </c>
      <c r="D110" s="328">
        <v>4607111033994</v>
      </c>
      <c r="E110" s="329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56" t="s">
        <v>208</v>
      </c>
      <c r="Q110" s="339"/>
      <c r="R110" s="339"/>
      <c r="S110" s="339"/>
      <c r="T110" s="340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41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42"/>
      <c r="P111" s="344" t="s">
        <v>72</v>
      </c>
      <c r="Q111" s="345"/>
      <c r="R111" s="345"/>
      <c r="S111" s="345"/>
      <c r="T111" s="345"/>
      <c r="U111" s="345"/>
      <c r="V111" s="346"/>
      <c r="W111" s="37" t="s">
        <v>69</v>
      </c>
      <c r="X111" s="322">
        <f>IFERROR(SUM(X109:X110),"0")</f>
        <v>42</v>
      </c>
      <c r="Y111" s="322">
        <f>IFERROR(SUM(Y109:Y110),"0")</f>
        <v>42</v>
      </c>
      <c r="Z111" s="322">
        <f>IFERROR(IF(Z109="",0,Z109),"0")+IFERROR(IF(Z110="",0,Z110),"0")</f>
        <v>0.75095999999999996</v>
      </c>
      <c r="AA111" s="323"/>
      <c r="AB111" s="323"/>
      <c r="AC111" s="323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42"/>
      <c r="P112" s="344" t="s">
        <v>72</v>
      </c>
      <c r="Q112" s="345"/>
      <c r="R112" s="345"/>
      <c r="S112" s="345"/>
      <c r="T112" s="345"/>
      <c r="U112" s="345"/>
      <c r="V112" s="346"/>
      <c r="W112" s="37" t="s">
        <v>73</v>
      </c>
      <c r="X112" s="322">
        <f>IFERROR(SUMPRODUCT(X109:X110*H109:H110),"0")</f>
        <v>126</v>
      </c>
      <c r="Y112" s="322">
        <f>IFERROR(SUMPRODUCT(Y109:Y110*H109:H110),"0")</f>
        <v>126</v>
      </c>
      <c r="Z112" s="37"/>
      <c r="AA112" s="323"/>
      <c r="AB112" s="323"/>
      <c r="AC112" s="323"/>
    </row>
    <row r="113" spans="1:68" ht="16.5" hidden="1" customHeight="1" x14ac:dyDescent="0.25">
      <c r="A113" s="354" t="s">
        <v>209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5"/>
      <c r="AB113" s="315"/>
      <c r="AC113" s="315"/>
    </row>
    <row r="114" spans="1:68" ht="14.25" hidden="1" customHeight="1" x14ac:dyDescent="0.25">
      <c r="A114" s="326" t="s">
        <v>141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28">
        <v>4607111039095</v>
      </c>
      <c r="E115" s="329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28">
        <v>4607111039101</v>
      </c>
      <c r="E116" s="329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500" t="s">
        <v>215</v>
      </c>
      <c r="Q116" s="339"/>
      <c r="R116" s="339"/>
      <c r="S116" s="339"/>
      <c r="T116" s="340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8">
        <v>4607111034199</v>
      </c>
      <c r="E117" s="329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6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9"/>
      <c r="R117" s="339"/>
      <c r="S117" s="339"/>
      <c r="T117" s="340"/>
      <c r="U117" s="34"/>
      <c r="V117" s="34"/>
      <c r="W117" s="35" t="s">
        <v>69</v>
      </c>
      <c r="X117" s="320">
        <v>28</v>
      </c>
      <c r="Y117" s="321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41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42"/>
      <c r="P118" s="344" t="s">
        <v>72</v>
      </c>
      <c r="Q118" s="345"/>
      <c r="R118" s="345"/>
      <c r="S118" s="345"/>
      <c r="T118" s="345"/>
      <c r="U118" s="345"/>
      <c r="V118" s="346"/>
      <c r="W118" s="37" t="s">
        <v>69</v>
      </c>
      <c r="X118" s="322">
        <f>IFERROR(SUM(X115:X117),"0")</f>
        <v>28</v>
      </c>
      <c r="Y118" s="322">
        <f>IFERROR(SUM(Y115:Y117),"0")</f>
        <v>28</v>
      </c>
      <c r="Z118" s="322">
        <f>IFERROR(IF(Z115="",0,Z115),"0")+IFERROR(IF(Z116="",0,Z116),"0")+IFERROR(IF(Z117="",0,Z117),"0")</f>
        <v>0.50063999999999997</v>
      </c>
      <c r="AA118" s="323"/>
      <c r="AB118" s="323"/>
      <c r="AC118" s="323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42"/>
      <c r="P119" s="344" t="s">
        <v>72</v>
      </c>
      <c r="Q119" s="345"/>
      <c r="R119" s="345"/>
      <c r="S119" s="345"/>
      <c r="T119" s="345"/>
      <c r="U119" s="345"/>
      <c r="V119" s="346"/>
      <c r="W119" s="37" t="s">
        <v>73</v>
      </c>
      <c r="X119" s="322">
        <f>IFERROR(SUMPRODUCT(X115:X117*H115:H117),"0")</f>
        <v>84</v>
      </c>
      <c r="Y119" s="322">
        <f>IFERROR(SUMPRODUCT(Y115:Y117*H115:H117),"0")</f>
        <v>84</v>
      </c>
      <c r="Z119" s="37"/>
      <c r="AA119" s="323"/>
      <c r="AB119" s="323"/>
      <c r="AC119" s="323"/>
    </row>
    <row r="120" spans="1:68" ht="16.5" hidden="1" customHeight="1" x14ac:dyDescent="0.25">
      <c r="A120" s="354" t="s">
        <v>219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5"/>
      <c r="AB120" s="315"/>
      <c r="AC120" s="315"/>
    </row>
    <row r="121" spans="1:68" ht="14.25" hidden="1" customHeight="1" x14ac:dyDescent="0.25">
      <c r="A121" s="326" t="s">
        <v>141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28">
        <v>4607111034816</v>
      </c>
      <c r="E122" s="329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8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9"/>
      <c r="R122" s="339"/>
      <c r="S122" s="339"/>
      <c r="T122" s="340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28">
        <v>4607111034380</v>
      </c>
      <c r="E123" s="329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3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9"/>
      <c r="R123" s="339"/>
      <c r="S123" s="339"/>
      <c r="T123" s="340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8">
        <v>4607111034397</v>
      </c>
      <c r="E124" s="329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3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9"/>
      <c r="R124" s="339"/>
      <c r="S124" s="339"/>
      <c r="T124" s="340"/>
      <c r="U124" s="34"/>
      <c r="V124" s="34"/>
      <c r="W124" s="35" t="s">
        <v>69</v>
      </c>
      <c r="X124" s="320">
        <v>140</v>
      </c>
      <c r="Y124" s="321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459.2</v>
      </c>
      <c r="BN124" s="67">
        <f>IFERROR(Y124*I124,"0")</f>
        <v>459.2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41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42"/>
      <c r="P125" s="344" t="s">
        <v>72</v>
      </c>
      <c r="Q125" s="345"/>
      <c r="R125" s="345"/>
      <c r="S125" s="345"/>
      <c r="T125" s="345"/>
      <c r="U125" s="345"/>
      <c r="V125" s="346"/>
      <c r="W125" s="37" t="s">
        <v>69</v>
      </c>
      <c r="X125" s="322">
        <f>IFERROR(SUM(X122:X124),"0")</f>
        <v>140</v>
      </c>
      <c r="Y125" s="322">
        <f>IFERROR(SUM(Y122:Y124),"0")</f>
        <v>140</v>
      </c>
      <c r="Z125" s="322">
        <f>IFERROR(IF(Z122="",0,Z122),"0")+IFERROR(IF(Z123="",0,Z123),"0")+IFERROR(IF(Z124="",0,Z124),"0")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42"/>
      <c r="P126" s="344" t="s">
        <v>72</v>
      </c>
      <c r="Q126" s="345"/>
      <c r="R126" s="345"/>
      <c r="S126" s="345"/>
      <c r="T126" s="345"/>
      <c r="U126" s="345"/>
      <c r="V126" s="346"/>
      <c r="W126" s="37" t="s">
        <v>73</v>
      </c>
      <c r="X126" s="322">
        <f>IFERROR(SUMPRODUCT(X122:X124*H122:H124),"0")</f>
        <v>420</v>
      </c>
      <c r="Y126" s="322">
        <f>IFERROR(SUMPRODUCT(Y122:Y124*H122:H124),"0")</f>
        <v>420</v>
      </c>
      <c r="Z126" s="37"/>
      <c r="AA126" s="323"/>
      <c r="AB126" s="323"/>
      <c r="AC126" s="323"/>
    </row>
    <row r="127" spans="1:68" ht="16.5" hidden="1" customHeight="1" x14ac:dyDescent="0.25">
      <c r="A127" s="354" t="s">
        <v>227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5"/>
      <c r="AB127" s="315"/>
      <c r="AC127" s="315"/>
    </row>
    <row r="128" spans="1:68" ht="14.25" hidden="1" customHeight="1" x14ac:dyDescent="0.25">
      <c r="A128" s="326" t="s">
        <v>141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28">
        <v>4607111035806</v>
      </c>
      <c r="E129" s="329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9"/>
      <c r="R129" s="339"/>
      <c r="S129" s="339"/>
      <c r="T129" s="340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1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42"/>
      <c r="P130" s="344" t="s">
        <v>72</v>
      </c>
      <c r="Q130" s="345"/>
      <c r="R130" s="345"/>
      <c r="S130" s="345"/>
      <c r="T130" s="345"/>
      <c r="U130" s="345"/>
      <c r="V130" s="346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42"/>
      <c r="P131" s="344" t="s">
        <v>72</v>
      </c>
      <c r="Q131" s="345"/>
      <c r="R131" s="345"/>
      <c r="S131" s="345"/>
      <c r="T131" s="345"/>
      <c r="U131" s="345"/>
      <c r="V131" s="346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54" t="s">
        <v>231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5"/>
      <c r="AB132" s="315"/>
      <c r="AC132" s="315"/>
    </row>
    <row r="133" spans="1:68" ht="14.25" hidden="1" customHeight="1" x14ac:dyDescent="0.25">
      <c r="A133" s="326" t="s">
        <v>232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28">
        <v>4607111035639</v>
      </c>
      <c r="E134" s="329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387" t="s">
        <v>236</v>
      </c>
      <c r="Q134" s="339"/>
      <c r="R134" s="339"/>
      <c r="S134" s="339"/>
      <c r="T134" s="340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28">
        <v>4607111035646</v>
      </c>
      <c r="E135" s="329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9"/>
      <c r="R135" s="339"/>
      <c r="S135" s="339"/>
      <c r="T135" s="340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41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42"/>
      <c r="P136" s="344" t="s">
        <v>72</v>
      </c>
      <c r="Q136" s="345"/>
      <c r="R136" s="345"/>
      <c r="S136" s="345"/>
      <c r="T136" s="345"/>
      <c r="U136" s="345"/>
      <c r="V136" s="346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42"/>
      <c r="P137" s="344" t="s">
        <v>72</v>
      </c>
      <c r="Q137" s="345"/>
      <c r="R137" s="345"/>
      <c r="S137" s="345"/>
      <c r="T137" s="345"/>
      <c r="U137" s="345"/>
      <c r="V137" s="346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54" t="s">
        <v>240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5"/>
      <c r="AB138" s="315"/>
      <c r="AC138" s="315"/>
    </row>
    <row r="139" spans="1:68" ht="14.25" hidden="1" customHeight="1" x14ac:dyDescent="0.25">
      <c r="A139" s="326" t="s">
        <v>141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28">
        <v>4607111036568</v>
      </c>
      <c r="E140" s="329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9"/>
      <c r="R140" s="339"/>
      <c r="S140" s="339"/>
      <c r="T140" s="340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1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42"/>
      <c r="P141" s="344" t="s">
        <v>72</v>
      </c>
      <c r="Q141" s="345"/>
      <c r="R141" s="345"/>
      <c r="S141" s="345"/>
      <c r="T141" s="345"/>
      <c r="U141" s="345"/>
      <c r="V141" s="346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42"/>
      <c r="P142" s="344" t="s">
        <v>72</v>
      </c>
      <c r="Q142" s="345"/>
      <c r="R142" s="345"/>
      <c r="S142" s="345"/>
      <c r="T142" s="345"/>
      <c r="U142" s="345"/>
      <c r="V142" s="346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68" t="s">
        <v>244</v>
      </c>
      <c r="B143" s="369"/>
      <c r="C143" s="369"/>
      <c r="D143" s="369"/>
      <c r="E143" s="369"/>
      <c r="F143" s="369"/>
      <c r="G143" s="369"/>
      <c r="H143" s="369"/>
      <c r="I143" s="369"/>
      <c r="J143" s="369"/>
      <c r="K143" s="369"/>
      <c r="L143" s="369"/>
      <c r="M143" s="369"/>
      <c r="N143" s="369"/>
      <c r="O143" s="369"/>
      <c r="P143" s="369"/>
      <c r="Q143" s="369"/>
      <c r="R143" s="369"/>
      <c r="S143" s="369"/>
      <c r="T143" s="369"/>
      <c r="U143" s="369"/>
      <c r="V143" s="369"/>
      <c r="W143" s="369"/>
      <c r="X143" s="369"/>
      <c r="Y143" s="369"/>
      <c r="Z143" s="369"/>
      <c r="AA143" s="48"/>
      <c r="AB143" s="48"/>
      <c r="AC143" s="48"/>
    </row>
    <row r="144" spans="1:68" ht="16.5" hidden="1" customHeight="1" x14ac:dyDescent="0.25">
      <c r="A144" s="354" t="s">
        <v>245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5"/>
      <c r="AB144" s="315"/>
      <c r="AC144" s="315"/>
    </row>
    <row r="145" spans="1:68" ht="14.25" hidden="1" customHeight="1" x14ac:dyDescent="0.25">
      <c r="A145" s="326" t="s">
        <v>141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28">
        <v>4607111039057</v>
      </c>
      <c r="E146" s="329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377" t="s">
        <v>248</v>
      </c>
      <c r="Q146" s="339"/>
      <c r="R146" s="339"/>
      <c r="S146" s="339"/>
      <c r="T146" s="340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1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42"/>
      <c r="P147" s="344" t="s">
        <v>72</v>
      </c>
      <c r="Q147" s="345"/>
      <c r="R147" s="345"/>
      <c r="S147" s="345"/>
      <c r="T147" s="345"/>
      <c r="U147" s="345"/>
      <c r="V147" s="346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42"/>
      <c r="P148" s="344" t="s">
        <v>72</v>
      </c>
      <c r="Q148" s="345"/>
      <c r="R148" s="345"/>
      <c r="S148" s="345"/>
      <c r="T148" s="345"/>
      <c r="U148" s="345"/>
      <c r="V148" s="346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54" t="s">
        <v>249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5"/>
      <c r="AB149" s="315"/>
      <c r="AC149" s="315"/>
    </row>
    <row r="150" spans="1:68" ht="14.25" hidden="1" customHeight="1" x14ac:dyDescent="0.25">
      <c r="A150" s="326" t="s">
        <v>63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28">
        <v>4607111036384</v>
      </c>
      <c r="E151" s="329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352" t="s">
        <v>252</v>
      </c>
      <c r="Q151" s="339"/>
      <c r="R151" s="339"/>
      <c r="S151" s="339"/>
      <c r="T151" s="340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28">
        <v>4640242180250</v>
      </c>
      <c r="E152" s="329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529" t="s">
        <v>256</v>
      </c>
      <c r="Q152" s="339"/>
      <c r="R152" s="339"/>
      <c r="S152" s="339"/>
      <c r="T152" s="340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8">
        <v>4607111036216</v>
      </c>
      <c r="E153" s="329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94" t="s">
        <v>260</v>
      </c>
      <c r="Q153" s="339"/>
      <c r="R153" s="339"/>
      <c r="S153" s="339"/>
      <c r="T153" s="340"/>
      <c r="U153" s="34"/>
      <c r="V153" s="34"/>
      <c r="W153" s="35" t="s">
        <v>69</v>
      </c>
      <c r="X153" s="320">
        <v>60</v>
      </c>
      <c r="Y153" s="321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28">
        <v>4607111036278</v>
      </c>
      <c r="E154" s="329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39" t="s">
        <v>264</v>
      </c>
      <c r="Q154" s="339"/>
      <c r="R154" s="339"/>
      <c r="S154" s="339"/>
      <c r="T154" s="340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1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42"/>
      <c r="P155" s="344" t="s">
        <v>72</v>
      </c>
      <c r="Q155" s="345"/>
      <c r="R155" s="345"/>
      <c r="S155" s="345"/>
      <c r="T155" s="345"/>
      <c r="U155" s="345"/>
      <c r="V155" s="346"/>
      <c r="W155" s="37" t="s">
        <v>69</v>
      </c>
      <c r="X155" s="322">
        <f>IFERROR(SUM(X151:X154),"0")</f>
        <v>60</v>
      </c>
      <c r="Y155" s="322">
        <f>IFERROR(SUM(Y151:Y154),"0")</f>
        <v>60</v>
      </c>
      <c r="Z155" s="322">
        <f>IFERROR(IF(Z151="",0,Z151),"0")+IFERROR(IF(Z152="",0,Z152),"0")+IFERROR(IF(Z153="",0,Z153),"0")+IFERROR(IF(Z154="",0,Z154),"0")</f>
        <v>0.51959999999999995</v>
      </c>
      <c r="AA155" s="323"/>
      <c r="AB155" s="323"/>
      <c r="AC155" s="323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42"/>
      <c r="P156" s="344" t="s">
        <v>72</v>
      </c>
      <c r="Q156" s="345"/>
      <c r="R156" s="345"/>
      <c r="S156" s="345"/>
      <c r="T156" s="345"/>
      <c r="U156" s="345"/>
      <c r="V156" s="346"/>
      <c r="W156" s="37" t="s">
        <v>73</v>
      </c>
      <c r="X156" s="322">
        <f>IFERROR(SUMPRODUCT(X151:X154*H151:H154),"0")</f>
        <v>300</v>
      </c>
      <c r="Y156" s="322">
        <f>IFERROR(SUMPRODUCT(Y151:Y154*H151:H154),"0")</f>
        <v>300</v>
      </c>
      <c r="Z156" s="37"/>
      <c r="AA156" s="323"/>
      <c r="AB156" s="323"/>
      <c r="AC156" s="323"/>
    </row>
    <row r="157" spans="1:68" ht="14.25" hidden="1" customHeight="1" x14ac:dyDescent="0.25">
      <c r="A157" s="326" t="s">
        <v>266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28">
        <v>4607111036827</v>
      </c>
      <c r="E158" s="329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9"/>
      <c r="R158" s="339"/>
      <c r="S158" s="339"/>
      <c r="T158" s="340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28">
        <v>4607111036834</v>
      </c>
      <c r="E159" s="329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9"/>
      <c r="R159" s="339"/>
      <c r="S159" s="339"/>
      <c r="T159" s="340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41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42"/>
      <c r="P160" s="344" t="s">
        <v>72</v>
      </c>
      <c r="Q160" s="345"/>
      <c r="R160" s="345"/>
      <c r="S160" s="345"/>
      <c r="T160" s="345"/>
      <c r="U160" s="345"/>
      <c r="V160" s="346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42"/>
      <c r="P161" s="344" t="s">
        <v>72</v>
      </c>
      <c r="Q161" s="345"/>
      <c r="R161" s="345"/>
      <c r="S161" s="345"/>
      <c r="T161" s="345"/>
      <c r="U161" s="345"/>
      <c r="V161" s="346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68" t="s">
        <v>272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48"/>
      <c r="AB162" s="48"/>
      <c r="AC162" s="48"/>
    </row>
    <row r="163" spans="1:68" ht="16.5" hidden="1" customHeight="1" x14ac:dyDescent="0.25">
      <c r="A163" s="354" t="s">
        <v>273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5"/>
      <c r="AB163" s="315"/>
      <c r="AC163" s="315"/>
    </row>
    <row r="164" spans="1:68" ht="14.25" hidden="1" customHeight="1" x14ac:dyDescent="0.25">
      <c r="A164" s="326" t="s">
        <v>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8">
        <v>4607111035721</v>
      </c>
      <c r="E165" s="329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52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9"/>
      <c r="R165" s="339"/>
      <c r="S165" s="339"/>
      <c r="T165" s="340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8">
        <v>4607111035691</v>
      </c>
      <c r="E166" s="329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49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9"/>
      <c r="R166" s="339"/>
      <c r="S166" s="339"/>
      <c r="T166" s="340"/>
      <c r="U166" s="34"/>
      <c r="V166" s="34"/>
      <c r="W166" s="35" t="s">
        <v>69</v>
      </c>
      <c r="X166" s="320">
        <v>84</v>
      </c>
      <c r="Y166" s="321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8">
        <v>4607111038487</v>
      </c>
      <c r="E167" s="329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9"/>
      <c r="R167" s="339"/>
      <c r="S167" s="339"/>
      <c r="T167" s="340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41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42"/>
      <c r="P168" s="344" t="s">
        <v>72</v>
      </c>
      <c r="Q168" s="345"/>
      <c r="R168" s="345"/>
      <c r="S168" s="345"/>
      <c r="T168" s="345"/>
      <c r="U168" s="345"/>
      <c r="V168" s="346"/>
      <c r="W168" s="37" t="s">
        <v>69</v>
      </c>
      <c r="X168" s="322">
        <f>IFERROR(SUM(X165:X167),"0")</f>
        <v>126</v>
      </c>
      <c r="Y168" s="322">
        <f>IFERROR(SUM(Y165:Y167),"0")</f>
        <v>126</v>
      </c>
      <c r="Z168" s="322">
        <f>IFERROR(IF(Z165="",0,Z165),"0")+IFERROR(IF(Z166="",0,Z166),"0")+IFERROR(IF(Z167="",0,Z167),"0")</f>
        <v>2.2528800000000002</v>
      </c>
      <c r="AA168" s="323"/>
      <c r="AB168" s="323"/>
      <c r="AC168" s="323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42"/>
      <c r="P169" s="344" t="s">
        <v>72</v>
      </c>
      <c r="Q169" s="345"/>
      <c r="R169" s="345"/>
      <c r="S169" s="345"/>
      <c r="T169" s="345"/>
      <c r="U169" s="345"/>
      <c r="V169" s="346"/>
      <c r="W169" s="37" t="s">
        <v>73</v>
      </c>
      <c r="X169" s="322">
        <f>IFERROR(SUMPRODUCT(X165:X167*H165:H167),"0")</f>
        <v>378</v>
      </c>
      <c r="Y169" s="322">
        <f>IFERROR(SUMPRODUCT(Y165:Y167*H165:H167),"0")</f>
        <v>378</v>
      </c>
      <c r="Z169" s="37"/>
      <c r="AA169" s="323"/>
      <c r="AB169" s="323"/>
      <c r="AC169" s="323"/>
    </row>
    <row r="170" spans="1:68" ht="14.25" hidden="1" customHeight="1" x14ac:dyDescent="0.25">
      <c r="A170" s="326" t="s">
        <v>283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28">
        <v>4680115885875</v>
      </c>
      <c r="E171" s="329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499" t="s">
        <v>288</v>
      </c>
      <c r="Q171" s="339"/>
      <c r="R171" s="339"/>
      <c r="S171" s="339"/>
      <c r="T171" s="340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28">
        <v>4680115881204</v>
      </c>
      <c r="E172" s="329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52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9"/>
      <c r="R172" s="339"/>
      <c r="S172" s="339"/>
      <c r="T172" s="340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41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42"/>
      <c r="P173" s="344" t="s">
        <v>72</v>
      </c>
      <c r="Q173" s="345"/>
      <c r="R173" s="345"/>
      <c r="S173" s="345"/>
      <c r="T173" s="345"/>
      <c r="U173" s="345"/>
      <c r="V173" s="346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42"/>
      <c r="P174" s="344" t="s">
        <v>72</v>
      </c>
      <c r="Q174" s="345"/>
      <c r="R174" s="345"/>
      <c r="S174" s="345"/>
      <c r="T174" s="345"/>
      <c r="U174" s="345"/>
      <c r="V174" s="346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68" t="s">
        <v>294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369"/>
      <c r="Z175" s="369"/>
      <c r="AA175" s="48"/>
      <c r="AB175" s="48"/>
      <c r="AC175" s="48"/>
    </row>
    <row r="176" spans="1:68" ht="16.5" hidden="1" customHeight="1" x14ac:dyDescent="0.25">
      <c r="A176" s="354" t="s">
        <v>295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5"/>
      <c r="AB176" s="315"/>
      <c r="AC176" s="315"/>
    </row>
    <row r="177" spans="1:68" ht="14.25" hidden="1" customHeight="1" x14ac:dyDescent="0.25">
      <c r="A177" s="326" t="s">
        <v>141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28">
        <v>4620207490198</v>
      </c>
      <c r="E178" s="329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389" t="s">
        <v>298</v>
      </c>
      <c r="Q178" s="339"/>
      <c r="R178" s="339"/>
      <c r="S178" s="339"/>
      <c r="T178" s="340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28">
        <v>4620207490259</v>
      </c>
      <c r="E179" s="329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37" t="s">
        <v>303</v>
      </c>
      <c r="Q179" s="339"/>
      <c r="R179" s="339"/>
      <c r="S179" s="339"/>
      <c r="T179" s="340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28">
        <v>4620207490235</v>
      </c>
      <c r="E180" s="329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65" t="s">
        <v>306</v>
      </c>
      <c r="Q180" s="339"/>
      <c r="R180" s="339"/>
      <c r="S180" s="339"/>
      <c r="T180" s="340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1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42"/>
      <c r="P181" s="344" t="s">
        <v>72</v>
      </c>
      <c r="Q181" s="345"/>
      <c r="R181" s="345"/>
      <c r="S181" s="345"/>
      <c r="T181" s="345"/>
      <c r="U181" s="345"/>
      <c r="V181" s="346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7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42"/>
      <c r="P182" s="344" t="s">
        <v>72</v>
      </c>
      <c r="Q182" s="345"/>
      <c r="R182" s="345"/>
      <c r="S182" s="345"/>
      <c r="T182" s="345"/>
      <c r="U182" s="345"/>
      <c r="V182" s="346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54" t="s">
        <v>308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315"/>
      <c r="AB183" s="315"/>
      <c r="AC183" s="315"/>
    </row>
    <row r="184" spans="1:68" ht="14.25" hidden="1" customHeight="1" x14ac:dyDescent="0.25">
      <c r="A184" s="326" t="s">
        <v>63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8">
        <v>4607111037022</v>
      </c>
      <c r="E185" s="329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9"/>
      <c r="R185" s="339"/>
      <c r="S185" s="339"/>
      <c r="T185" s="340"/>
      <c r="U185" s="34"/>
      <c r="V185" s="34"/>
      <c r="W185" s="35" t="s">
        <v>69</v>
      </c>
      <c r="X185" s="320">
        <v>36</v>
      </c>
      <c r="Y185" s="321">
        <f>IFERROR(IF(X185="","",X185),"")</f>
        <v>36</v>
      </c>
      <c r="Z185" s="36">
        <f>IFERROR(IF(X185="","",X185*0.0155),"")</f>
        <v>0.55800000000000005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211.32</v>
      </c>
      <c r="BN185" s="67">
        <f>IFERROR(Y185*I185,"0")</f>
        <v>211.32</v>
      </c>
      <c r="BO185" s="67">
        <f>IFERROR(X185/J185,"0")</f>
        <v>0.42857142857142855</v>
      </c>
      <c r="BP185" s="67">
        <f>IFERROR(Y185/J185,"0")</f>
        <v>0.42857142857142855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28">
        <v>4607111038494</v>
      </c>
      <c r="E186" s="329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3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9"/>
      <c r="R186" s="339"/>
      <c r="S186" s="339"/>
      <c r="T186" s="340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28">
        <v>4607111038135</v>
      </c>
      <c r="E187" s="329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9"/>
      <c r="R187" s="339"/>
      <c r="S187" s="339"/>
      <c r="T187" s="340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1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2"/>
      <c r="P188" s="344" t="s">
        <v>72</v>
      </c>
      <c r="Q188" s="345"/>
      <c r="R188" s="345"/>
      <c r="S188" s="345"/>
      <c r="T188" s="345"/>
      <c r="U188" s="345"/>
      <c r="V188" s="346"/>
      <c r="W188" s="37" t="s">
        <v>69</v>
      </c>
      <c r="X188" s="322">
        <f>IFERROR(SUM(X185:X187),"0")</f>
        <v>36</v>
      </c>
      <c r="Y188" s="322">
        <f>IFERROR(SUM(Y185:Y187),"0")</f>
        <v>36</v>
      </c>
      <c r="Z188" s="322">
        <f>IFERROR(IF(Z185="",0,Z185),"0")+IFERROR(IF(Z186="",0,Z186),"0")+IFERROR(IF(Z187="",0,Z187),"0")</f>
        <v>0.55800000000000005</v>
      </c>
      <c r="AA188" s="323"/>
      <c r="AB188" s="323"/>
      <c r="AC188" s="323"/>
    </row>
    <row r="189" spans="1:68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42"/>
      <c r="P189" s="344" t="s">
        <v>72</v>
      </c>
      <c r="Q189" s="345"/>
      <c r="R189" s="345"/>
      <c r="S189" s="345"/>
      <c r="T189" s="345"/>
      <c r="U189" s="345"/>
      <c r="V189" s="346"/>
      <c r="W189" s="37" t="s">
        <v>73</v>
      </c>
      <c r="X189" s="322">
        <f>IFERROR(SUMPRODUCT(X185:X187*H185:H187),"0")</f>
        <v>201.6</v>
      </c>
      <c r="Y189" s="322">
        <f>IFERROR(SUMPRODUCT(Y185:Y187*H185:H187),"0")</f>
        <v>201.6</v>
      </c>
      <c r="Z189" s="37"/>
      <c r="AA189" s="323"/>
      <c r="AB189" s="323"/>
      <c r="AC189" s="323"/>
    </row>
    <row r="190" spans="1:68" ht="16.5" hidden="1" customHeight="1" x14ac:dyDescent="0.25">
      <c r="A190" s="354" t="s">
        <v>318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  <c r="AA190" s="315"/>
      <c r="AB190" s="315"/>
      <c r="AC190" s="315"/>
    </row>
    <row r="191" spans="1:68" ht="14.25" hidden="1" customHeight="1" x14ac:dyDescent="0.25">
      <c r="A191" s="326" t="s">
        <v>63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28">
        <v>4607111038654</v>
      </c>
      <c r="E192" s="329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53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9"/>
      <c r="R192" s="339"/>
      <c r="S192" s="339"/>
      <c r="T192" s="340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28">
        <v>4607111038586</v>
      </c>
      <c r="E193" s="329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9"/>
      <c r="R193" s="339"/>
      <c r="S193" s="339"/>
      <c r="T193" s="340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28">
        <v>4607111038609</v>
      </c>
      <c r="E194" s="329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9"/>
      <c r="R194" s="339"/>
      <c r="S194" s="339"/>
      <c r="T194" s="340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28">
        <v>4607111038630</v>
      </c>
      <c r="E195" s="329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9"/>
      <c r="R195" s="339"/>
      <c r="S195" s="339"/>
      <c r="T195" s="340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28">
        <v>4607111038616</v>
      </c>
      <c r="E196" s="329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9"/>
      <c r="R196" s="339"/>
      <c r="S196" s="339"/>
      <c r="T196" s="340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28">
        <v>4607111038623</v>
      </c>
      <c r="E197" s="329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41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42"/>
      <c r="P198" s="344" t="s">
        <v>72</v>
      </c>
      <c r="Q198" s="345"/>
      <c r="R198" s="345"/>
      <c r="S198" s="345"/>
      <c r="T198" s="345"/>
      <c r="U198" s="345"/>
      <c r="V198" s="346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42"/>
      <c r="P199" s="344" t="s">
        <v>72</v>
      </c>
      <c r="Q199" s="345"/>
      <c r="R199" s="345"/>
      <c r="S199" s="345"/>
      <c r="T199" s="345"/>
      <c r="U199" s="345"/>
      <c r="V199" s="346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54" t="s">
        <v>333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  <c r="AA200" s="315"/>
      <c r="AB200" s="315"/>
      <c r="AC200" s="315"/>
    </row>
    <row r="201" spans="1:68" ht="14.25" hidden="1" customHeight="1" x14ac:dyDescent="0.25">
      <c r="A201" s="326" t="s">
        <v>63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28">
        <v>4607111035882</v>
      </c>
      <c r="E202" s="329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9"/>
      <c r="R202" s="339"/>
      <c r="S202" s="339"/>
      <c r="T202" s="340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28">
        <v>4607111035905</v>
      </c>
      <c r="E203" s="329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9"/>
      <c r="R203" s="339"/>
      <c r="S203" s="339"/>
      <c r="T203" s="340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28">
        <v>4607111035912</v>
      </c>
      <c r="E204" s="329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9"/>
      <c r="R204" s="339"/>
      <c r="S204" s="339"/>
      <c r="T204" s="340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8">
        <v>4607111035929</v>
      </c>
      <c r="E205" s="329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20">
        <v>36</v>
      </c>
      <c r="Y205" s="321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268.92</v>
      </c>
      <c r="BN205" s="67">
        <f>IFERROR(Y205*I205,"0")</f>
        <v>268.92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x14ac:dyDescent="0.2">
      <c r="A206" s="341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42"/>
      <c r="P206" s="344" t="s">
        <v>72</v>
      </c>
      <c r="Q206" s="345"/>
      <c r="R206" s="345"/>
      <c r="S206" s="345"/>
      <c r="T206" s="345"/>
      <c r="U206" s="345"/>
      <c r="V206" s="346"/>
      <c r="W206" s="37" t="s">
        <v>69</v>
      </c>
      <c r="X206" s="322">
        <f>IFERROR(SUM(X202:X205),"0")</f>
        <v>36</v>
      </c>
      <c r="Y206" s="322">
        <f>IFERROR(SUM(Y202:Y205),"0")</f>
        <v>36</v>
      </c>
      <c r="Z206" s="322">
        <f>IFERROR(IF(Z202="",0,Z202),"0")+IFERROR(IF(Z203="",0,Z203),"0")+IFERROR(IF(Z204="",0,Z204),"0")+IFERROR(IF(Z205="",0,Z205),"0")</f>
        <v>0.55800000000000005</v>
      </c>
      <c r="AA206" s="323"/>
      <c r="AB206" s="323"/>
      <c r="AC206" s="323"/>
    </row>
    <row r="207" spans="1:68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42"/>
      <c r="P207" s="344" t="s">
        <v>72</v>
      </c>
      <c r="Q207" s="345"/>
      <c r="R207" s="345"/>
      <c r="S207" s="345"/>
      <c r="T207" s="345"/>
      <c r="U207" s="345"/>
      <c r="V207" s="346"/>
      <c r="W207" s="37" t="s">
        <v>73</v>
      </c>
      <c r="X207" s="322">
        <f>IFERROR(SUMPRODUCT(X202:X205*H202:H205),"0")</f>
        <v>259.2</v>
      </c>
      <c r="Y207" s="322">
        <f>IFERROR(SUMPRODUCT(Y202:Y205*H202:H205),"0")</f>
        <v>259.2</v>
      </c>
      <c r="Z207" s="37"/>
      <c r="AA207" s="323"/>
      <c r="AB207" s="323"/>
      <c r="AC207" s="323"/>
    </row>
    <row r="208" spans="1:68" ht="16.5" hidden="1" customHeight="1" x14ac:dyDescent="0.25">
      <c r="A208" s="354" t="s">
        <v>344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  <c r="AA208" s="315"/>
      <c r="AB208" s="315"/>
      <c r="AC208" s="315"/>
    </row>
    <row r="209" spans="1:68" ht="14.25" hidden="1" customHeight="1" x14ac:dyDescent="0.25">
      <c r="A209" s="326" t="s">
        <v>63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28">
        <v>4607111037213</v>
      </c>
      <c r="E210" s="329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8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9"/>
      <c r="R210" s="339"/>
      <c r="S210" s="339"/>
      <c r="T210" s="340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1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42"/>
      <c r="P211" s="344" t="s">
        <v>72</v>
      </c>
      <c r="Q211" s="345"/>
      <c r="R211" s="345"/>
      <c r="S211" s="345"/>
      <c r="T211" s="345"/>
      <c r="U211" s="345"/>
      <c r="V211" s="346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42"/>
      <c r="P212" s="344" t="s">
        <v>72</v>
      </c>
      <c r="Q212" s="345"/>
      <c r="R212" s="345"/>
      <c r="S212" s="345"/>
      <c r="T212" s="345"/>
      <c r="U212" s="345"/>
      <c r="V212" s="346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54" t="s">
        <v>348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  <c r="AA213" s="315"/>
      <c r="AB213" s="315"/>
      <c r="AC213" s="315"/>
    </row>
    <row r="214" spans="1:68" ht="14.25" hidden="1" customHeight="1" x14ac:dyDescent="0.25">
      <c r="A214" s="326" t="s">
        <v>283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28">
        <v>4680115881334</v>
      </c>
      <c r="E215" s="329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52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1"/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42"/>
      <c r="P216" s="344" t="s">
        <v>72</v>
      </c>
      <c r="Q216" s="345"/>
      <c r="R216" s="345"/>
      <c r="S216" s="345"/>
      <c r="T216" s="345"/>
      <c r="U216" s="345"/>
      <c r="V216" s="346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7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42"/>
      <c r="P217" s="344" t="s">
        <v>72</v>
      </c>
      <c r="Q217" s="345"/>
      <c r="R217" s="345"/>
      <c r="S217" s="345"/>
      <c r="T217" s="345"/>
      <c r="U217" s="345"/>
      <c r="V217" s="346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54" t="s">
        <v>352</v>
      </c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7"/>
      <c r="P218" s="327"/>
      <c r="Q218" s="327"/>
      <c r="R218" s="327"/>
      <c r="S218" s="327"/>
      <c r="T218" s="327"/>
      <c r="U218" s="327"/>
      <c r="V218" s="327"/>
      <c r="W218" s="327"/>
      <c r="X218" s="327"/>
      <c r="Y218" s="327"/>
      <c r="Z218" s="327"/>
      <c r="AA218" s="315"/>
      <c r="AB218" s="315"/>
      <c r="AC218" s="315"/>
    </row>
    <row r="219" spans="1:68" ht="14.25" hidden="1" customHeight="1" x14ac:dyDescent="0.25">
      <c r="A219" s="326" t="s">
        <v>63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28">
        <v>4607111039019</v>
      </c>
      <c r="E220" s="329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534" t="s">
        <v>355</v>
      </c>
      <c r="Q220" s="339"/>
      <c r="R220" s="339"/>
      <c r="S220" s="339"/>
      <c r="T220" s="340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28">
        <v>4607111038708</v>
      </c>
      <c r="E221" s="329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52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9"/>
      <c r="R221" s="339"/>
      <c r="S221" s="339"/>
      <c r="T221" s="340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41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7"/>
      <c r="N222" s="327"/>
      <c r="O222" s="342"/>
      <c r="P222" s="344" t="s">
        <v>72</v>
      </c>
      <c r="Q222" s="345"/>
      <c r="R222" s="345"/>
      <c r="S222" s="345"/>
      <c r="T222" s="345"/>
      <c r="U222" s="345"/>
      <c r="V222" s="346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7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42"/>
      <c r="P223" s="344" t="s">
        <v>72</v>
      </c>
      <c r="Q223" s="345"/>
      <c r="R223" s="345"/>
      <c r="S223" s="345"/>
      <c r="T223" s="345"/>
      <c r="U223" s="345"/>
      <c r="V223" s="346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68" t="s">
        <v>359</v>
      </c>
      <c r="B224" s="369"/>
      <c r="C224" s="369"/>
      <c r="D224" s="369"/>
      <c r="E224" s="369"/>
      <c r="F224" s="369"/>
      <c r="G224" s="369"/>
      <c r="H224" s="369"/>
      <c r="I224" s="369"/>
      <c r="J224" s="369"/>
      <c r="K224" s="369"/>
      <c r="L224" s="369"/>
      <c r="M224" s="369"/>
      <c r="N224" s="369"/>
      <c r="O224" s="369"/>
      <c r="P224" s="369"/>
      <c r="Q224" s="369"/>
      <c r="R224" s="369"/>
      <c r="S224" s="369"/>
      <c r="T224" s="369"/>
      <c r="U224" s="369"/>
      <c r="V224" s="369"/>
      <c r="W224" s="369"/>
      <c r="X224" s="369"/>
      <c r="Y224" s="369"/>
      <c r="Z224" s="369"/>
      <c r="AA224" s="48"/>
      <c r="AB224" s="48"/>
      <c r="AC224" s="48"/>
    </row>
    <row r="225" spans="1:68" ht="16.5" hidden="1" customHeight="1" x14ac:dyDescent="0.25">
      <c r="A225" s="354" t="s">
        <v>360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27"/>
      <c r="Z225" s="327"/>
      <c r="AA225" s="315"/>
      <c r="AB225" s="315"/>
      <c r="AC225" s="315"/>
    </row>
    <row r="226" spans="1:68" ht="14.25" hidden="1" customHeight="1" x14ac:dyDescent="0.25">
      <c r="A226" s="326" t="s">
        <v>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28">
        <v>4607111036162</v>
      </c>
      <c r="E227" s="329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397" t="s">
        <v>363</v>
      </c>
      <c r="Q227" s="339"/>
      <c r="R227" s="339"/>
      <c r="S227" s="339"/>
      <c r="T227" s="340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41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42"/>
      <c r="P228" s="344" t="s">
        <v>72</v>
      </c>
      <c r="Q228" s="345"/>
      <c r="R228" s="345"/>
      <c r="S228" s="345"/>
      <c r="T228" s="345"/>
      <c r="U228" s="345"/>
      <c r="V228" s="346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42"/>
      <c r="P229" s="344" t="s">
        <v>72</v>
      </c>
      <c r="Q229" s="345"/>
      <c r="R229" s="345"/>
      <c r="S229" s="345"/>
      <c r="T229" s="345"/>
      <c r="U229" s="345"/>
      <c r="V229" s="346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68" t="s">
        <v>365</v>
      </c>
      <c r="B230" s="369"/>
      <c r="C230" s="369"/>
      <c r="D230" s="369"/>
      <c r="E230" s="369"/>
      <c r="F230" s="369"/>
      <c r="G230" s="369"/>
      <c r="H230" s="369"/>
      <c r="I230" s="369"/>
      <c r="J230" s="369"/>
      <c r="K230" s="369"/>
      <c r="L230" s="369"/>
      <c r="M230" s="369"/>
      <c r="N230" s="369"/>
      <c r="O230" s="369"/>
      <c r="P230" s="369"/>
      <c r="Q230" s="369"/>
      <c r="R230" s="369"/>
      <c r="S230" s="369"/>
      <c r="T230" s="369"/>
      <c r="U230" s="369"/>
      <c r="V230" s="369"/>
      <c r="W230" s="369"/>
      <c r="X230" s="369"/>
      <c r="Y230" s="369"/>
      <c r="Z230" s="369"/>
      <c r="AA230" s="48"/>
      <c r="AB230" s="48"/>
      <c r="AC230" s="48"/>
    </row>
    <row r="231" spans="1:68" ht="16.5" hidden="1" customHeight="1" x14ac:dyDescent="0.25">
      <c r="A231" s="354" t="s">
        <v>366</v>
      </c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27"/>
      <c r="Z231" s="327"/>
      <c r="AA231" s="315"/>
      <c r="AB231" s="315"/>
      <c r="AC231" s="315"/>
    </row>
    <row r="232" spans="1:68" ht="14.25" hidden="1" customHeight="1" x14ac:dyDescent="0.25">
      <c r="A232" s="326" t="s">
        <v>63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28">
        <v>4607111035899</v>
      </c>
      <c r="E233" s="329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9"/>
      <c r="R233" s="339"/>
      <c r="S233" s="339"/>
      <c r="T233" s="340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28">
        <v>4607111038180</v>
      </c>
      <c r="E234" s="329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9"/>
      <c r="R234" s="339"/>
      <c r="S234" s="339"/>
      <c r="T234" s="340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41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42"/>
      <c r="P235" s="344" t="s">
        <v>72</v>
      </c>
      <c r="Q235" s="345"/>
      <c r="R235" s="345"/>
      <c r="S235" s="345"/>
      <c r="T235" s="345"/>
      <c r="U235" s="345"/>
      <c r="V235" s="346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42"/>
      <c r="P236" s="344" t="s">
        <v>72</v>
      </c>
      <c r="Q236" s="345"/>
      <c r="R236" s="345"/>
      <c r="S236" s="345"/>
      <c r="T236" s="345"/>
      <c r="U236" s="345"/>
      <c r="V236" s="346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54" t="s">
        <v>372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27"/>
      <c r="Z237" s="327"/>
      <c r="AA237" s="315"/>
      <c r="AB237" s="315"/>
      <c r="AC237" s="315"/>
    </row>
    <row r="238" spans="1:68" ht="14.25" hidden="1" customHeight="1" x14ac:dyDescent="0.25">
      <c r="A238" s="326" t="s">
        <v>63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28">
        <v>4607111036711</v>
      </c>
      <c r="E239" s="329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7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9"/>
      <c r="R239" s="339"/>
      <c r="S239" s="339"/>
      <c r="T239" s="340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1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42"/>
      <c r="P240" s="344" t="s">
        <v>72</v>
      </c>
      <c r="Q240" s="345"/>
      <c r="R240" s="345"/>
      <c r="S240" s="345"/>
      <c r="T240" s="345"/>
      <c r="U240" s="345"/>
      <c r="V240" s="346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7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42"/>
      <c r="P241" s="344" t="s">
        <v>72</v>
      </c>
      <c r="Q241" s="345"/>
      <c r="R241" s="345"/>
      <c r="S241" s="345"/>
      <c r="T241" s="345"/>
      <c r="U241" s="345"/>
      <c r="V241" s="346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68" t="s">
        <v>375</v>
      </c>
      <c r="B242" s="369"/>
      <c r="C242" s="369"/>
      <c r="D242" s="369"/>
      <c r="E242" s="369"/>
      <c r="F242" s="369"/>
      <c r="G242" s="369"/>
      <c r="H242" s="369"/>
      <c r="I242" s="369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48"/>
      <c r="AB242" s="48"/>
      <c r="AC242" s="48"/>
    </row>
    <row r="243" spans="1:68" ht="16.5" hidden="1" customHeight="1" x14ac:dyDescent="0.25">
      <c r="A243" s="354" t="s">
        <v>376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27"/>
      <c r="Y243" s="327"/>
      <c r="Z243" s="327"/>
      <c r="AA243" s="315"/>
      <c r="AB243" s="315"/>
      <c r="AC243" s="315"/>
    </row>
    <row r="244" spans="1:68" ht="14.25" hidden="1" customHeight="1" x14ac:dyDescent="0.25">
      <c r="A244" s="326" t="s">
        <v>141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28">
        <v>4607111039361</v>
      </c>
      <c r="E245" s="329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9" t="s">
        <v>379</v>
      </c>
      <c r="Q245" s="339"/>
      <c r="R245" s="339"/>
      <c r="S245" s="339"/>
      <c r="T245" s="340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1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42"/>
      <c r="P246" s="344" t="s">
        <v>72</v>
      </c>
      <c r="Q246" s="345"/>
      <c r="R246" s="345"/>
      <c r="S246" s="345"/>
      <c r="T246" s="345"/>
      <c r="U246" s="345"/>
      <c r="V246" s="346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7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42"/>
      <c r="P247" s="344" t="s">
        <v>72</v>
      </c>
      <c r="Q247" s="345"/>
      <c r="R247" s="345"/>
      <c r="S247" s="345"/>
      <c r="T247" s="345"/>
      <c r="U247" s="345"/>
      <c r="V247" s="346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68" t="s">
        <v>245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48"/>
      <c r="AB248" s="48"/>
      <c r="AC248" s="48"/>
    </row>
    <row r="249" spans="1:68" ht="16.5" hidden="1" customHeight="1" x14ac:dyDescent="0.25">
      <c r="A249" s="354" t="s">
        <v>245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27"/>
      <c r="Z249" s="327"/>
      <c r="AA249" s="315"/>
      <c r="AB249" s="315"/>
      <c r="AC249" s="315"/>
    </row>
    <row r="250" spans="1:68" ht="14.25" hidden="1" customHeight="1" x14ac:dyDescent="0.25">
      <c r="A250" s="326" t="s">
        <v>63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28">
        <v>4640242181264</v>
      </c>
      <c r="E251" s="329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26" t="s">
        <v>383</v>
      </c>
      <c r="Q251" s="339"/>
      <c r="R251" s="339"/>
      <c r="S251" s="339"/>
      <c r="T251" s="340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28">
        <v>4640242181325</v>
      </c>
      <c r="E252" s="329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520" t="s">
        <v>387</v>
      </c>
      <c r="Q252" s="339"/>
      <c r="R252" s="339"/>
      <c r="S252" s="339"/>
      <c r="T252" s="340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28">
        <v>4640242180670</v>
      </c>
      <c r="E253" s="329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374" t="s">
        <v>390</v>
      </c>
      <c r="Q253" s="339"/>
      <c r="R253" s="339"/>
      <c r="S253" s="339"/>
      <c r="T253" s="340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2"/>
      <c r="P254" s="344" t="s">
        <v>72</v>
      </c>
      <c r="Q254" s="345"/>
      <c r="R254" s="345"/>
      <c r="S254" s="345"/>
      <c r="T254" s="345"/>
      <c r="U254" s="345"/>
      <c r="V254" s="346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7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42"/>
      <c r="P255" s="344" t="s">
        <v>72</v>
      </c>
      <c r="Q255" s="345"/>
      <c r="R255" s="345"/>
      <c r="S255" s="345"/>
      <c r="T255" s="345"/>
      <c r="U255" s="345"/>
      <c r="V255" s="346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26" t="s">
        <v>146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8">
        <v>4640242180427</v>
      </c>
      <c r="E257" s="329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399" t="s">
        <v>394</v>
      </c>
      <c r="Q257" s="339"/>
      <c r="R257" s="339"/>
      <c r="S257" s="339"/>
      <c r="T257" s="340"/>
      <c r="U257" s="34"/>
      <c r="V257" s="34"/>
      <c r="W257" s="35" t="s">
        <v>69</v>
      </c>
      <c r="X257" s="320">
        <v>53.999999999999993</v>
      </c>
      <c r="Y257" s="321">
        <f>IFERROR(IF(X257="","",X257),"")</f>
        <v>53.999999999999993</v>
      </c>
      <c r="Z257" s="36">
        <f>IFERROR(IF(X257="","",X257*0.00502),"")</f>
        <v>0.27107999999999999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103.40999999999998</v>
      </c>
      <c r="BN257" s="67">
        <f>IFERROR(Y257*I257,"0")</f>
        <v>103.40999999999998</v>
      </c>
      <c r="BO257" s="67">
        <f>IFERROR(X257/J257,"0")</f>
        <v>0.23076923076923073</v>
      </c>
      <c r="BP257" s="67">
        <f>IFERROR(Y257/J257,"0")</f>
        <v>0.23076923076923073</v>
      </c>
    </row>
    <row r="258" spans="1:68" x14ac:dyDescent="0.2">
      <c r="A258" s="341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42"/>
      <c r="P258" s="344" t="s">
        <v>72</v>
      </c>
      <c r="Q258" s="345"/>
      <c r="R258" s="345"/>
      <c r="S258" s="345"/>
      <c r="T258" s="345"/>
      <c r="U258" s="345"/>
      <c r="V258" s="346"/>
      <c r="W258" s="37" t="s">
        <v>69</v>
      </c>
      <c r="X258" s="322">
        <f>IFERROR(SUM(X257:X257),"0")</f>
        <v>53.999999999999993</v>
      </c>
      <c r="Y258" s="322">
        <f>IFERROR(SUM(Y257:Y257),"0")</f>
        <v>53.999999999999993</v>
      </c>
      <c r="Z258" s="322">
        <f>IFERROR(IF(Z257="",0,Z257),"0")</f>
        <v>0.27107999999999999</v>
      </c>
      <c r="AA258" s="323"/>
      <c r="AB258" s="323"/>
      <c r="AC258" s="323"/>
    </row>
    <row r="259" spans="1:68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42"/>
      <c r="P259" s="344" t="s">
        <v>72</v>
      </c>
      <c r="Q259" s="345"/>
      <c r="R259" s="345"/>
      <c r="S259" s="345"/>
      <c r="T259" s="345"/>
      <c r="U259" s="345"/>
      <c r="V259" s="346"/>
      <c r="W259" s="37" t="s">
        <v>73</v>
      </c>
      <c r="X259" s="322">
        <f>IFERROR(SUMPRODUCT(X257:X257*H257:H257),"0")</f>
        <v>97.199999999999989</v>
      </c>
      <c r="Y259" s="322">
        <f>IFERROR(SUMPRODUCT(Y257:Y257*H257:H257),"0")</f>
        <v>97.199999999999989</v>
      </c>
      <c r="Z259" s="37"/>
      <c r="AA259" s="323"/>
      <c r="AB259" s="323"/>
      <c r="AC259" s="323"/>
    </row>
    <row r="260" spans="1:68" ht="14.25" hidden="1" customHeight="1" x14ac:dyDescent="0.25">
      <c r="A260" s="326" t="s">
        <v>76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27"/>
      <c r="Z260" s="327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8">
        <v>4640242180397</v>
      </c>
      <c r="E261" s="329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32" t="s">
        <v>398</v>
      </c>
      <c r="Q261" s="339"/>
      <c r="R261" s="339"/>
      <c r="S261" s="339"/>
      <c r="T261" s="340"/>
      <c r="U261" s="34"/>
      <c r="V261" s="34"/>
      <c r="W261" s="35" t="s">
        <v>69</v>
      </c>
      <c r="X261" s="320">
        <v>48</v>
      </c>
      <c r="Y261" s="321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300.48</v>
      </c>
      <c r="BN261" s="67">
        <f>IFERROR(Y261*I261,"0")</f>
        <v>300.48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28">
        <v>4640242181219</v>
      </c>
      <c r="E262" s="329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357" t="s">
        <v>402</v>
      </c>
      <c r="Q262" s="339"/>
      <c r="R262" s="339"/>
      <c r="S262" s="339"/>
      <c r="T262" s="340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41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42"/>
      <c r="P263" s="344" t="s">
        <v>72</v>
      </c>
      <c r="Q263" s="345"/>
      <c r="R263" s="345"/>
      <c r="S263" s="345"/>
      <c r="T263" s="345"/>
      <c r="U263" s="345"/>
      <c r="V263" s="346"/>
      <c r="W263" s="37" t="s">
        <v>69</v>
      </c>
      <c r="X263" s="322">
        <f>IFERROR(SUM(X261:X262),"0")</f>
        <v>48</v>
      </c>
      <c r="Y263" s="322">
        <f>IFERROR(SUM(Y261:Y262),"0")</f>
        <v>48</v>
      </c>
      <c r="Z263" s="322">
        <f>IFERROR(IF(Z261="",0,Z261),"0")+IFERROR(IF(Z262="",0,Z262),"0")</f>
        <v>0.74399999999999999</v>
      </c>
      <c r="AA263" s="323"/>
      <c r="AB263" s="323"/>
      <c r="AC263" s="323"/>
    </row>
    <row r="264" spans="1:68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42"/>
      <c r="P264" s="344" t="s">
        <v>72</v>
      </c>
      <c r="Q264" s="345"/>
      <c r="R264" s="345"/>
      <c r="S264" s="345"/>
      <c r="T264" s="345"/>
      <c r="U264" s="345"/>
      <c r="V264" s="346"/>
      <c r="W264" s="37" t="s">
        <v>73</v>
      </c>
      <c r="X264" s="322">
        <f>IFERROR(SUMPRODUCT(X261:X262*H261:H262),"0")</f>
        <v>288</v>
      </c>
      <c r="Y264" s="322">
        <f>IFERROR(SUMPRODUCT(Y261:Y262*H261:H262),"0")</f>
        <v>288</v>
      </c>
      <c r="Z264" s="37"/>
      <c r="AA264" s="323"/>
      <c r="AB264" s="323"/>
      <c r="AC264" s="323"/>
    </row>
    <row r="265" spans="1:68" ht="14.25" hidden="1" customHeight="1" x14ac:dyDescent="0.25">
      <c r="A265" s="326" t="s">
        <v>173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27"/>
      <c r="Z265" s="327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28">
        <v>4640242180304</v>
      </c>
      <c r="E266" s="329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516" t="s">
        <v>405</v>
      </c>
      <c r="Q266" s="339"/>
      <c r="R266" s="339"/>
      <c r="S266" s="339"/>
      <c r="T266" s="340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8">
        <v>4640242180236</v>
      </c>
      <c r="E267" s="329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51" t="s">
        <v>409</v>
      </c>
      <c r="Q267" s="339"/>
      <c r="R267" s="339"/>
      <c r="S267" s="339"/>
      <c r="T267" s="340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28">
        <v>4640242180410</v>
      </c>
      <c r="E268" s="329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5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9"/>
      <c r="R268" s="339"/>
      <c r="S268" s="339"/>
      <c r="T268" s="340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1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42"/>
      <c r="P269" s="344" t="s">
        <v>72</v>
      </c>
      <c r="Q269" s="345"/>
      <c r="R269" s="345"/>
      <c r="S269" s="345"/>
      <c r="T269" s="345"/>
      <c r="U269" s="345"/>
      <c r="V269" s="346"/>
      <c r="W269" s="37" t="s">
        <v>69</v>
      </c>
      <c r="X269" s="322">
        <f>IFERROR(SUM(X266:X268),"0")</f>
        <v>48</v>
      </c>
      <c r="Y269" s="322">
        <f>IFERROR(SUM(Y266:Y268),"0")</f>
        <v>48</v>
      </c>
      <c r="Z269" s="322">
        <f>IFERROR(IF(Z266="",0,Z266),"0")+IFERROR(IF(Z267="",0,Z267),"0")+IFERROR(IF(Z268="",0,Z268),"0")</f>
        <v>0.74399999999999999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42"/>
      <c r="P270" s="344" t="s">
        <v>72</v>
      </c>
      <c r="Q270" s="345"/>
      <c r="R270" s="345"/>
      <c r="S270" s="345"/>
      <c r="T270" s="345"/>
      <c r="U270" s="345"/>
      <c r="V270" s="346"/>
      <c r="W270" s="37" t="s">
        <v>73</v>
      </c>
      <c r="X270" s="322">
        <f>IFERROR(SUMPRODUCT(X266:X268*H266:H268),"0")</f>
        <v>240</v>
      </c>
      <c r="Y270" s="322">
        <f>IFERROR(SUMPRODUCT(Y266:Y268*H266:H268),"0")</f>
        <v>240</v>
      </c>
      <c r="Z270" s="37"/>
      <c r="AA270" s="323"/>
      <c r="AB270" s="323"/>
      <c r="AC270" s="323"/>
    </row>
    <row r="271" spans="1:68" ht="14.25" hidden="1" customHeight="1" x14ac:dyDescent="0.25">
      <c r="A271" s="326" t="s">
        <v>141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28">
        <v>4640242181554</v>
      </c>
      <c r="E272" s="329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79" t="s">
        <v>414</v>
      </c>
      <c r="Q272" s="339"/>
      <c r="R272" s="339"/>
      <c r="S272" s="339"/>
      <c r="T272" s="340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28">
        <v>4640242181561</v>
      </c>
      <c r="E273" s="329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496" t="s">
        <v>418</v>
      </c>
      <c r="Q273" s="339"/>
      <c r="R273" s="339"/>
      <c r="S273" s="339"/>
      <c r="T273" s="340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28">
        <v>4640242181431</v>
      </c>
      <c r="E274" s="329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5" t="s">
        <v>422</v>
      </c>
      <c r="Q274" s="339"/>
      <c r="R274" s="339"/>
      <c r="S274" s="339"/>
      <c r="T274" s="340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8">
        <v>4640242181424</v>
      </c>
      <c r="E275" s="329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532" t="s">
        <v>426</v>
      </c>
      <c r="Q275" s="339"/>
      <c r="R275" s="339"/>
      <c r="S275" s="339"/>
      <c r="T275" s="340"/>
      <c r="U275" s="34"/>
      <c r="V275" s="34"/>
      <c r="W275" s="35" t="s">
        <v>69</v>
      </c>
      <c r="X275" s="320">
        <v>12</v>
      </c>
      <c r="Y275" s="321">
        <f t="shared" si="24"/>
        <v>12</v>
      </c>
      <c r="Z275" s="36">
        <f>IFERROR(IF(X275="","",X275*0.0155),"")</f>
        <v>0.186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68.820000000000007</v>
      </c>
      <c r="BN275" s="67">
        <f t="shared" si="26"/>
        <v>68.820000000000007</v>
      </c>
      <c r="BO275" s="67">
        <f t="shared" si="27"/>
        <v>0.14285714285714285</v>
      </c>
      <c r="BP275" s="67">
        <f t="shared" si="28"/>
        <v>0.14285714285714285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28">
        <v>4640242181592</v>
      </c>
      <c r="E276" s="329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90" t="s">
        <v>429</v>
      </c>
      <c r="Q276" s="339"/>
      <c r="R276" s="339"/>
      <c r="S276" s="339"/>
      <c r="T276" s="340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8">
        <v>4640242181523</v>
      </c>
      <c r="E277" s="329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57" t="s">
        <v>433</v>
      </c>
      <c r="Q277" s="339"/>
      <c r="R277" s="339"/>
      <c r="S277" s="339"/>
      <c r="T277" s="340"/>
      <c r="U277" s="34"/>
      <c r="V277" s="34"/>
      <c r="W277" s="35" t="s">
        <v>69</v>
      </c>
      <c r="X277" s="320">
        <v>28</v>
      </c>
      <c r="Y277" s="321">
        <f t="shared" si="24"/>
        <v>28</v>
      </c>
      <c r="Z277" s="36">
        <f t="shared" si="29"/>
        <v>0.26207999999999998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89.376000000000005</v>
      </c>
      <c r="BN277" s="67">
        <f t="shared" si="26"/>
        <v>89.376000000000005</v>
      </c>
      <c r="BO277" s="67">
        <f t="shared" si="27"/>
        <v>0.22222222222222221</v>
      </c>
      <c r="BP277" s="67">
        <f t="shared" si="28"/>
        <v>0.22222222222222221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28">
        <v>4640242181516</v>
      </c>
      <c r="E278" s="329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06" t="s">
        <v>436</v>
      </c>
      <c r="Q278" s="339"/>
      <c r="R278" s="339"/>
      <c r="S278" s="339"/>
      <c r="T278" s="340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28">
        <v>4640242181493</v>
      </c>
      <c r="E279" s="329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25" t="s">
        <v>439</v>
      </c>
      <c r="Q279" s="339"/>
      <c r="R279" s="339"/>
      <c r="S279" s="339"/>
      <c r="T279" s="340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8">
        <v>4640242181486</v>
      </c>
      <c r="E280" s="329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69" t="s">
        <v>442</v>
      </c>
      <c r="Q280" s="339"/>
      <c r="R280" s="339"/>
      <c r="S280" s="339"/>
      <c r="T280" s="340"/>
      <c r="U280" s="34"/>
      <c r="V280" s="34"/>
      <c r="W280" s="35" t="s">
        <v>69</v>
      </c>
      <c r="X280" s="320">
        <v>84</v>
      </c>
      <c r="Y280" s="321">
        <f t="shared" si="24"/>
        <v>84</v>
      </c>
      <c r="Z280" s="36">
        <f t="shared" si="29"/>
        <v>0.78624000000000005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326.928</v>
      </c>
      <c r="BN280" s="67">
        <f t="shared" si="26"/>
        <v>326.928</v>
      </c>
      <c r="BO280" s="67">
        <f t="shared" si="27"/>
        <v>0.66666666666666663</v>
      </c>
      <c r="BP280" s="67">
        <f t="shared" si="28"/>
        <v>0.66666666666666663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28">
        <v>4640242181509</v>
      </c>
      <c r="E281" s="329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74" t="s">
        <v>445</v>
      </c>
      <c r="Q281" s="339"/>
      <c r="R281" s="339"/>
      <c r="S281" s="339"/>
      <c r="T281" s="340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28">
        <v>4640242181240</v>
      </c>
      <c r="E282" s="329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388" t="s">
        <v>448</v>
      </c>
      <c r="Q282" s="339"/>
      <c r="R282" s="339"/>
      <c r="S282" s="339"/>
      <c r="T282" s="340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28">
        <v>4640242181318</v>
      </c>
      <c r="E283" s="329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56" t="s">
        <v>451</v>
      </c>
      <c r="Q283" s="339"/>
      <c r="R283" s="339"/>
      <c r="S283" s="339"/>
      <c r="T283" s="340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28">
        <v>4640242181578</v>
      </c>
      <c r="E284" s="329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83" t="s">
        <v>454</v>
      </c>
      <c r="Q284" s="339"/>
      <c r="R284" s="339"/>
      <c r="S284" s="339"/>
      <c r="T284" s="340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28">
        <v>4640242181394</v>
      </c>
      <c r="E285" s="329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58" t="s">
        <v>457</v>
      </c>
      <c r="Q285" s="339"/>
      <c r="R285" s="339"/>
      <c r="S285" s="339"/>
      <c r="T285" s="340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28">
        <v>4640242181332</v>
      </c>
      <c r="E286" s="329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90" t="s">
        <v>460</v>
      </c>
      <c r="Q286" s="339"/>
      <c r="R286" s="339"/>
      <c r="S286" s="339"/>
      <c r="T286" s="340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28">
        <v>4640242181349</v>
      </c>
      <c r="E287" s="329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73" t="s">
        <v>463</v>
      </c>
      <c r="Q287" s="339"/>
      <c r="R287" s="339"/>
      <c r="S287" s="339"/>
      <c r="T287" s="340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28">
        <v>4640242181370</v>
      </c>
      <c r="E288" s="329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359" t="s">
        <v>466</v>
      </c>
      <c r="Q288" s="339"/>
      <c r="R288" s="339"/>
      <c r="S288" s="339"/>
      <c r="T288" s="340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28">
        <v>4607111037480</v>
      </c>
      <c r="E289" s="329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78" t="s">
        <v>470</v>
      </c>
      <c r="Q289" s="339"/>
      <c r="R289" s="339"/>
      <c r="S289" s="339"/>
      <c r="T289" s="340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28">
        <v>4607111037473</v>
      </c>
      <c r="E290" s="329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530" t="s">
        <v>474</v>
      </c>
      <c r="Q290" s="339"/>
      <c r="R290" s="339"/>
      <c r="S290" s="339"/>
      <c r="T290" s="340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28">
        <v>4640242180663</v>
      </c>
      <c r="E291" s="329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358" t="s">
        <v>478</v>
      </c>
      <c r="Q291" s="339"/>
      <c r="R291" s="339"/>
      <c r="S291" s="339"/>
      <c r="T291" s="340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41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42"/>
      <c r="P292" s="344" t="s">
        <v>72</v>
      </c>
      <c r="Q292" s="345"/>
      <c r="R292" s="345"/>
      <c r="S292" s="345"/>
      <c r="T292" s="345"/>
      <c r="U292" s="345"/>
      <c r="V292" s="346"/>
      <c r="W292" s="37" t="s">
        <v>69</v>
      </c>
      <c r="X292" s="322">
        <f>IFERROR(SUM(X272:X291),"0")</f>
        <v>124</v>
      </c>
      <c r="Y292" s="322">
        <f>IFERROR(SUM(Y272:Y291),"0")</f>
        <v>124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1.2343200000000001</v>
      </c>
      <c r="AA292" s="323"/>
      <c r="AB292" s="323"/>
      <c r="AC292" s="323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42"/>
      <c r="P293" s="344" t="s">
        <v>72</v>
      </c>
      <c r="Q293" s="345"/>
      <c r="R293" s="345"/>
      <c r="S293" s="345"/>
      <c r="T293" s="345"/>
      <c r="U293" s="345"/>
      <c r="V293" s="346"/>
      <c r="W293" s="37" t="s">
        <v>73</v>
      </c>
      <c r="X293" s="322">
        <f>IFERROR(SUMPRODUCT(X272:X291*H272:H291),"0")</f>
        <v>460.8</v>
      </c>
      <c r="Y293" s="322">
        <f>IFERROR(SUMPRODUCT(Y272:Y291*H272:H291),"0")</f>
        <v>460.8</v>
      </c>
      <c r="Z293" s="37"/>
      <c r="AA293" s="323"/>
      <c r="AB293" s="323"/>
      <c r="AC293" s="323"/>
    </row>
    <row r="294" spans="1:68" ht="15" customHeight="1" x14ac:dyDescent="0.2">
      <c r="A294" s="510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444"/>
      <c r="P294" s="330" t="s">
        <v>480</v>
      </c>
      <c r="Q294" s="331"/>
      <c r="R294" s="331"/>
      <c r="S294" s="331"/>
      <c r="T294" s="331"/>
      <c r="U294" s="331"/>
      <c r="V294" s="33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5490.5999999999995</v>
      </c>
      <c r="Y294" s="322">
        <f>IFERROR(Y24+Y33+Y39+Y44+Y60+Y66+Y71+Y77+Y87+Y94+Y106+Y112+Y119+Y126+Y131+Y137+Y142+Y148+Y156+Y161+Y169+Y174+Y182+Y189+Y199+Y207+Y212+Y217+Y223+Y229+Y236+Y241+Y247+Y255+Y259+Y264+Y270+Y293,"0")</f>
        <v>5490.5999999999995</v>
      </c>
      <c r="Z294" s="37"/>
      <c r="AA294" s="323"/>
      <c r="AB294" s="323"/>
      <c r="AC294" s="323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4"/>
      <c r="P295" s="330" t="s">
        <v>481</v>
      </c>
      <c r="Q295" s="331"/>
      <c r="R295" s="331"/>
      <c r="S295" s="331"/>
      <c r="T295" s="331"/>
      <c r="U295" s="331"/>
      <c r="V295" s="332"/>
      <c r="W295" s="37" t="s">
        <v>73</v>
      </c>
      <c r="X295" s="322">
        <f>IFERROR(SUM(BM22:BM291),"0")</f>
        <v>5955.692799999998</v>
      </c>
      <c r="Y295" s="322">
        <f>IFERROR(SUM(BN22:BN291),"0")</f>
        <v>5955.692799999998</v>
      </c>
      <c r="Z295" s="37"/>
      <c r="AA295" s="323"/>
      <c r="AB295" s="323"/>
      <c r="AC295" s="323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4"/>
      <c r="P296" s="330" t="s">
        <v>482</v>
      </c>
      <c r="Q296" s="331"/>
      <c r="R296" s="331"/>
      <c r="S296" s="331"/>
      <c r="T296" s="331"/>
      <c r="U296" s="331"/>
      <c r="V296" s="332"/>
      <c r="W296" s="37" t="s">
        <v>483</v>
      </c>
      <c r="X296" s="38">
        <f>ROUNDUP(SUM(BO22:BO291),0)</f>
        <v>15</v>
      </c>
      <c r="Y296" s="38">
        <f>ROUNDUP(SUM(BP22:BP291),0)</f>
        <v>15</v>
      </c>
      <c r="Z296" s="37"/>
      <c r="AA296" s="323"/>
      <c r="AB296" s="323"/>
      <c r="AC296" s="323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4"/>
      <c r="P297" s="330" t="s">
        <v>484</v>
      </c>
      <c r="Q297" s="331"/>
      <c r="R297" s="331"/>
      <c r="S297" s="331"/>
      <c r="T297" s="331"/>
      <c r="U297" s="331"/>
      <c r="V297" s="332"/>
      <c r="W297" s="37" t="s">
        <v>73</v>
      </c>
      <c r="X297" s="322">
        <f>GrossWeightTotal+PalletQtyTotal*25</f>
        <v>6330.692799999998</v>
      </c>
      <c r="Y297" s="322">
        <f>GrossWeightTotalR+PalletQtyTotalR*25</f>
        <v>6330.692799999998</v>
      </c>
      <c r="Z297" s="37"/>
      <c r="AA297" s="323"/>
      <c r="AB297" s="323"/>
      <c r="AC297" s="323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4"/>
      <c r="P298" s="330" t="s">
        <v>485</v>
      </c>
      <c r="Q298" s="331"/>
      <c r="R298" s="331"/>
      <c r="S298" s="331"/>
      <c r="T298" s="331"/>
      <c r="U298" s="331"/>
      <c r="V298" s="33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1318</v>
      </c>
      <c r="Y298" s="322">
        <f>IFERROR(Y23+Y32+Y38+Y43+Y59+Y65+Y70+Y76+Y86+Y93+Y105+Y111+Y118+Y125+Y130+Y136+Y141+Y147+Y155+Y160+Y168+Y173+Y181+Y188+Y198+Y206+Y211+Y216+Y222+Y228+Y235+Y240+Y246+Y254+Y258+Y263+Y269+Y292,"0")</f>
        <v>1318</v>
      </c>
      <c r="Z298" s="37"/>
      <c r="AA298" s="323"/>
      <c r="AB298" s="323"/>
      <c r="AC298" s="323"/>
    </row>
    <row r="299" spans="1:68" ht="14.25" hidden="1" customHeight="1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4"/>
      <c r="P299" s="330" t="s">
        <v>486</v>
      </c>
      <c r="Q299" s="331"/>
      <c r="R299" s="331"/>
      <c r="S299" s="331"/>
      <c r="T299" s="331"/>
      <c r="U299" s="331"/>
      <c r="V299" s="33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18.4315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24" t="s">
        <v>74</v>
      </c>
      <c r="D301" s="438"/>
      <c r="E301" s="438"/>
      <c r="F301" s="438"/>
      <c r="G301" s="438"/>
      <c r="H301" s="438"/>
      <c r="I301" s="438"/>
      <c r="J301" s="438"/>
      <c r="K301" s="438"/>
      <c r="L301" s="438"/>
      <c r="M301" s="438"/>
      <c r="N301" s="438"/>
      <c r="O301" s="438"/>
      <c r="P301" s="438"/>
      <c r="Q301" s="438"/>
      <c r="R301" s="438"/>
      <c r="S301" s="367"/>
      <c r="T301" s="324" t="s">
        <v>244</v>
      </c>
      <c r="U301" s="367"/>
      <c r="V301" s="312" t="s">
        <v>272</v>
      </c>
      <c r="W301" s="324" t="s">
        <v>294</v>
      </c>
      <c r="X301" s="438"/>
      <c r="Y301" s="438"/>
      <c r="Z301" s="438"/>
      <c r="AA301" s="438"/>
      <c r="AB301" s="438"/>
      <c r="AC301" s="367"/>
      <c r="AD301" s="312" t="s">
        <v>359</v>
      </c>
      <c r="AE301" s="324" t="s">
        <v>365</v>
      </c>
      <c r="AF301" s="367"/>
      <c r="AG301" s="312" t="s">
        <v>375</v>
      </c>
      <c r="AH301" s="312" t="s">
        <v>245</v>
      </c>
    </row>
    <row r="302" spans="1:68" ht="14.25" customHeight="1" thickTop="1" x14ac:dyDescent="0.2">
      <c r="A302" s="440" t="s">
        <v>489</v>
      </c>
      <c r="B302" s="324" t="s">
        <v>62</v>
      </c>
      <c r="C302" s="324" t="s">
        <v>75</v>
      </c>
      <c r="D302" s="324" t="s">
        <v>92</v>
      </c>
      <c r="E302" s="324" t="s">
        <v>99</v>
      </c>
      <c r="F302" s="324" t="s">
        <v>105</v>
      </c>
      <c r="G302" s="324" t="s">
        <v>133</v>
      </c>
      <c r="H302" s="324" t="s">
        <v>140</v>
      </c>
      <c r="I302" s="324" t="s">
        <v>145</v>
      </c>
      <c r="J302" s="324" t="s">
        <v>153</v>
      </c>
      <c r="K302" s="324" t="s">
        <v>172</v>
      </c>
      <c r="L302" s="324" t="s">
        <v>182</v>
      </c>
      <c r="M302" s="324" t="s">
        <v>201</v>
      </c>
      <c r="N302" s="313"/>
      <c r="O302" s="324" t="s">
        <v>209</v>
      </c>
      <c r="P302" s="324" t="s">
        <v>219</v>
      </c>
      <c r="Q302" s="324" t="s">
        <v>227</v>
      </c>
      <c r="R302" s="324" t="s">
        <v>231</v>
      </c>
      <c r="S302" s="324" t="s">
        <v>240</v>
      </c>
      <c r="T302" s="324" t="s">
        <v>245</v>
      </c>
      <c r="U302" s="324" t="s">
        <v>249</v>
      </c>
      <c r="V302" s="324" t="s">
        <v>273</v>
      </c>
      <c r="W302" s="324" t="s">
        <v>295</v>
      </c>
      <c r="X302" s="324" t="s">
        <v>308</v>
      </c>
      <c r="Y302" s="324" t="s">
        <v>318</v>
      </c>
      <c r="Z302" s="324" t="s">
        <v>333</v>
      </c>
      <c r="AA302" s="324" t="s">
        <v>344</v>
      </c>
      <c r="AB302" s="324" t="s">
        <v>348</v>
      </c>
      <c r="AC302" s="324" t="s">
        <v>352</v>
      </c>
      <c r="AD302" s="324" t="s">
        <v>360</v>
      </c>
      <c r="AE302" s="324" t="s">
        <v>366</v>
      </c>
      <c r="AF302" s="324" t="s">
        <v>372</v>
      </c>
      <c r="AG302" s="324" t="s">
        <v>376</v>
      </c>
      <c r="AH302" s="324" t="s">
        <v>245</v>
      </c>
    </row>
    <row r="303" spans="1:68" ht="13.5" customHeight="1" thickBot="1" x14ac:dyDescent="0.25">
      <c r="A303" s="441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13"/>
      <c r="O303" s="325"/>
      <c r="P303" s="325"/>
      <c r="Q303" s="325"/>
      <c r="R303" s="325"/>
      <c r="S303" s="325"/>
      <c r="T303" s="325"/>
      <c r="U303" s="325"/>
      <c r="V303" s="325"/>
      <c r="W303" s="325"/>
      <c r="X303" s="325"/>
      <c r="Y303" s="325"/>
      <c r="Z303" s="325"/>
      <c r="AA303" s="325"/>
      <c r="AB303" s="325"/>
      <c r="AC303" s="325"/>
      <c r="AD303" s="325"/>
      <c r="AE303" s="325"/>
      <c r="AF303" s="325"/>
      <c r="AG303" s="325"/>
      <c r="AH303" s="325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147</v>
      </c>
      <c r="D304" s="46">
        <f>IFERROR(X36*H36,"0")+IFERROR(X37*H37,"0")</f>
        <v>360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592.79999999999995</v>
      </c>
      <c r="G304" s="46">
        <f>IFERROR(X63*H63,"0")+IFERROR(X64*H64,"0")</f>
        <v>660</v>
      </c>
      <c r="H304" s="46">
        <f>IFERROR(X69*H69,"0")</f>
        <v>50.4</v>
      </c>
      <c r="I304" s="46">
        <f>IFERROR(X74*H74,"0")+IFERROR(X75*H75,"0")</f>
        <v>151.19999999999999</v>
      </c>
      <c r="J304" s="46">
        <f>IFERROR(X80*H80,"0")+IFERROR(X81*H81,"0")+IFERROR(X82*H82,"0")+IFERROR(X83*H83,"0")+IFERROR(X84*H84,"0")+IFERROR(X85*H85,"0")</f>
        <v>352.79999999999995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126</v>
      </c>
      <c r="N304" s="313"/>
      <c r="O304" s="46">
        <f>IFERROR(X115*H115,"0")+IFERROR(X116*H116,"0")+IFERROR(X117*H117,"0")</f>
        <v>84</v>
      </c>
      <c r="P304" s="46">
        <f>IFERROR(X122*H122,"0")+IFERROR(X123*H123,"0")+IFERROR(X124*H124,"0")</f>
        <v>420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300</v>
      </c>
      <c r="V304" s="46">
        <f>IFERROR(X165*H165,"0")+IFERROR(X166*H166,"0")+IFERROR(X167*H167,"0")+IFERROR(X171*H171,"0")+IFERROR(X172*H172,"0")</f>
        <v>378</v>
      </c>
      <c r="W304" s="46">
        <f>IFERROR(X178*H178,"0")+IFERROR(X179*H179,"0")+IFERROR(X180*H180,"0")</f>
        <v>0</v>
      </c>
      <c r="X304" s="46">
        <f>IFERROR(X185*H185,"0")+IFERROR(X186*H186,"0")+IFERROR(X187*H187,"0")</f>
        <v>201.6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259.2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1086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2695.1999999999994</v>
      </c>
      <c r="B307" s="60">
        <f>SUMPRODUCT(--(BB:BB="ПГП"),--(W:W="кор"),H:H,Y:Y)+SUMPRODUCT(--(BB:BB="ПГП"),--(W:W="кг"),Y:Y)</f>
        <v>2795.4000000000005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8,00"/>
        <filter val="12,00"/>
        <filter val="124,00"/>
        <filter val="126,00"/>
        <filter val="132,00"/>
        <filter val="14,00"/>
        <filter val="140,00"/>
        <filter val="147,00"/>
        <filter val="15"/>
        <filter val="151,20"/>
        <filter val="201,60"/>
        <filter val="24,00"/>
        <filter val="240,00"/>
        <filter val="259,20"/>
        <filter val="28,00"/>
        <filter val="288,00"/>
        <filter val="300,00"/>
        <filter val="321,60"/>
        <filter val="352,80"/>
        <filter val="36,00"/>
        <filter val="360,00"/>
        <filter val="378,00"/>
        <filter val="42,00"/>
        <filter val="420,00"/>
        <filter val="460,80"/>
        <filter val="48,00"/>
        <filter val="5 490,60"/>
        <filter val="5 955,69"/>
        <filter val="50,40"/>
        <filter val="54,00"/>
        <filter val="592,80"/>
        <filter val="6 330,69"/>
        <filter val="60,00"/>
        <filter val="660,00"/>
        <filter val="70,00"/>
        <filter val="84,00"/>
        <filter val="97,20"/>
        <filter val="98,00"/>
      </filters>
    </filterColumn>
    <filterColumn colId="29" showButton="0"/>
    <filterColumn colId="30" showButton="0"/>
  </autoFilter>
  <mergeCells count="543"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