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11,24 ПОКОМ КИ филиалы\3 машина Бердянск_Донецк_Мелитополь\"/>
    </mc:Choice>
  </mc:AlternateContent>
  <xr:revisionPtr revIDLastSave="0" documentId="13_ncr:1_{E559B518-D737-405C-ADE7-C7CF994E54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X523" i="1"/>
  <c r="Y522" i="1"/>
  <c r="X522" i="1"/>
  <c r="BP521" i="1"/>
  <c r="BO521" i="1"/>
  <c r="BN521" i="1"/>
  <c r="BM521" i="1"/>
  <c r="Z521" i="1"/>
  <c r="Z522" i="1" s="1"/>
  <c r="Y521" i="1"/>
  <c r="Y523" i="1" s="1"/>
  <c r="P521" i="1"/>
  <c r="X518" i="1"/>
  <c r="Y517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Y512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P445" i="1"/>
  <c r="BO445" i="1"/>
  <c r="BN445" i="1"/>
  <c r="BM445" i="1"/>
  <c r="Z445" i="1"/>
  <c r="Y445" i="1"/>
  <c r="Y448" i="1" s="1"/>
  <c r="P445" i="1"/>
  <c r="X443" i="1"/>
  <c r="X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V673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Y351" i="1" s="1"/>
  <c r="P349" i="1"/>
  <c r="X347" i="1"/>
  <c r="Y346" i="1"/>
  <c r="X346" i="1"/>
  <c r="BP345" i="1"/>
  <c r="BO345" i="1"/>
  <c r="BN345" i="1"/>
  <c r="BM345" i="1"/>
  <c r="Z345" i="1"/>
  <c r="Z346" i="1" s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Y24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28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J673" i="1" s="1"/>
  <c r="P209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5" i="1" s="1"/>
  <c r="P197" i="1"/>
  <c r="X195" i="1"/>
  <c r="Y194" i="1"/>
  <c r="X194" i="1"/>
  <c r="BP193" i="1"/>
  <c r="BO193" i="1"/>
  <c r="BN193" i="1"/>
  <c r="BM193" i="1"/>
  <c r="Z193" i="1"/>
  <c r="Z194" i="1" s="1"/>
  <c r="Y193" i="1"/>
  <c r="Y195" i="1" s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3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Y164" i="1" s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G673" i="1" s="1"/>
  <c r="P157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Y149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F673" i="1" s="1"/>
  <c r="P126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2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E673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Y100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Y82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X63" i="1"/>
  <c r="X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P36" i="1"/>
  <c r="BP35" i="1"/>
  <c r="BO35" i="1"/>
  <c r="BN35" i="1"/>
  <c r="BM35" i="1"/>
  <c r="Z35" i="1"/>
  <c r="Y35" i="1"/>
  <c r="P35" i="1"/>
  <c r="BO34" i="1"/>
  <c r="BM34" i="1"/>
  <c r="Y34" i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O30" i="1"/>
  <c r="BM30" i="1"/>
  <c r="Y30" i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Y39" i="1" s="1"/>
  <c r="P26" i="1"/>
  <c r="X24" i="1"/>
  <c r="X663" i="1" s="1"/>
  <c r="Y23" i="1"/>
  <c r="X23" i="1"/>
  <c r="BP22" i="1"/>
  <c r="BO22" i="1"/>
  <c r="BN22" i="1"/>
  <c r="BM22" i="1"/>
  <c r="X664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30" i="1" l="1"/>
  <c r="BN30" i="1"/>
  <c r="Z30" i="1"/>
  <c r="BP34" i="1"/>
  <c r="BN34" i="1"/>
  <c r="Z34" i="1"/>
  <c r="Y38" i="1"/>
  <c r="BP52" i="1"/>
  <c r="BN52" i="1"/>
  <c r="Z52" i="1"/>
  <c r="Z57" i="1" s="1"/>
  <c r="BP56" i="1"/>
  <c r="BN56" i="1"/>
  <c r="Z56" i="1"/>
  <c r="Y58" i="1"/>
  <c r="Y63" i="1"/>
  <c r="BP60" i="1"/>
  <c r="BN60" i="1"/>
  <c r="Z60" i="1"/>
  <c r="Z62" i="1" s="1"/>
  <c r="BP69" i="1"/>
  <c r="BN69" i="1"/>
  <c r="Z69" i="1"/>
  <c r="BP73" i="1"/>
  <c r="BN73" i="1"/>
  <c r="Z73" i="1"/>
  <c r="BP81" i="1"/>
  <c r="BN81" i="1"/>
  <c r="Z81" i="1"/>
  <c r="Y83" i="1"/>
  <c r="Y92" i="1"/>
  <c r="BP85" i="1"/>
  <c r="BN85" i="1"/>
  <c r="Z85" i="1"/>
  <c r="Y91" i="1"/>
  <c r="BP89" i="1"/>
  <c r="BN89" i="1"/>
  <c r="Z89" i="1"/>
  <c r="BP27" i="1"/>
  <c r="BN27" i="1"/>
  <c r="Y664" i="1" s="1"/>
  <c r="Z27" i="1"/>
  <c r="BP31" i="1"/>
  <c r="Y665" i="1" s="1"/>
  <c r="BN31" i="1"/>
  <c r="Z31" i="1"/>
  <c r="Z38" i="1" s="1"/>
  <c r="BP36" i="1"/>
  <c r="BN36" i="1"/>
  <c r="Z36" i="1"/>
  <c r="BP54" i="1"/>
  <c r="BN54" i="1"/>
  <c r="Z54" i="1"/>
  <c r="Y62" i="1"/>
  <c r="BP67" i="1"/>
  <c r="BN67" i="1"/>
  <c r="Z67" i="1"/>
  <c r="BP71" i="1"/>
  <c r="BN71" i="1"/>
  <c r="Z71" i="1"/>
  <c r="Z75" i="1" s="1"/>
  <c r="Y75" i="1"/>
  <c r="BP79" i="1"/>
  <c r="BN79" i="1"/>
  <c r="Z79" i="1"/>
  <c r="Z82" i="1" s="1"/>
  <c r="BP87" i="1"/>
  <c r="BN87" i="1"/>
  <c r="Z87" i="1"/>
  <c r="Y101" i="1"/>
  <c r="Y107" i="1"/>
  <c r="Y114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Z314" i="1" s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BP420" i="1"/>
  <c r="BN420" i="1"/>
  <c r="Z420" i="1"/>
  <c r="Y430" i="1"/>
  <c r="BP424" i="1"/>
  <c r="BN424" i="1"/>
  <c r="Z424" i="1"/>
  <c r="BP428" i="1"/>
  <c r="BN428" i="1"/>
  <c r="Z42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Y476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Y507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I673" i="1"/>
  <c r="H9" i="1"/>
  <c r="B673" i="1"/>
  <c r="X665" i="1"/>
  <c r="X666" i="1" s="1"/>
  <c r="X667" i="1"/>
  <c r="Y24" i="1"/>
  <c r="C673" i="1"/>
  <c r="Y57" i="1"/>
  <c r="Y667" i="1" s="1"/>
  <c r="D673" i="1"/>
  <c r="Y76" i="1"/>
  <c r="Z95" i="1"/>
  <c r="Z100" i="1" s="1"/>
  <c r="BN95" i="1"/>
  <c r="Z97" i="1"/>
  <c r="BN97" i="1"/>
  <c r="Z99" i="1"/>
  <c r="BN99" i="1"/>
  <c r="Z103" i="1"/>
  <c r="BN103" i="1"/>
  <c r="BP103" i="1"/>
  <c r="Z105" i="1"/>
  <c r="BN105" i="1"/>
  <c r="Z110" i="1"/>
  <c r="Z113" i="1" s="1"/>
  <c r="BN110" i="1"/>
  <c r="BP110" i="1"/>
  <c r="Z112" i="1"/>
  <c r="BN112" i="1"/>
  <c r="Y113" i="1"/>
  <c r="Z116" i="1"/>
  <c r="Z122" i="1" s="1"/>
  <c r="BN116" i="1"/>
  <c r="BP116" i="1"/>
  <c r="Z118" i="1"/>
  <c r="BN118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Z142" i="1"/>
  <c r="Z148" i="1" s="1"/>
  <c r="BN142" i="1"/>
  <c r="Z144" i="1"/>
  <c r="BN144" i="1"/>
  <c r="Z146" i="1"/>
  <c r="BN146" i="1"/>
  <c r="Z152" i="1"/>
  <c r="Z153" i="1" s="1"/>
  <c r="BN152" i="1"/>
  <c r="Z157" i="1"/>
  <c r="Z159" i="1" s="1"/>
  <c r="BN157" i="1"/>
  <c r="BP157" i="1"/>
  <c r="Y160" i="1"/>
  <c r="Z163" i="1"/>
  <c r="Z164" i="1" s="1"/>
  <c r="BN163" i="1"/>
  <c r="Z167" i="1"/>
  <c r="Z169" i="1" s="1"/>
  <c r="BN167" i="1"/>
  <c r="BP167" i="1"/>
  <c r="H673" i="1"/>
  <c r="Y175" i="1"/>
  <c r="Z178" i="1"/>
  <c r="Z182" i="1" s="1"/>
  <c r="BN178" i="1"/>
  <c r="Z180" i="1"/>
  <c r="BN180" i="1"/>
  <c r="Z186" i="1"/>
  <c r="Z188" i="1" s="1"/>
  <c r="BN186" i="1"/>
  <c r="Z198" i="1"/>
  <c r="Z205" i="1" s="1"/>
  <c r="BN198" i="1"/>
  <c r="Z200" i="1"/>
  <c r="BN200" i="1"/>
  <c r="Z202" i="1"/>
  <c r="BN202" i="1"/>
  <c r="Z204" i="1"/>
  <c r="BN204" i="1"/>
  <c r="Z209" i="1"/>
  <c r="Z211" i="1" s="1"/>
  <c r="BN209" i="1"/>
  <c r="BP209" i="1"/>
  <c r="Y212" i="1"/>
  <c r="Z215" i="1"/>
  <c r="Z216" i="1" s="1"/>
  <c r="BN215" i="1"/>
  <c r="Z219" i="1"/>
  <c r="BN219" i="1"/>
  <c r="BP219" i="1"/>
  <c r="Z221" i="1"/>
  <c r="BN221" i="1"/>
  <c r="Z223" i="1"/>
  <c r="BN223" i="1"/>
  <c r="Z225" i="1"/>
  <c r="BN225" i="1"/>
  <c r="Z231" i="1"/>
  <c r="Z241" i="1" s="1"/>
  <c r="BN231" i="1"/>
  <c r="Z233" i="1"/>
  <c r="BN233" i="1"/>
  <c r="Z235" i="1"/>
  <c r="BN235" i="1"/>
  <c r="Z237" i="1"/>
  <c r="BN237" i="1"/>
  <c r="Z239" i="1"/>
  <c r="BN239" i="1"/>
  <c r="Y250" i="1"/>
  <c r="Z245" i="1"/>
  <c r="Z249" i="1" s="1"/>
  <c r="BN245" i="1"/>
  <c r="Z247" i="1"/>
  <c r="BN247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Z304" i="1"/>
  <c r="BP302" i="1"/>
  <c r="BN302" i="1"/>
  <c r="Z302" i="1"/>
  <c r="BP311" i="1"/>
  <c r="BN311" i="1"/>
  <c r="Z311" i="1"/>
  <c r="Y34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Z375" i="1" s="1"/>
  <c r="Y375" i="1"/>
  <c r="BP379" i="1"/>
  <c r="BN379" i="1"/>
  <c r="Z379" i="1"/>
  <c r="Z384" i="1" s="1"/>
  <c r="BP383" i="1"/>
  <c r="BN383" i="1"/>
  <c r="Z383" i="1"/>
  <c r="Y385" i="1"/>
  <c r="Y390" i="1"/>
  <c r="Y391" i="1"/>
  <c r="BP387" i="1"/>
  <c r="BN387" i="1"/>
  <c r="Z387" i="1"/>
  <c r="Z390" i="1" s="1"/>
  <c r="Z403" i="1"/>
  <c r="BP401" i="1"/>
  <c r="BN401" i="1"/>
  <c r="Z401" i="1"/>
  <c r="Y403" i="1"/>
  <c r="BP439" i="1"/>
  <c r="BN439" i="1"/>
  <c r="Z439" i="1"/>
  <c r="Z530" i="1"/>
  <c r="BP526" i="1"/>
  <c r="BN526" i="1"/>
  <c r="Z526" i="1"/>
  <c r="Y530" i="1"/>
  <c r="BP543" i="1"/>
  <c r="BN543" i="1"/>
  <c r="Z543" i="1"/>
  <c r="Z546" i="1" s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Z596" i="1" s="1"/>
  <c r="Y597" i="1"/>
  <c r="Z673" i="1"/>
  <c r="K673" i="1"/>
  <c r="Y261" i="1"/>
  <c r="Y298" i="1"/>
  <c r="P673" i="1"/>
  <c r="Y305" i="1"/>
  <c r="Q673" i="1"/>
  <c r="Y314" i="1"/>
  <c r="T673" i="1"/>
  <c r="Y347" i="1"/>
  <c r="Z397" i="1"/>
  <c r="BP395" i="1"/>
  <c r="BN395" i="1"/>
  <c r="Z395" i="1"/>
  <c r="Y404" i="1"/>
  <c r="BP412" i="1"/>
  <c r="BN412" i="1"/>
  <c r="Z412" i="1"/>
  <c r="Z414" i="1" s="1"/>
  <c r="BP422" i="1"/>
  <c r="BN422" i="1"/>
  <c r="Z422" i="1"/>
  <c r="Z430" i="1" s="1"/>
  <c r="BP426" i="1"/>
  <c r="BN426" i="1"/>
  <c r="Z426" i="1"/>
  <c r="BP434" i="1"/>
  <c r="BN434" i="1"/>
  <c r="Z434" i="1"/>
  <c r="Z435" i="1" s="1"/>
  <c r="Y436" i="1"/>
  <c r="Y443" i="1"/>
  <c r="BP438" i="1"/>
  <c r="BN438" i="1"/>
  <c r="Z438" i="1"/>
  <c r="Z442" i="1" s="1"/>
  <c r="Y442" i="1"/>
  <c r="BP446" i="1"/>
  <c r="BN446" i="1"/>
  <c r="Z446" i="1"/>
  <c r="Z448" i="1" s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Z480" i="1" s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Z512" i="1" s="1"/>
  <c r="Y513" i="1"/>
  <c r="Y518" i="1"/>
  <c r="BP515" i="1"/>
  <c r="BN515" i="1"/>
  <c r="Z515" i="1"/>
  <c r="Z517" i="1" s="1"/>
  <c r="Y531" i="1"/>
  <c r="BP528" i="1"/>
  <c r="BN528" i="1"/>
  <c r="Z528" i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Y666" i="1" l="1"/>
  <c r="Y663" i="1"/>
  <c r="Z507" i="1"/>
  <c r="Z475" i="1"/>
  <c r="Z460" i="1"/>
  <c r="Z292" i="1"/>
  <c r="Z91" i="1"/>
  <c r="Z668" i="1" s="1"/>
  <c r="Z567" i="1"/>
  <c r="Z636" i="1"/>
  <c r="Z649" i="1"/>
  <c r="Z615" i="1"/>
  <c r="Z585" i="1"/>
  <c r="Z573" i="1"/>
  <c r="Z368" i="1"/>
  <c r="Z261" i="1"/>
  <c r="Z227" i="1"/>
  <c r="Z138" i="1"/>
  <c r="Z131" i="1"/>
  <c r="Z106" i="1"/>
  <c r="Z274" i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<sst xmlns="http://schemas.openxmlformats.org/spreadsheetml/2006/main" count="3125" uniqueCount="1077">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</sst>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6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6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1128" t="s">
        <v>0</v>
      </c>
      <c r="E1" s="817"/>
      <c r="F1" s="817"/>
      <c r="G1" s="12" t="s">
        <v>1</v>
      </c>
      <c r="H1" s="1128" t="s">
        <v>2</v>
      </c>
      <c r="I1" s="817"/>
      <c r="J1" s="817"/>
      <c r="K1" s="817"/>
      <c r="L1" s="817"/>
      <c r="M1" s="817"/>
      <c r="N1" s="817"/>
      <c r="O1" s="817"/>
      <c r="P1" s="817"/>
      <c r="Q1" s="817"/>
      <c r="R1" s="1187" t="s">
        <v>3</v>
      </c>
      <c r="S1" s="817"/>
      <c r="T1" s="8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8"/>
      <c r="R2" s="798"/>
      <c r="S2" s="798"/>
      <c r="T2" s="798"/>
      <c r="U2" s="798"/>
      <c r="V2" s="798"/>
      <c r="W2" s="798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8"/>
      <c r="Q3" s="798"/>
      <c r="R3" s="798"/>
      <c r="S3" s="798"/>
      <c r="T3" s="798"/>
      <c r="U3" s="798"/>
      <c r="V3" s="798"/>
      <c r="W3" s="798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1073" t="s">
        <v>8</v>
      </c>
      <c r="B5" s="845"/>
      <c r="C5" s="791"/>
      <c r="D5" s="937"/>
      <c r="E5" s="939"/>
      <c r="F5" s="843" t="s">
        <v>9</v>
      </c>
      <c r="G5" s="791"/>
      <c r="H5" s="937"/>
      <c r="I5" s="938"/>
      <c r="J5" s="938"/>
      <c r="K5" s="938"/>
      <c r="L5" s="938"/>
      <c r="M5" s="939"/>
      <c r="N5" s="58"/>
      <c r="P5" s="24" t="s">
        <v>10</v>
      </c>
      <c r="Q5" s="822">
        <v>45626</v>
      </c>
      <c r="R5" s="823"/>
      <c r="T5" s="1024" t="s">
        <v>11</v>
      </c>
      <c r="U5" s="1014"/>
      <c r="V5" s="1025" t="s">
        <v>12</v>
      </c>
      <c r="W5" s="823"/>
      <c r="AB5" s="51"/>
      <c r="AC5" s="51"/>
      <c r="AD5" s="51"/>
      <c r="AE5" s="51"/>
    </row>
    <row r="6" spans="1:32" s="771" customFormat="1" ht="24" customHeight="1" x14ac:dyDescent="0.2">
      <c r="A6" s="1073" t="s">
        <v>13</v>
      </c>
      <c r="B6" s="845"/>
      <c r="C6" s="791"/>
      <c r="D6" s="943" t="s">
        <v>14</v>
      </c>
      <c r="E6" s="944"/>
      <c r="F6" s="944"/>
      <c r="G6" s="944"/>
      <c r="H6" s="944"/>
      <c r="I6" s="944"/>
      <c r="J6" s="944"/>
      <c r="K6" s="944"/>
      <c r="L6" s="944"/>
      <c r="M6" s="823"/>
      <c r="N6" s="59"/>
      <c r="P6" s="24" t="s">
        <v>15</v>
      </c>
      <c r="Q6" s="812" t="str">
        <f>IF(Q5=0," ",CHOOSE(WEEKDAY(Q5,2),"Понедельник","Вторник","Среда","Четверг","Пятница","Суббота","Воскресенье"))</f>
        <v>Суббота</v>
      </c>
      <c r="R6" s="784"/>
      <c r="T6" s="1013" t="s">
        <v>16</v>
      </c>
      <c r="U6" s="1014"/>
      <c r="V6" s="1066" t="s">
        <v>17</v>
      </c>
      <c r="W6" s="1067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1169" t="str">
        <f>IFERROR(VLOOKUP(DeliveryAddress,Table,3,0),1)</f>
        <v>1</v>
      </c>
      <c r="E7" s="1170"/>
      <c r="F7" s="1170"/>
      <c r="G7" s="1170"/>
      <c r="H7" s="1170"/>
      <c r="I7" s="1170"/>
      <c r="J7" s="1170"/>
      <c r="K7" s="1170"/>
      <c r="L7" s="1170"/>
      <c r="M7" s="1033"/>
      <c r="N7" s="60"/>
      <c r="P7" s="24"/>
      <c r="Q7" s="42"/>
      <c r="R7" s="42"/>
      <c r="T7" s="798"/>
      <c r="U7" s="1014"/>
      <c r="V7" s="1068"/>
      <c r="W7" s="1069"/>
      <c r="AB7" s="51"/>
      <c r="AC7" s="51"/>
      <c r="AD7" s="51"/>
      <c r="AE7" s="51"/>
    </row>
    <row r="8" spans="1:32" s="771" customFormat="1" ht="25.5" customHeight="1" x14ac:dyDescent="0.2">
      <c r="A8" s="792" t="s">
        <v>18</v>
      </c>
      <c r="B8" s="786"/>
      <c r="C8" s="787"/>
      <c r="D8" s="1155" t="s">
        <v>19</v>
      </c>
      <c r="E8" s="1156"/>
      <c r="F8" s="1156"/>
      <c r="G8" s="1156"/>
      <c r="H8" s="1156"/>
      <c r="I8" s="1156"/>
      <c r="J8" s="1156"/>
      <c r="K8" s="1156"/>
      <c r="L8" s="1156"/>
      <c r="M8" s="1157"/>
      <c r="N8" s="61"/>
      <c r="P8" s="24" t="s">
        <v>20</v>
      </c>
      <c r="Q8" s="1032">
        <v>0.41666666666666669</v>
      </c>
      <c r="R8" s="1033"/>
      <c r="T8" s="798"/>
      <c r="U8" s="1014"/>
      <c r="V8" s="1068"/>
      <c r="W8" s="1069"/>
      <c r="AB8" s="51"/>
      <c r="AC8" s="51"/>
      <c r="AD8" s="51"/>
      <c r="AE8" s="51"/>
    </row>
    <row r="9" spans="1:32" s="771" customFormat="1" ht="39.950000000000003" customHeight="1" x14ac:dyDescent="0.2">
      <c r="A9" s="7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8"/>
      <c r="C9" s="798"/>
      <c r="D9" s="866"/>
      <c r="E9" s="867"/>
      <c r="F9" s="7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8"/>
      <c r="H9" s="974" t="str">
        <f>IF(AND($A$9="Тип доверенности/получателя при получении в адресе перегруза:",$D$9="Разовая доверенность"),"Введите ФИО","")</f>
        <v/>
      </c>
      <c r="I9" s="867"/>
      <c r="J9" s="9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7"/>
      <c r="L9" s="867"/>
      <c r="M9" s="867"/>
      <c r="N9" s="769"/>
      <c r="P9" s="26" t="s">
        <v>21</v>
      </c>
      <c r="Q9" s="1097"/>
      <c r="R9" s="853"/>
      <c r="T9" s="798"/>
      <c r="U9" s="1014"/>
      <c r="V9" s="1070"/>
      <c r="W9" s="1071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7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8"/>
      <c r="C10" s="798"/>
      <c r="D10" s="866"/>
      <c r="E10" s="867"/>
      <c r="F10" s="7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8"/>
      <c r="H10" s="946" t="str">
        <f>IFERROR(VLOOKUP($D$10,Proxy,2,FALSE),"")</f>
        <v/>
      </c>
      <c r="I10" s="798"/>
      <c r="J10" s="798"/>
      <c r="K10" s="798"/>
      <c r="L10" s="798"/>
      <c r="M10" s="798"/>
      <c r="N10" s="770"/>
      <c r="P10" s="26" t="s">
        <v>22</v>
      </c>
      <c r="Q10" s="1011"/>
      <c r="R10" s="1012"/>
      <c r="U10" s="24" t="s">
        <v>23</v>
      </c>
      <c r="V10" s="1216" t="s">
        <v>24</v>
      </c>
      <c r="W10" s="1067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85"/>
      <c r="R11" s="823"/>
      <c r="U11" s="24" t="s">
        <v>27</v>
      </c>
      <c r="V11" s="852" t="s">
        <v>28</v>
      </c>
      <c r="W11" s="853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1018" t="s">
        <v>29</v>
      </c>
      <c r="B12" s="845"/>
      <c r="C12" s="845"/>
      <c r="D12" s="845"/>
      <c r="E12" s="845"/>
      <c r="F12" s="845"/>
      <c r="G12" s="845"/>
      <c r="H12" s="845"/>
      <c r="I12" s="845"/>
      <c r="J12" s="845"/>
      <c r="K12" s="845"/>
      <c r="L12" s="845"/>
      <c r="M12" s="791"/>
      <c r="N12" s="62"/>
      <c r="P12" s="24" t="s">
        <v>30</v>
      </c>
      <c r="Q12" s="1032"/>
      <c r="R12" s="1033"/>
      <c r="S12" s="23"/>
      <c r="U12" s="24"/>
      <c r="V12" s="817"/>
      <c r="W12" s="798"/>
      <c r="AB12" s="51"/>
      <c r="AC12" s="51"/>
      <c r="AD12" s="51"/>
      <c r="AE12" s="51"/>
    </row>
    <row r="13" spans="1:32" s="771" customFormat="1" ht="23.25" customHeight="1" x14ac:dyDescent="0.2">
      <c r="A13" s="1018" t="s">
        <v>31</v>
      </c>
      <c r="B13" s="845"/>
      <c r="C13" s="845"/>
      <c r="D13" s="845"/>
      <c r="E13" s="845"/>
      <c r="F13" s="845"/>
      <c r="G13" s="845"/>
      <c r="H13" s="845"/>
      <c r="I13" s="845"/>
      <c r="J13" s="845"/>
      <c r="K13" s="845"/>
      <c r="L13" s="845"/>
      <c r="M13" s="791"/>
      <c r="N13" s="62"/>
      <c r="O13" s="26"/>
      <c r="P13" s="26" t="s">
        <v>32</v>
      </c>
      <c r="Q13" s="852"/>
      <c r="R13" s="85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1018" t="s">
        <v>33</v>
      </c>
      <c r="B14" s="845"/>
      <c r="C14" s="845"/>
      <c r="D14" s="845"/>
      <c r="E14" s="845"/>
      <c r="F14" s="845"/>
      <c r="G14" s="845"/>
      <c r="H14" s="845"/>
      <c r="I14" s="845"/>
      <c r="J14" s="845"/>
      <c r="K14" s="845"/>
      <c r="L14" s="845"/>
      <c r="M14" s="79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9" t="s">
        <v>34</v>
      </c>
      <c r="B15" s="845"/>
      <c r="C15" s="845"/>
      <c r="D15" s="845"/>
      <c r="E15" s="845"/>
      <c r="F15" s="845"/>
      <c r="G15" s="845"/>
      <c r="H15" s="845"/>
      <c r="I15" s="845"/>
      <c r="J15" s="845"/>
      <c r="K15" s="845"/>
      <c r="L15" s="845"/>
      <c r="M15" s="791"/>
      <c r="N15" s="63"/>
      <c r="P15" s="1049" t="s">
        <v>35</v>
      </c>
      <c r="Q15" s="817"/>
      <c r="R15" s="817"/>
      <c r="S15" s="817"/>
      <c r="T15" s="8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50"/>
      <c r="Q16" s="1050"/>
      <c r="R16" s="1050"/>
      <c r="S16" s="1050"/>
      <c r="T16" s="105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1" t="s">
        <v>36</v>
      </c>
      <c r="B17" s="781" t="s">
        <v>37</v>
      </c>
      <c r="C17" s="1077" t="s">
        <v>38</v>
      </c>
      <c r="D17" s="781" t="s">
        <v>39</v>
      </c>
      <c r="E17" s="805"/>
      <c r="F17" s="781" t="s">
        <v>40</v>
      </c>
      <c r="G17" s="781" t="s">
        <v>41</v>
      </c>
      <c r="H17" s="781" t="s">
        <v>42</v>
      </c>
      <c r="I17" s="781" t="s">
        <v>43</v>
      </c>
      <c r="J17" s="781" t="s">
        <v>44</v>
      </c>
      <c r="K17" s="781" t="s">
        <v>45</v>
      </c>
      <c r="L17" s="781" t="s">
        <v>46</v>
      </c>
      <c r="M17" s="781" t="s">
        <v>47</v>
      </c>
      <c r="N17" s="781" t="s">
        <v>48</v>
      </c>
      <c r="O17" s="781" t="s">
        <v>49</v>
      </c>
      <c r="P17" s="781" t="s">
        <v>50</v>
      </c>
      <c r="Q17" s="1105"/>
      <c r="R17" s="1105"/>
      <c r="S17" s="1105"/>
      <c r="T17" s="805"/>
      <c r="U17" s="790" t="s">
        <v>51</v>
      </c>
      <c r="V17" s="791"/>
      <c r="W17" s="781" t="s">
        <v>52</v>
      </c>
      <c r="X17" s="781" t="s">
        <v>53</v>
      </c>
      <c r="Y17" s="788" t="s">
        <v>54</v>
      </c>
      <c r="Z17" s="932" t="s">
        <v>55</v>
      </c>
      <c r="AA17" s="878" t="s">
        <v>56</v>
      </c>
      <c r="AB17" s="878" t="s">
        <v>57</v>
      </c>
      <c r="AC17" s="878" t="s">
        <v>58</v>
      </c>
      <c r="AD17" s="878" t="s">
        <v>59</v>
      </c>
      <c r="AE17" s="879"/>
      <c r="AF17" s="880"/>
      <c r="AG17" s="66"/>
      <c r="BD17" s="65" t="s">
        <v>60</v>
      </c>
    </row>
    <row r="18" spans="1:68" ht="14.25" customHeight="1" x14ac:dyDescent="0.2">
      <c r="A18" s="782"/>
      <c r="B18" s="782"/>
      <c r="C18" s="782"/>
      <c r="D18" s="806"/>
      <c r="E18" s="807"/>
      <c r="F18" s="782"/>
      <c r="G18" s="782"/>
      <c r="H18" s="782"/>
      <c r="I18" s="782"/>
      <c r="J18" s="782"/>
      <c r="K18" s="782"/>
      <c r="L18" s="782"/>
      <c r="M18" s="782"/>
      <c r="N18" s="782"/>
      <c r="O18" s="782"/>
      <c r="P18" s="806"/>
      <c r="Q18" s="1106"/>
      <c r="R18" s="1106"/>
      <c r="S18" s="1106"/>
      <c r="T18" s="807"/>
      <c r="U18" s="67" t="s">
        <v>61</v>
      </c>
      <c r="V18" s="67" t="s">
        <v>62</v>
      </c>
      <c r="W18" s="782"/>
      <c r="X18" s="782"/>
      <c r="Y18" s="789"/>
      <c r="Z18" s="933"/>
      <c r="AA18" s="935"/>
      <c r="AB18" s="935"/>
      <c r="AC18" s="935"/>
      <c r="AD18" s="881"/>
      <c r="AE18" s="882"/>
      <c r="AF18" s="883"/>
      <c r="AG18" s="66"/>
      <c r="BD18" s="65"/>
    </row>
    <row r="19" spans="1:68" ht="27.75" customHeight="1" x14ac:dyDescent="0.2">
      <c r="A19" s="962" t="s">
        <v>63</v>
      </c>
      <c r="B19" s="963"/>
      <c r="C19" s="963"/>
      <c r="D19" s="963"/>
      <c r="E19" s="963"/>
      <c r="F19" s="963"/>
      <c r="G19" s="963"/>
      <c r="H19" s="963"/>
      <c r="I19" s="963"/>
      <c r="J19" s="963"/>
      <c r="K19" s="963"/>
      <c r="L19" s="963"/>
      <c r="M19" s="963"/>
      <c r="N19" s="963"/>
      <c r="O19" s="963"/>
      <c r="P19" s="963"/>
      <c r="Q19" s="963"/>
      <c r="R19" s="963"/>
      <c r="S19" s="963"/>
      <c r="T19" s="963"/>
      <c r="U19" s="963"/>
      <c r="V19" s="963"/>
      <c r="W19" s="963"/>
      <c r="X19" s="963"/>
      <c r="Y19" s="963"/>
      <c r="Z19" s="963"/>
      <c r="AA19" s="48"/>
      <c r="AB19" s="48"/>
      <c r="AC19" s="48"/>
    </row>
    <row r="20" spans="1:68" ht="16.5" customHeight="1" x14ac:dyDescent="0.25">
      <c r="A20" s="834" t="s">
        <v>63</v>
      </c>
      <c r="B20" s="798"/>
      <c r="C20" s="798"/>
      <c r="D20" s="798"/>
      <c r="E20" s="798"/>
      <c r="F20" s="798"/>
      <c r="G20" s="798"/>
      <c r="H20" s="798"/>
      <c r="I20" s="798"/>
      <c r="J20" s="798"/>
      <c r="K20" s="798"/>
      <c r="L20" s="798"/>
      <c r="M20" s="798"/>
      <c r="N20" s="798"/>
      <c r="O20" s="798"/>
      <c r="P20" s="798"/>
      <c r="Q20" s="798"/>
      <c r="R20" s="798"/>
      <c r="S20" s="798"/>
      <c r="T20" s="798"/>
      <c r="U20" s="798"/>
      <c r="V20" s="798"/>
      <c r="W20" s="798"/>
      <c r="X20" s="798"/>
      <c r="Y20" s="798"/>
      <c r="Z20" s="798"/>
      <c r="AA20" s="772"/>
      <c r="AB20" s="772"/>
      <c r="AC20" s="772"/>
    </row>
    <row r="21" spans="1:68" ht="14.25" customHeight="1" x14ac:dyDescent="0.25">
      <c r="A21" s="800" t="s">
        <v>64</v>
      </c>
      <c r="B21" s="798"/>
      <c r="C21" s="798"/>
      <c r="D21" s="798"/>
      <c r="E21" s="798"/>
      <c r="F21" s="798"/>
      <c r="G21" s="798"/>
      <c r="H21" s="798"/>
      <c r="I21" s="798"/>
      <c r="J21" s="798"/>
      <c r="K21" s="798"/>
      <c r="L21" s="798"/>
      <c r="M21" s="798"/>
      <c r="N21" s="798"/>
      <c r="O21" s="798"/>
      <c r="P21" s="798"/>
      <c r="Q21" s="798"/>
      <c r="R21" s="798"/>
      <c r="S21" s="798"/>
      <c r="T21" s="798"/>
      <c r="U21" s="798"/>
      <c r="V21" s="798"/>
      <c r="W21" s="798"/>
      <c r="X21" s="798"/>
      <c r="Y21" s="798"/>
      <c r="Z21" s="798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4"/>
      <c r="R22" s="794"/>
      <c r="S22" s="794"/>
      <c r="T22" s="79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798"/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803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8"/>
      <c r="B24" s="798"/>
      <c r="C24" s="798"/>
      <c r="D24" s="798"/>
      <c r="E24" s="798"/>
      <c r="F24" s="798"/>
      <c r="G24" s="798"/>
      <c r="H24" s="798"/>
      <c r="I24" s="798"/>
      <c r="J24" s="798"/>
      <c r="K24" s="798"/>
      <c r="L24" s="798"/>
      <c r="M24" s="798"/>
      <c r="N24" s="798"/>
      <c r="O24" s="803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8"/>
      <c r="C25" s="798"/>
      <c r="D25" s="798"/>
      <c r="E25" s="798"/>
      <c r="F25" s="798"/>
      <c r="G25" s="798"/>
      <c r="H25" s="798"/>
      <c r="I25" s="798"/>
      <c r="J25" s="798"/>
      <c r="K25" s="798"/>
      <c r="L25" s="798"/>
      <c r="M25" s="798"/>
      <c r="N25" s="798"/>
      <c r="O25" s="798"/>
      <c r="P25" s="798"/>
      <c r="Q25" s="798"/>
      <c r="R25" s="798"/>
      <c r="S25" s="798"/>
      <c r="T25" s="798"/>
      <c r="U25" s="798"/>
      <c r="V25" s="798"/>
      <c r="W25" s="798"/>
      <c r="X25" s="798"/>
      <c r="Y25" s="798"/>
      <c r="Z25" s="798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4"/>
      <c r="R26" s="794"/>
      <c r="S26" s="794"/>
      <c r="T26" s="79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4"/>
      <c r="R27" s="794"/>
      <c r="S27" s="794"/>
      <c r="T27" s="79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4"/>
      <c r="R28" s="794"/>
      <c r="S28" s="794"/>
      <c r="T28" s="79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1176" t="s">
        <v>86</v>
      </c>
      <c r="Q29" s="794"/>
      <c r="R29" s="794"/>
      <c r="S29" s="794"/>
      <c r="T29" s="79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4301051778</v>
      </c>
      <c r="D30" s="783">
        <v>4607091383935</v>
      </c>
      <c r="E30" s="784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119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4"/>
      <c r="R30" s="794"/>
      <c r="S30" s="794"/>
      <c r="T30" s="79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3">
        <v>4680115886278</v>
      </c>
      <c r="E31" s="784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59" t="s">
        <v>93</v>
      </c>
      <c r="Q31" s="794"/>
      <c r="R31" s="794"/>
      <c r="S31" s="794"/>
      <c r="T31" s="79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3">
        <v>4680115881990</v>
      </c>
      <c r="E32" s="784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1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4"/>
      <c r="R32" s="794"/>
      <c r="S32" s="794"/>
      <c r="T32" s="79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3">
        <v>4680115886247</v>
      </c>
      <c r="E33" s="784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20" t="s">
        <v>100</v>
      </c>
      <c r="Q33" s="794"/>
      <c r="R33" s="794"/>
      <c r="S33" s="794"/>
      <c r="T33" s="79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3">
        <v>4680115881853</v>
      </c>
      <c r="E34" s="784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88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94"/>
      <c r="R34" s="794"/>
      <c r="S34" s="794"/>
      <c r="T34" s="79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3">
        <v>4607091383911</v>
      </c>
      <c r="E35" s="784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92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94"/>
      <c r="R35" s="794"/>
      <c r="S35" s="794"/>
      <c r="T35" s="79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3">
        <v>4680115885905</v>
      </c>
      <c r="E36" s="784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8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94"/>
      <c r="R36" s="794"/>
      <c r="S36" s="794"/>
      <c r="T36" s="79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3">
        <v>4607091388244</v>
      </c>
      <c r="E37" s="784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98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4"/>
      <c r="R37" s="794"/>
      <c r="S37" s="794"/>
      <c r="T37" s="79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2"/>
      <c r="B38" s="798"/>
      <c r="C38" s="798"/>
      <c r="D38" s="798"/>
      <c r="E38" s="798"/>
      <c r="F38" s="798"/>
      <c r="G38" s="798"/>
      <c r="H38" s="798"/>
      <c r="I38" s="798"/>
      <c r="J38" s="798"/>
      <c r="K38" s="798"/>
      <c r="L38" s="798"/>
      <c r="M38" s="798"/>
      <c r="N38" s="798"/>
      <c r="O38" s="803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8"/>
      <c r="B39" s="798"/>
      <c r="C39" s="798"/>
      <c r="D39" s="798"/>
      <c r="E39" s="798"/>
      <c r="F39" s="798"/>
      <c r="G39" s="798"/>
      <c r="H39" s="798"/>
      <c r="I39" s="798"/>
      <c r="J39" s="798"/>
      <c r="K39" s="798"/>
      <c r="L39" s="798"/>
      <c r="M39" s="798"/>
      <c r="N39" s="798"/>
      <c r="O39" s="803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800" t="s">
        <v>113</v>
      </c>
      <c r="B40" s="798"/>
      <c r="C40" s="798"/>
      <c r="D40" s="798"/>
      <c r="E40" s="798"/>
      <c r="F40" s="798"/>
      <c r="G40" s="798"/>
      <c r="H40" s="798"/>
      <c r="I40" s="798"/>
      <c r="J40" s="798"/>
      <c r="K40" s="798"/>
      <c r="L40" s="798"/>
      <c r="M40" s="798"/>
      <c r="N40" s="798"/>
      <c r="O40" s="798"/>
      <c r="P40" s="798"/>
      <c r="Q40" s="798"/>
      <c r="R40" s="798"/>
      <c r="S40" s="798"/>
      <c r="T40" s="798"/>
      <c r="U40" s="798"/>
      <c r="V40" s="798"/>
      <c r="W40" s="798"/>
      <c r="X40" s="798"/>
      <c r="Y40" s="798"/>
      <c r="Z40" s="798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3">
        <v>4607091388503</v>
      </c>
      <c r="E41" s="784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9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4"/>
      <c r="R41" s="794"/>
      <c r="S41" s="794"/>
      <c r="T41" s="79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798"/>
      <c r="C42" s="798"/>
      <c r="D42" s="798"/>
      <c r="E42" s="798"/>
      <c r="F42" s="798"/>
      <c r="G42" s="798"/>
      <c r="H42" s="798"/>
      <c r="I42" s="798"/>
      <c r="J42" s="798"/>
      <c r="K42" s="798"/>
      <c r="L42" s="798"/>
      <c r="M42" s="798"/>
      <c r="N42" s="798"/>
      <c r="O42" s="803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8"/>
      <c r="B43" s="798"/>
      <c r="C43" s="798"/>
      <c r="D43" s="798"/>
      <c r="E43" s="798"/>
      <c r="F43" s="798"/>
      <c r="G43" s="798"/>
      <c r="H43" s="798"/>
      <c r="I43" s="798"/>
      <c r="J43" s="798"/>
      <c r="K43" s="798"/>
      <c r="L43" s="798"/>
      <c r="M43" s="798"/>
      <c r="N43" s="798"/>
      <c r="O43" s="803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800" t="s">
        <v>119</v>
      </c>
      <c r="B44" s="798"/>
      <c r="C44" s="798"/>
      <c r="D44" s="798"/>
      <c r="E44" s="798"/>
      <c r="F44" s="798"/>
      <c r="G44" s="798"/>
      <c r="H44" s="798"/>
      <c r="I44" s="798"/>
      <c r="J44" s="798"/>
      <c r="K44" s="798"/>
      <c r="L44" s="798"/>
      <c r="M44" s="798"/>
      <c r="N44" s="798"/>
      <c r="O44" s="798"/>
      <c r="P44" s="798"/>
      <c r="Q44" s="798"/>
      <c r="R44" s="798"/>
      <c r="S44" s="798"/>
      <c r="T44" s="798"/>
      <c r="U44" s="798"/>
      <c r="V44" s="798"/>
      <c r="W44" s="798"/>
      <c r="X44" s="798"/>
      <c r="Y44" s="798"/>
      <c r="Z44" s="798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3">
        <v>4607091389111</v>
      </c>
      <c r="E45" s="784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4"/>
      <c r="R45" s="794"/>
      <c r="S45" s="794"/>
      <c r="T45" s="79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2"/>
      <c r="B46" s="798"/>
      <c r="C46" s="798"/>
      <c r="D46" s="798"/>
      <c r="E46" s="798"/>
      <c r="F46" s="798"/>
      <c r="G46" s="798"/>
      <c r="H46" s="798"/>
      <c r="I46" s="798"/>
      <c r="J46" s="798"/>
      <c r="K46" s="798"/>
      <c r="L46" s="798"/>
      <c r="M46" s="798"/>
      <c r="N46" s="798"/>
      <c r="O46" s="803"/>
      <c r="P46" s="785" t="s">
        <v>71</v>
      </c>
      <c r="Q46" s="786"/>
      <c r="R46" s="786"/>
      <c r="S46" s="786"/>
      <c r="T46" s="786"/>
      <c r="U46" s="786"/>
      <c r="V46" s="787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8"/>
      <c r="B47" s="798"/>
      <c r="C47" s="798"/>
      <c r="D47" s="798"/>
      <c r="E47" s="798"/>
      <c r="F47" s="798"/>
      <c r="G47" s="798"/>
      <c r="H47" s="798"/>
      <c r="I47" s="798"/>
      <c r="J47" s="798"/>
      <c r="K47" s="798"/>
      <c r="L47" s="798"/>
      <c r="M47" s="798"/>
      <c r="N47" s="798"/>
      <c r="O47" s="803"/>
      <c r="P47" s="785" t="s">
        <v>71</v>
      </c>
      <c r="Q47" s="786"/>
      <c r="R47" s="786"/>
      <c r="S47" s="786"/>
      <c r="T47" s="786"/>
      <c r="U47" s="786"/>
      <c r="V47" s="787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62" t="s">
        <v>122</v>
      </c>
      <c r="B48" s="963"/>
      <c r="C48" s="963"/>
      <c r="D48" s="963"/>
      <c r="E48" s="963"/>
      <c r="F48" s="963"/>
      <c r="G48" s="963"/>
      <c r="H48" s="963"/>
      <c r="I48" s="963"/>
      <c r="J48" s="963"/>
      <c r="K48" s="963"/>
      <c r="L48" s="963"/>
      <c r="M48" s="963"/>
      <c r="N48" s="963"/>
      <c r="O48" s="963"/>
      <c r="P48" s="963"/>
      <c r="Q48" s="963"/>
      <c r="R48" s="963"/>
      <c r="S48" s="963"/>
      <c r="T48" s="963"/>
      <c r="U48" s="963"/>
      <c r="V48" s="963"/>
      <c r="W48" s="963"/>
      <c r="X48" s="963"/>
      <c r="Y48" s="963"/>
      <c r="Z48" s="963"/>
      <c r="AA48" s="48"/>
      <c r="AB48" s="48"/>
      <c r="AC48" s="48"/>
    </row>
    <row r="49" spans="1:68" ht="16.5" customHeight="1" x14ac:dyDescent="0.25">
      <c r="A49" s="834" t="s">
        <v>123</v>
      </c>
      <c r="B49" s="798"/>
      <c r="C49" s="798"/>
      <c r="D49" s="798"/>
      <c r="E49" s="798"/>
      <c r="F49" s="798"/>
      <c r="G49" s="798"/>
      <c r="H49" s="798"/>
      <c r="I49" s="798"/>
      <c r="J49" s="798"/>
      <c r="K49" s="798"/>
      <c r="L49" s="798"/>
      <c r="M49" s="798"/>
      <c r="N49" s="798"/>
      <c r="O49" s="798"/>
      <c r="P49" s="798"/>
      <c r="Q49" s="798"/>
      <c r="R49" s="798"/>
      <c r="S49" s="798"/>
      <c r="T49" s="798"/>
      <c r="U49" s="798"/>
      <c r="V49" s="798"/>
      <c r="W49" s="798"/>
      <c r="X49" s="798"/>
      <c r="Y49" s="798"/>
      <c r="Z49" s="798"/>
      <c r="AA49" s="772"/>
      <c r="AB49" s="772"/>
      <c r="AC49" s="772"/>
    </row>
    <row r="50" spans="1:68" ht="14.25" customHeight="1" x14ac:dyDescent="0.25">
      <c r="A50" s="800" t="s">
        <v>124</v>
      </c>
      <c r="B50" s="798"/>
      <c r="C50" s="798"/>
      <c r="D50" s="798"/>
      <c r="E50" s="798"/>
      <c r="F50" s="798"/>
      <c r="G50" s="798"/>
      <c r="H50" s="798"/>
      <c r="I50" s="798"/>
      <c r="J50" s="798"/>
      <c r="K50" s="798"/>
      <c r="L50" s="798"/>
      <c r="M50" s="798"/>
      <c r="N50" s="798"/>
      <c r="O50" s="798"/>
      <c r="P50" s="798"/>
      <c r="Q50" s="798"/>
      <c r="R50" s="798"/>
      <c r="S50" s="798"/>
      <c r="T50" s="798"/>
      <c r="U50" s="798"/>
      <c r="V50" s="798"/>
      <c r="W50" s="798"/>
      <c r="X50" s="798"/>
      <c r="Y50" s="798"/>
      <c r="Z50" s="798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3">
        <v>4607091385670</v>
      </c>
      <c r="E51" s="784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4"/>
      <c r="R51" s="794"/>
      <c r="S51" s="794"/>
      <c r="T51" s="795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3">
        <v>4607091385670</v>
      </c>
      <c r="E52" s="784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84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4"/>
      <c r="R52" s="794"/>
      <c r="S52" s="794"/>
      <c r="T52" s="79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3">
        <v>4680115883956</v>
      </c>
      <c r="E53" s="784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108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4"/>
      <c r="R53" s="794"/>
      <c r="S53" s="794"/>
      <c r="T53" s="79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3">
        <v>4607091385687</v>
      </c>
      <c r="E54" s="784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4"/>
      <c r="R54" s="794"/>
      <c r="S54" s="794"/>
      <c r="T54" s="795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3">
        <v>4680115882539</v>
      </c>
      <c r="E55" s="784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109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4"/>
      <c r="R55" s="794"/>
      <c r="S55" s="794"/>
      <c r="T55" s="79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3">
        <v>4680115883949</v>
      </c>
      <c r="E56" s="784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121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4"/>
      <c r="R56" s="794"/>
      <c r="S56" s="794"/>
      <c r="T56" s="79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2"/>
      <c r="B57" s="798"/>
      <c r="C57" s="798"/>
      <c r="D57" s="798"/>
      <c r="E57" s="798"/>
      <c r="F57" s="798"/>
      <c r="G57" s="798"/>
      <c r="H57" s="798"/>
      <c r="I57" s="798"/>
      <c r="J57" s="798"/>
      <c r="K57" s="798"/>
      <c r="L57" s="798"/>
      <c r="M57" s="798"/>
      <c r="N57" s="798"/>
      <c r="O57" s="803"/>
      <c r="P57" s="785" t="s">
        <v>71</v>
      </c>
      <c r="Q57" s="786"/>
      <c r="R57" s="786"/>
      <c r="S57" s="786"/>
      <c r="T57" s="786"/>
      <c r="U57" s="786"/>
      <c r="V57" s="787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x14ac:dyDescent="0.2">
      <c r="A58" s="798"/>
      <c r="B58" s="798"/>
      <c r="C58" s="798"/>
      <c r="D58" s="798"/>
      <c r="E58" s="798"/>
      <c r="F58" s="798"/>
      <c r="G58" s="798"/>
      <c r="H58" s="798"/>
      <c r="I58" s="798"/>
      <c r="J58" s="798"/>
      <c r="K58" s="798"/>
      <c r="L58" s="798"/>
      <c r="M58" s="798"/>
      <c r="N58" s="798"/>
      <c r="O58" s="803"/>
      <c r="P58" s="785" t="s">
        <v>71</v>
      </c>
      <c r="Q58" s="786"/>
      <c r="R58" s="786"/>
      <c r="S58" s="786"/>
      <c r="T58" s="786"/>
      <c r="U58" s="786"/>
      <c r="V58" s="787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customHeight="1" x14ac:dyDescent="0.25">
      <c r="A59" s="800" t="s">
        <v>73</v>
      </c>
      <c r="B59" s="798"/>
      <c r="C59" s="798"/>
      <c r="D59" s="798"/>
      <c r="E59" s="798"/>
      <c r="F59" s="798"/>
      <c r="G59" s="798"/>
      <c r="H59" s="798"/>
      <c r="I59" s="798"/>
      <c r="J59" s="798"/>
      <c r="K59" s="798"/>
      <c r="L59" s="798"/>
      <c r="M59" s="798"/>
      <c r="N59" s="798"/>
      <c r="O59" s="798"/>
      <c r="P59" s="798"/>
      <c r="Q59" s="798"/>
      <c r="R59" s="798"/>
      <c r="S59" s="798"/>
      <c r="T59" s="798"/>
      <c r="U59" s="798"/>
      <c r="V59" s="798"/>
      <c r="W59" s="798"/>
      <c r="X59" s="798"/>
      <c r="Y59" s="798"/>
      <c r="Z59" s="798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3">
        <v>4680115885233</v>
      </c>
      <c r="E60" s="784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82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4"/>
      <c r="R60" s="794"/>
      <c r="S60" s="794"/>
      <c r="T60" s="79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3">
        <v>4680115884915</v>
      </c>
      <c r="E61" s="784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4"/>
      <c r="R61" s="794"/>
      <c r="S61" s="794"/>
      <c r="T61" s="79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2"/>
      <c r="B62" s="798"/>
      <c r="C62" s="798"/>
      <c r="D62" s="798"/>
      <c r="E62" s="798"/>
      <c r="F62" s="798"/>
      <c r="G62" s="798"/>
      <c r="H62" s="798"/>
      <c r="I62" s="798"/>
      <c r="J62" s="798"/>
      <c r="K62" s="798"/>
      <c r="L62" s="798"/>
      <c r="M62" s="798"/>
      <c r="N62" s="798"/>
      <c r="O62" s="803"/>
      <c r="P62" s="785" t="s">
        <v>71</v>
      </c>
      <c r="Q62" s="786"/>
      <c r="R62" s="786"/>
      <c r="S62" s="786"/>
      <c r="T62" s="786"/>
      <c r="U62" s="786"/>
      <c r="V62" s="787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8"/>
      <c r="B63" s="798"/>
      <c r="C63" s="798"/>
      <c r="D63" s="798"/>
      <c r="E63" s="798"/>
      <c r="F63" s="798"/>
      <c r="G63" s="798"/>
      <c r="H63" s="798"/>
      <c r="I63" s="798"/>
      <c r="J63" s="798"/>
      <c r="K63" s="798"/>
      <c r="L63" s="798"/>
      <c r="M63" s="798"/>
      <c r="N63" s="798"/>
      <c r="O63" s="803"/>
      <c r="P63" s="785" t="s">
        <v>71</v>
      </c>
      <c r="Q63" s="786"/>
      <c r="R63" s="786"/>
      <c r="S63" s="786"/>
      <c r="T63" s="786"/>
      <c r="U63" s="786"/>
      <c r="V63" s="787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34" t="s">
        <v>149</v>
      </c>
      <c r="B64" s="798"/>
      <c r="C64" s="798"/>
      <c r="D64" s="798"/>
      <c r="E64" s="798"/>
      <c r="F64" s="798"/>
      <c r="G64" s="798"/>
      <c r="H64" s="798"/>
      <c r="I64" s="798"/>
      <c r="J64" s="798"/>
      <c r="K64" s="798"/>
      <c r="L64" s="798"/>
      <c r="M64" s="798"/>
      <c r="N64" s="798"/>
      <c r="O64" s="798"/>
      <c r="P64" s="798"/>
      <c r="Q64" s="798"/>
      <c r="R64" s="798"/>
      <c r="S64" s="798"/>
      <c r="T64" s="798"/>
      <c r="U64" s="798"/>
      <c r="V64" s="798"/>
      <c r="W64" s="798"/>
      <c r="X64" s="798"/>
      <c r="Y64" s="798"/>
      <c r="Z64" s="798"/>
      <c r="AA64" s="772"/>
      <c r="AB64" s="772"/>
      <c r="AC64" s="772"/>
    </row>
    <row r="65" spans="1:68" ht="14.25" customHeight="1" x14ac:dyDescent="0.25">
      <c r="A65" s="800" t="s">
        <v>124</v>
      </c>
      <c r="B65" s="798"/>
      <c r="C65" s="798"/>
      <c r="D65" s="798"/>
      <c r="E65" s="798"/>
      <c r="F65" s="798"/>
      <c r="G65" s="798"/>
      <c r="H65" s="798"/>
      <c r="I65" s="798"/>
      <c r="J65" s="798"/>
      <c r="K65" s="798"/>
      <c r="L65" s="798"/>
      <c r="M65" s="798"/>
      <c r="N65" s="798"/>
      <c r="O65" s="798"/>
      <c r="P65" s="798"/>
      <c r="Q65" s="798"/>
      <c r="R65" s="798"/>
      <c r="S65" s="798"/>
      <c r="T65" s="798"/>
      <c r="U65" s="798"/>
      <c r="V65" s="798"/>
      <c r="W65" s="798"/>
      <c r="X65" s="798"/>
      <c r="Y65" s="798"/>
      <c r="Z65" s="798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3">
        <v>4680115885882</v>
      </c>
      <c r="E66" s="784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10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94"/>
      <c r="R66" s="794"/>
      <c r="S66" s="794"/>
      <c r="T66" s="79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3">
        <v>4680115881426</v>
      </c>
      <c r="E67" s="784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84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4"/>
      <c r="R67" s="794"/>
      <c r="S67" s="794"/>
      <c r="T67" s="79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3">
        <v>4680115881426</v>
      </c>
      <c r="E68" s="784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10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4"/>
      <c r="R68" s="794"/>
      <c r="S68" s="794"/>
      <c r="T68" s="79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3">
        <v>4607091382952</v>
      </c>
      <c r="E69" s="784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3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4"/>
      <c r="R69" s="794"/>
      <c r="S69" s="794"/>
      <c r="T69" s="79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3">
        <v>4680115885899</v>
      </c>
      <c r="E70" s="784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8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4"/>
      <c r="R70" s="794"/>
      <c r="S70" s="794"/>
      <c r="T70" s="79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3">
        <v>4680115880283</v>
      </c>
      <c r="E71" s="784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80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4"/>
      <c r="R71" s="794"/>
      <c r="S71" s="794"/>
      <c r="T71" s="79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3">
        <v>4680115882720</v>
      </c>
      <c r="E72" s="784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84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4"/>
      <c r="R72" s="794"/>
      <c r="S72" s="794"/>
      <c r="T72" s="79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3">
        <v>4680115881525</v>
      </c>
      <c r="E73" s="784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120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4"/>
      <c r="R73" s="794"/>
      <c r="S73" s="794"/>
      <c r="T73" s="795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3">
        <v>4680115881419</v>
      </c>
      <c r="E74" s="784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106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4"/>
      <c r="R74" s="794"/>
      <c r="S74" s="794"/>
      <c r="T74" s="795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2"/>
      <c r="B75" s="798"/>
      <c r="C75" s="798"/>
      <c r="D75" s="798"/>
      <c r="E75" s="798"/>
      <c r="F75" s="798"/>
      <c r="G75" s="798"/>
      <c r="H75" s="798"/>
      <c r="I75" s="798"/>
      <c r="J75" s="798"/>
      <c r="K75" s="798"/>
      <c r="L75" s="798"/>
      <c r="M75" s="798"/>
      <c r="N75" s="798"/>
      <c r="O75" s="803"/>
      <c r="P75" s="785" t="s">
        <v>71</v>
      </c>
      <c r="Q75" s="786"/>
      <c r="R75" s="786"/>
      <c r="S75" s="786"/>
      <c r="T75" s="786"/>
      <c r="U75" s="786"/>
      <c r="V75" s="787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x14ac:dyDescent="0.2">
      <c r="A76" s="798"/>
      <c r="B76" s="798"/>
      <c r="C76" s="798"/>
      <c r="D76" s="798"/>
      <c r="E76" s="798"/>
      <c r="F76" s="798"/>
      <c r="G76" s="798"/>
      <c r="H76" s="798"/>
      <c r="I76" s="798"/>
      <c r="J76" s="798"/>
      <c r="K76" s="798"/>
      <c r="L76" s="798"/>
      <c r="M76" s="798"/>
      <c r="N76" s="798"/>
      <c r="O76" s="803"/>
      <c r="P76" s="785" t="s">
        <v>71</v>
      </c>
      <c r="Q76" s="786"/>
      <c r="R76" s="786"/>
      <c r="S76" s="786"/>
      <c r="T76" s="786"/>
      <c r="U76" s="786"/>
      <c r="V76" s="787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customHeight="1" x14ac:dyDescent="0.25">
      <c r="A77" s="800" t="s">
        <v>180</v>
      </c>
      <c r="B77" s="798"/>
      <c r="C77" s="798"/>
      <c r="D77" s="798"/>
      <c r="E77" s="798"/>
      <c r="F77" s="798"/>
      <c r="G77" s="798"/>
      <c r="H77" s="798"/>
      <c r="I77" s="798"/>
      <c r="J77" s="798"/>
      <c r="K77" s="798"/>
      <c r="L77" s="798"/>
      <c r="M77" s="798"/>
      <c r="N77" s="798"/>
      <c r="O77" s="798"/>
      <c r="P77" s="798"/>
      <c r="Q77" s="798"/>
      <c r="R77" s="798"/>
      <c r="S77" s="798"/>
      <c r="T77" s="798"/>
      <c r="U77" s="798"/>
      <c r="V77" s="798"/>
      <c r="W77" s="798"/>
      <c r="X77" s="798"/>
      <c r="Y77" s="798"/>
      <c r="Z77" s="798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3">
        <v>4680115881440</v>
      </c>
      <c r="E78" s="784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10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4"/>
      <c r="R78" s="794"/>
      <c r="S78" s="794"/>
      <c r="T78" s="795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3">
        <v>4680115882751</v>
      </c>
      <c r="E79" s="784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12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4"/>
      <c r="R79" s="794"/>
      <c r="S79" s="794"/>
      <c r="T79" s="79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3">
        <v>4680115885950</v>
      </c>
      <c r="E80" s="784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93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94"/>
      <c r="R80" s="794"/>
      <c r="S80" s="794"/>
      <c r="T80" s="79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3">
        <v>4680115881433</v>
      </c>
      <c r="E81" s="784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12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4"/>
      <c r="R81" s="794"/>
      <c r="S81" s="794"/>
      <c r="T81" s="79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2"/>
      <c r="B82" s="798"/>
      <c r="C82" s="798"/>
      <c r="D82" s="798"/>
      <c r="E82" s="798"/>
      <c r="F82" s="798"/>
      <c r="G82" s="798"/>
      <c r="H82" s="798"/>
      <c r="I82" s="798"/>
      <c r="J82" s="798"/>
      <c r="K82" s="798"/>
      <c r="L82" s="798"/>
      <c r="M82" s="798"/>
      <c r="N82" s="798"/>
      <c r="O82" s="803"/>
      <c r="P82" s="785" t="s">
        <v>71</v>
      </c>
      <c r="Q82" s="786"/>
      <c r="R82" s="786"/>
      <c r="S82" s="786"/>
      <c r="T82" s="786"/>
      <c r="U82" s="786"/>
      <c r="V82" s="787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x14ac:dyDescent="0.2">
      <c r="A83" s="798"/>
      <c r="B83" s="798"/>
      <c r="C83" s="798"/>
      <c r="D83" s="798"/>
      <c r="E83" s="798"/>
      <c r="F83" s="798"/>
      <c r="G83" s="798"/>
      <c r="H83" s="798"/>
      <c r="I83" s="798"/>
      <c r="J83" s="798"/>
      <c r="K83" s="798"/>
      <c r="L83" s="798"/>
      <c r="M83" s="798"/>
      <c r="N83" s="798"/>
      <c r="O83" s="803"/>
      <c r="P83" s="785" t="s">
        <v>71</v>
      </c>
      <c r="Q83" s="786"/>
      <c r="R83" s="786"/>
      <c r="S83" s="786"/>
      <c r="T83" s="786"/>
      <c r="U83" s="786"/>
      <c r="V83" s="787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customHeight="1" x14ac:dyDescent="0.25">
      <c r="A84" s="800" t="s">
        <v>64</v>
      </c>
      <c r="B84" s="798"/>
      <c r="C84" s="798"/>
      <c r="D84" s="798"/>
      <c r="E84" s="798"/>
      <c r="F84" s="798"/>
      <c r="G84" s="798"/>
      <c r="H84" s="798"/>
      <c r="I84" s="798"/>
      <c r="J84" s="798"/>
      <c r="K84" s="798"/>
      <c r="L84" s="798"/>
      <c r="M84" s="798"/>
      <c r="N84" s="798"/>
      <c r="O84" s="798"/>
      <c r="P84" s="798"/>
      <c r="Q84" s="798"/>
      <c r="R84" s="798"/>
      <c r="S84" s="798"/>
      <c r="T84" s="798"/>
      <c r="U84" s="798"/>
      <c r="V84" s="798"/>
      <c r="W84" s="798"/>
      <c r="X84" s="798"/>
      <c r="Y84" s="798"/>
      <c r="Z84" s="798"/>
      <c r="AA84" s="773"/>
      <c r="AB84" s="773"/>
      <c r="AC84" s="773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3">
        <v>4680115885066</v>
      </c>
      <c r="E85" s="784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81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4"/>
      <c r="R85" s="794"/>
      <c r="S85" s="794"/>
      <c r="T85" s="79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3">
        <v>4680115885042</v>
      </c>
      <c r="E86" s="784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120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4"/>
      <c r="R86" s="794"/>
      <c r="S86" s="794"/>
      <c r="T86" s="79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3">
        <v>4680115885080</v>
      </c>
      <c r="E87" s="784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0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4"/>
      <c r="R87" s="794"/>
      <c r="S87" s="794"/>
      <c r="T87" s="79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3">
        <v>4680115885073</v>
      </c>
      <c r="E88" s="784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4"/>
      <c r="R88" s="794"/>
      <c r="S88" s="794"/>
      <c r="T88" s="79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3">
        <v>4680115885059</v>
      </c>
      <c r="E89" s="784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9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4"/>
      <c r="R89" s="794"/>
      <c r="S89" s="794"/>
      <c r="T89" s="795"/>
      <c r="U89" s="34"/>
      <c r="V89" s="34"/>
      <c r="W89" s="35" t="s">
        <v>69</v>
      </c>
      <c r="X89" s="777">
        <v>5</v>
      </c>
      <c r="Y89" s="778">
        <f t="shared" si="16"/>
        <v>5.4</v>
      </c>
      <c r="Z89" s="36">
        <f>IFERROR(IF(Y89=0,"",ROUNDUP(Y89/H89,0)*0.00502),"")</f>
        <v>1.506E-2</v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5.2777777777777777</v>
      </c>
      <c r="BN89" s="64">
        <f t="shared" si="18"/>
        <v>5.7</v>
      </c>
      <c r="BO89" s="64">
        <f t="shared" si="19"/>
        <v>1.1870845204178538E-2</v>
      </c>
      <c r="BP89" s="64">
        <f t="shared" si="20"/>
        <v>1.2820512820512822E-2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3">
        <v>4680115885097</v>
      </c>
      <c r="E90" s="784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9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4"/>
      <c r="R90" s="794"/>
      <c r="S90" s="794"/>
      <c r="T90" s="795"/>
      <c r="U90" s="34"/>
      <c r="V90" s="34"/>
      <c r="W90" s="35" t="s">
        <v>69</v>
      </c>
      <c r="X90" s="777">
        <v>4</v>
      </c>
      <c r="Y90" s="778">
        <f t="shared" si="16"/>
        <v>5.4</v>
      </c>
      <c r="Z90" s="36">
        <f>IFERROR(IF(Y90=0,"",ROUNDUP(Y90/H90,0)*0.00502),"")</f>
        <v>1.506E-2</v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4.2222222222222223</v>
      </c>
      <c r="BN90" s="64">
        <f t="shared" si="18"/>
        <v>5.7</v>
      </c>
      <c r="BO90" s="64">
        <f t="shared" si="19"/>
        <v>9.4966761633428314E-3</v>
      </c>
      <c r="BP90" s="64">
        <f t="shared" si="20"/>
        <v>1.2820512820512822E-2</v>
      </c>
    </row>
    <row r="91" spans="1:68" x14ac:dyDescent="0.2">
      <c r="A91" s="802"/>
      <c r="B91" s="798"/>
      <c r="C91" s="798"/>
      <c r="D91" s="798"/>
      <c r="E91" s="798"/>
      <c r="F91" s="798"/>
      <c r="G91" s="798"/>
      <c r="H91" s="798"/>
      <c r="I91" s="798"/>
      <c r="J91" s="798"/>
      <c r="K91" s="798"/>
      <c r="L91" s="798"/>
      <c r="M91" s="798"/>
      <c r="N91" s="798"/>
      <c r="O91" s="803"/>
      <c r="P91" s="785" t="s">
        <v>71</v>
      </c>
      <c r="Q91" s="786"/>
      <c r="R91" s="786"/>
      <c r="S91" s="786"/>
      <c r="T91" s="786"/>
      <c r="U91" s="786"/>
      <c r="V91" s="787"/>
      <c r="W91" s="37" t="s">
        <v>72</v>
      </c>
      <c r="X91" s="779">
        <f>IFERROR(X85/H85,"0")+IFERROR(X86/H86,"0")+IFERROR(X87/H87,"0")+IFERROR(X88/H88,"0")+IFERROR(X89/H89,"0")+IFERROR(X90/H90,"0")</f>
        <v>5</v>
      </c>
      <c r="Y91" s="779">
        <f>IFERROR(Y85/H85,"0")+IFERROR(Y86/H86,"0")+IFERROR(Y87/H87,"0")+IFERROR(Y88/H88,"0")+IFERROR(Y89/H89,"0")+IFERROR(Y90/H90,"0")</f>
        <v>6</v>
      </c>
      <c r="Z91" s="779">
        <f>IFERROR(IF(Z85="",0,Z85),"0")+IFERROR(IF(Z86="",0,Z86),"0")+IFERROR(IF(Z87="",0,Z87),"0")+IFERROR(IF(Z88="",0,Z88),"0")+IFERROR(IF(Z89="",0,Z89),"0")+IFERROR(IF(Z90="",0,Z90),"0")</f>
        <v>3.0120000000000001E-2</v>
      </c>
      <c r="AA91" s="780"/>
      <c r="AB91" s="780"/>
      <c r="AC91" s="780"/>
    </row>
    <row r="92" spans="1:68" x14ac:dyDescent="0.2">
      <c r="A92" s="798"/>
      <c r="B92" s="798"/>
      <c r="C92" s="798"/>
      <c r="D92" s="798"/>
      <c r="E92" s="798"/>
      <c r="F92" s="798"/>
      <c r="G92" s="798"/>
      <c r="H92" s="798"/>
      <c r="I92" s="798"/>
      <c r="J92" s="798"/>
      <c r="K92" s="798"/>
      <c r="L92" s="798"/>
      <c r="M92" s="798"/>
      <c r="N92" s="798"/>
      <c r="O92" s="803"/>
      <c r="P92" s="785" t="s">
        <v>71</v>
      </c>
      <c r="Q92" s="786"/>
      <c r="R92" s="786"/>
      <c r="S92" s="786"/>
      <c r="T92" s="786"/>
      <c r="U92" s="786"/>
      <c r="V92" s="787"/>
      <c r="W92" s="37" t="s">
        <v>69</v>
      </c>
      <c r="X92" s="779">
        <f>IFERROR(SUM(X85:X90),"0")</f>
        <v>9</v>
      </c>
      <c r="Y92" s="779">
        <f>IFERROR(SUM(Y85:Y90),"0")</f>
        <v>10.8</v>
      </c>
      <c r="Z92" s="37"/>
      <c r="AA92" s="780"/>
      <c r="AB92" s="780"/>
      <c r="AC92" s="780"/>
    </row>
    <row r="93" spans="1:68" ht="14.25" customHeight="1" x14ac:dyDescent="0.25">
      <c r="A93" s="800" t="s">
        <v>73</v>
      </c>
      <c r="B93" s="798"/>
      <c r="C93" s="798"/>
      <c r="D93" s="798"/>
      <c r="E93" s="798"/>
      <c r="F93" s="798"/>
      <c r="G93" s="798"/>
      <c r="H93" s="798"/>
      <c r="I93" s="798"/>
      <c r="J93" s="798"/>
      <c r="K93" s="798"/>
      <c r="L93" s="798"/>
      <c r="M93" s="798"/>
      <c r="N93" s="798"/>
      <c r="O93" s="798"/>
      <c r="P93" s="798"/>
      <c r="Q93" s="798"/>
      <c r="R93" s="798"/>
      <c r="S93" s="798"/>
      <c r="T93" s="798"/>
      <c r="U93" s="798"/>
      <c r="V93" s="798"/>
      <c r="W93" s="798"/>
      <c r="X93" s="798"/>
      <c r="Y93" s="798"/>
      <c r="Z93" s="798"/>
      <c r="AA93" s="773"/>
      <c r="AB93" s="773"/>
      <c r="AC93" s="773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3">
        <v>4680115881891</v>
      </c>
      <c r="E94" s="784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12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94"/>
      <c r="R94" s="794"/>
      <c r="S94" s="794"/>
      <c r="T94" s="79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3">
        <v>4680115885769</v>
      </c>
      <c r="E95" s="784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11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94"/>
      <c r="R95" s="794"/>
      <c r="S95" s="794"/>
      <c r="T95" s="795"/>
      <c r="U95" s="34"/>
      <c r="V95" s="34"/>
      <c r="W95" s="35" t="s">
        <v>69</v>
      </c>
      <c r="X95" s="777">
        <v>4</v>
      </c>
      <c r="Y95" s="778">
        <f t="shared" si="21"/>
        <v>8.4</v>
      </c>
      <c r="Z95" s="36">
        <f>IFERROR(IF(Y95=0,"",ROUNDUP(Y95/H95,0)*0.02175),"")</f>
        <v>2.1749999999999999E-2</v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4.2285714285714286</v>
      </c>
      <c r="BN95" s="64">
        <f t="shared" si="23"/>
        <v>8.8800000000000008</v>
      </c>
      <c r="BO95" s="64">
        <f t="shared" si="24"/>
        <v>8.5034013605442167E-3</v>
      </c>
      <c r="BP95" s="64">
        <f t="shared" si="25"/>
        <v>1.7857142857142856E-2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3">
        <v>4680115884410</v>
      </c>
      <c r="E96" s="784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9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94"/>
      <c r="R96" s="794"/>
      <c r="S96" s="794"/>
      <c r="T96" s="79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3">
        <v>4680115885929</v>
      </c>
      <c r="E97" s="784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12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94"/>
      <c r="R97" s="794"/>
      <c r="S97" s="794"/>
      <c r="T97" s="79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3">
        <v>4680115884403</v>
      </c>
      <c r="E98" s="784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9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4"/>
      <c r="R98" s="794"/>
      <c r="S98" s="794"/>
      <c r="T98" s="79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3">
        <v>4680115884311</v>
      </c>
      <c r="E99" s="784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11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4"/>
      <c r="R99" s="794"/>
      <c r="S99" s="794"/>
      <c r="T99" s="79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2"/>
      <c r="B100" s="798"/>
      <c r="C100" s="798"/>
      <c r="D100" s="798"/>
      <c r="E100" s="798"/>
      <c r="F100" s="798"/>
      <c r="G100" s="798"/>
      <c r="H100" s="798"/>
      <c r="I100" s="798"/>
      <c r="J100" s="798"/>
      <c r="K100" s="798"/>
      <c r="L100" s="798"/>
      <c r="M100" s="798"/>
      <c r="N100" s="798"/>
      <c r="O100" s="803"/>
      <c r="P100" s="785" t="s">
        <v>71</v>
      </c>
      <c r="Q100" s="786"/>
      <c r="R100" s="786"/>
      <c r="S100" s="786"/>
      <c r="T100" s="786"/>
      <c r="U100" s="786"/>
      <c r="V100" s="787"/>
      <c r="W100" s="37" t="s">
        <v>72</v>
      </c>
      <c r="X100" s="779">
        <f>IFERROR(X94/H94,"0")+IFERROR(X95/H95,"0")+IFERROR(X96/H96,"0")+IFERROR(X97/H97,"0")+IFERROR(X98/H98,"0")+IFERROR(X99/H99,"0")</f>
        <v>0.47619047619047616</v>
      </c>
      <c r="Y100" s="779">
        <f>IFERROR(Y94/H94,"0")+IFERROR(Y95/H95,"0")+IFERROR(Y96/H96,"0")+IFERROR(Y97/H97,"0")+IFERROR(Y98/H98,"0")+IFERROR(Y99/H99,"0")</f>
        <v>1</v>
      </c>
      <c r="Z100" s="779">
        <f>IFERROR(IF(Z94="",0,Z94),"0")+IFERROR(IF(Z95="",0,Z95),"0")+IFERROR(IF(Z96="",0,Z96),"0")+IFERROR(IF(Z97="",0,Z97),"0")+IFERROR(IF(Z98="",0,Z98),"0")+IFERROR(IF(Z99="",0,Z99),"0")</f>
        <v>2.1749999999999999E-2</v>
      </c>
      <c r="AA100" s="780"/>
      <c r="AB100" s="780"/>
      <c r="AC100" s="780"/>
    </row>
    <row r="101" spans="1:68" x14ac:dyDescent="0.2">
      <c r="A101" s="798"/>
      <c r="B101" s="798"/>
      <c r="C101" s="798"/>
      <c r="D101" s="798"/>
      <c r="E101" s="798"/>
      <c r="F101" s="798"/>
      <c r="G101" s="798"/>
      <c r="H101" s="798"/>
      <c r="I101" s="798"/>
      <c r="J101" s="798"/>
      <c r="K101" s="798"/>
      <c r="L101" s="798"/>
      <c r="M101" s="798"/>
      <c r="N101" s="798"/>
      <c r="O101" s="803"/>
      <c r="P101" s="785" t="s">
        <v>71</v>
      </c>
      <c r="Q101" s="786"/>
      <c r="R101" s="786"/>
      <c r="S101" s="786"/>
      <c r="T101" s="786"/>
      <c r="U101" s="786"/>
      <c r="V101" s="787"/>
      <c r="W101" s="37" t="s">
        <v>69</v>
      </c>
      <c r="X101" s="779">
        <f>IFERROR(SUM(X94:X99),"0")</f>
        <v>4</v>
      </c>
      <c r="Y101" s="779">
        <f>IFERROR(SUM(Y94:Y99),"0")</f>
        <v>8.4</v>
      </c>
      <c r="Z101" s="37"/>
      <c r="AA101" s="780"/>
      <c r="AB101" s="780"/>
      <c r="AC101" s="780"/>
    </row>
    <row r="102" spans="1:68" ht="14.25" customHeight="1" x14ac:dyDescent="0.25">
      <c r="A102" s="800" t="s">
        <v>222</v>
      </c>
      <c r="B102" s="798"/>
      <c r="C102" s="798"/>
      <c r="D102" s="798"/>
      <c r="E102" s="798"/>
      <c r="F102" s="798"/>
      <c r="G102" s="798"/>
      <c r="H102" s="798"/>
      <c r="I102" s="798"/>
      <c r="J102" s="798"/>
      <c r="K102" s="798"/>
      <c r="L102" s="798"/>
      <c r="M102" s="798"/>
      <c r="N102" s="798"/>
      <c r="O102" s="798"/>
      <c r="P102" s="798"/>
      <c r="Q102" s="798"/>
      <c r="R102" s="798"/>
      <c r="S102" s="798"/>
      <c r="T102" s="798"/>
      <c r="U102" s="798"/>
      <c r="V102" s="798"/>
      <c r="W102" s="798"/>
      <c r="X102" s="798"/>
      <c r="Y102" s="798"/>
      <c r="Z102" s="798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3">
        <v>4680115881532</v>
      </c>
      <c r="E103" s="784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112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4"/>
      <c r="R103" s="794"/>
      <c r="S103" s="794"/>
      <c r="T103" s="79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3">
        <v>4680115881532</v>
      </c>
      <c r="E104" s="784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119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4"/>
      <c r="R104" s="794"/>
      <c r="S104" s="794"/>
      <c r="T104" s="795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3">
        <v>4680115881464</v>
      </c>
      <c r="E105" s="784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8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4"/>
      <c r="R105" s="794"/>
      <c r="S105" s="794"/>
      <c r="T105" s="79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2"/>
      <c r="B106" s="798"/>
      <c r="C106" s="798"/>
      <c r="D106" s="798"/>
      <c r="E106" s="798"/>
      <c r="F106" s="798"/>
      <c r="G106" s="798"/>
      <c r="H106" s="798"/>
      <c r="I106" s="798"/>
      <c r="J106" s="798"/>
      <c r="K106" s="798"/>
      <c r="L106" s="798"/>
      <c r="M106" s="798"/>
      <c r="N106" s="798"/>
      <c r="O106" s="803"/>
      <c r="P106" s="785" t="s">
        <v>71</v>
      </c>
      <c r="Q106" s="786"/>
      <c r="R106" s="786"/>
      <c r="S106" s="786"/>
      <c r="T106" s="786"/>
      <c r="U106" s="786"/>
      <c r="V106" s="787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8"/>
      <c r="B107" s="798"/>
      <c r="C107" s="798"/>
      <c r="D107" s="798"/>
      <c r="E107" s="798"/>
      <c r="F107" s="798"/>
      <c r="G107" s="798"/>
      <c r="H107" s="798"/>
      <c r="I107" s="798"/>
      <c r="J107" s="798"/>
      <c r="K107" s="798"/>
      <c r="L107" s="798"/>
      <c r="M107" s="798"/>
      <c r="N107" s="798"/>
      <c r="O107" s="803"/>
      <c r="P107" s="785" t="s">
        <v>71</v>
      </c>
      <c r="Q107" s="786"/>
      <c r="R107" s="786"/>
      <c r="S107" s="786"/>
      <c r="T107" s="786"/>
      <c r="U107" s="786"/>
      <c r="V107" s="787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834" t="s">
        <v>230</v>
      </c>
      <c r="B108" s="798"/>
      <c r="C108" s="798"/>
      <c r="D108" s="798"/>
      <c r="E108" s="798"/>
      <c r="F108" s="798"/>
      <c r="G108" s="798"/>
      <c r="H108" s="798"/>
      <c r="I108" s="798"/>
      <c r="J108" s="798"/>
      <c r="K108" s="798"/>
      <c r="L108" s="798"/>
      <c r="M108" s="798"/>
      <c r="N108" s="798"/>
      <c r="O108" s="798"/>
      <c r="P108" s="798"/>
      <c r="Q108" s="798"/>
      <c r="R108" s="798"/>
      <c r="S108" s="798"/>
      <c r="T108" s="798"/>
      <c r="U108" s="798"/>
      <c r="V108" s="798"/>
      <c r="W108" s="798"/>
      <c r="X108" s="798"/>
      <c r="Y108" s="798"/>
      <c r="Z108" s="798"/>
      <c r="AA108" s="772"/>
      <c r="AB108" s="772"/>
      <c r="AC108" s="772"/>
    </row>
    <row r="109" spans="1:68" ht="14.25" customHeight="1" x14ac:dyDescent="0.25">
      <c r="A109" s="800" t="s">
        <v>124</v>
      </c>
      <c r="B109" s="798"/>
      <c r="C109" s="798"/>
      <c r="D109" s="798"/>
      <c r="E109" s="798"/>
      <c r="F109" s="798"/>
      <c r="G109" s="798"/>
      <c r="H109" s="798"/>
      <c r="I109" s="798"/>
      <c r="J109" s="798"/>
      <c r="K109" s="798"/>
      <c r="L109" s="798"/>
      <c r="M109" s="798"/>
      <c r="N109" s="798"/>
      <c r="O109" s="798"/>
      <c r="P109" s="798"/>
      <c r="Q109" s="798"/>
      <c r="R109" s="798"/>
      <c r="S109" s="798"/>
      <c r="T109" s="798"/>
      <c r="U109" s="798"/>
      <c r="V109" s="798"/>
      <c r="W109" s="798"/>
      <c r="X109" s="798"/>
      <c r="Y109" s="798"/>
      <c r="Z109" s="798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3">
        <v>4680115881327</v>
      </c>
      <c r="E110" s="784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4"/>
      <c r="R110" s="794"/>
      <c r="S110" s="794"/>
      <c r="T110" s="795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3">
        <v>4680115881518</v>
      </c>
      <c r="E111" s="784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9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4"/>
      <c r="R111" s="794"/>
      <c r="S111" s="794"/>
      <c r="T111" s="79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3">
        <v>4680115881303</v>
      </c>
      <c r="E112" s="784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9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4"/>
      <c r="R112" s="794"/>
      <c r="S112" s="794"/>
      <c r="T112" s="795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2"/>
      <c r="B113" s="798"/>
      <c r="C113" s="798"/>
      <c r="D113" s="798"/>
      <c r="E113" s="798"/>
      <c r="F113" s="798"/>
      <c r="G113" s="798"/>
      <c r="H113" s="798"/>
      <c r="I113" s="798"/>
      <c r="J113" s="798"/>
      <c r="K113" s="798"/>
      <c r="L113" s="798"/>
      <c r="M113" s="798"/>
      <c r="N113" s="798"/>
      <c r="O113" s="803"/>
      <c r="P113" s="785" t="s">
        <v>71</v>
      </c>
      <c r="Q113" s="786"/>
      <c r="R113" s="786"/>
      <c r="S113" s="786"/>
      <c r="T113" s="786"/>
      <c r="U113" s="786"/>
      <c r="V113" s="787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x14ac:dyDescent="0.2">
      <c r="A114" s="798"/>
      <c r="B114" s="798"/>
      <c r="C114" s="798"/>
      <c r="D114" s="798"/>
      <c r="E114" s="798"/>
      <c r="F114" s="798"/>
      <c r="G114" s="798"/>
      <c r="H114" s="798"/>
      <c r="I114" s="798"/>
      <c r="J114" s="798"/>
      <c r="K114" s="798"/>
      <c r="L114" s="798"/>
      <c r="M114" s="798"/>
      <c r="N114" s="798"/>
      <c r="O114" s="803"/>
      <c r="P114" s="785" t="s">
        <v>71</v>
      </c>
      <c r="Q114" s="786"/>
      <c r="R114" s="786"/>
      <c r="S114" s="786"/>
      <c r="T114" s="786"/>
      <c r="U114" s="786"/>
      <c r="V114" s="787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customHeight="1" x14ac:dyDescent="0.25">
      <c r="A115" s="800" t="s">
        <v>73</v>
      </c>
      <c r="B115" s="798"/>
      <c r="C115" s="798"/>
      <c r="D115" s="798"/>
      <c r="E115" s="798"/>
      <c r="F115" s="798"/>
      <c r="G115" s="798"/>
      <c r="H115" s="798"/>
      <c r="I115" s="798"/>
      <c r="J115" s="798"/>
      <c r="K115" s="798"/>
      <c r="L115" s="798"/>
      <c r="M115" s="798"/>
      <c r="N115" s="798"/>
      <c r="O115" s="798"/>
      <c r="P115" s="798"/>
      <c r="Q115" s="798"/>
      <c r="R115" s="798"/>
      <c r="S115" s="798"/>
      <c r="T115" s="798"/>
      <c r="U115" s="798"/>
      <c r="V115" s="798"/>
      <c r="W115" s="798"/>
      <c r="X115" s="798"/>
      <c r="Y115" s="798"/>
      <c r="Z115" s="798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3">
        <v>4607091386967</v>
      </c>
      <c r="E116" s="784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94"/>
      <c r="R116" s="794"/>
      <c r="S116" s="794"/>
      <c r="T116" s="795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3">
        <v>4607091386967</v>
      </c>
      <c r="E117" s="784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10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94"/>
      <c r="R117" s="794"/>
      <c r="S117" s="794"/>
      <c r="T117" s="79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3">
        <v>4607091385731</v>
      </c>
      <c r="E118" s="784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108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4"/>
      <c r="R118" s="794"/>
      <c r="S118" s="794"/>
      <c r="T118" s="795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3">
        <v>4680115880894</v>
      </c>
      <c r="E119" s="784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10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4"/>
      <c r="R119" s="794"/>
      <c r="S119" s="794"/>
      <c r="T119" s="79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4301051687</v>
      </c>
      <c r="D120" s="783">
        <v>4680115880214</v>
      </c>
      <c r="E120" s="784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1146" t="s">
        <v>250</v>
      </c>
      <c r="Q120" s="794"/>
      <c r="R120" s="794"/>
      <c r="S120" s="794"/>
      <c r="T120" s="79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3">
        <v>4680115880214</v>
      </c>
      <c r="E121" s="784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85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94"/>
      <c r="R121" s="794"/>
      <c r="S121" s="794"/>
      <c r="T121" s="79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2"/>
      <c r="B122" s="798"/>
      <c r="C122" s="798"/>
      <c r="D122" s="798"/>
      <c r="E122" s="798"/>
      <c r="F122" s="798"/>
      <c r="G122" s="798"/>
      <c r="H122" s="798"/>
      <c r="I122" s="798"/>
      <c r="J122" s="798"/>
      <c r="K122" s="798"/>
      <c r="L122" s="798"/>
      <c r="M122" s="798"/>
      <c r="N122" s="798"/>
      <c r="O122" s="803"/>
      <c r="P122" s="785" t="s">
        <v>71</v>
      </c>
      <c r="Q122" s="786"/>
      <c r="R122" s="786"/>
      <c r="S122" s="786"/>
      <c r="T122" s="786"/>
      <c r="U122" s="786"/>
      <c r="V122" s="787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x14ac:dyDescent="0.2">
      <c r="A123" s="798"/>
      <c r="B123" s="798"/>
      <c r="C123" s="798"/>
      <c r="D123" s="798"/>
      <c r="E123" s="798"/>
      <c r="F123" s="798"/>
      <c r="G123" s="798"/>
      <c r="H123" s="798"/>
      <c r="I123" s="798"/>
      <c r="J123" s="798"/>
      <c r="K123" s="798"/>
      <c r="L123" s="798"/>
      <c r="M123" s="798"/>
      <c r="N123" s="798"/>
      <c r="O123" s="803"/>
      <c r="P123" s="785" t="s">
        <v>71</v>
      </c>
      <c r="Q123" s="786"/>
      <c r="R123" s="786"/>
      <c r="S123" s="786"/>
      <c r="T123" s="786"/>
      <c r="U123" s="786"/>
      <c r="V123" s="787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customHeight="1" x14ac:dyDescent="0.25">
      <c r="A124" s="834" t="s">
        <v>254</v>
      </c>
      <c r="B124" s="798"/>
      <c r="C124" s="798"/>
      <c r="D124" s="798"/>
      <c r="E124" s="798"/>
      <c r="F124" s="798"/>
      <c r="G124" s="798"/>
      <c r="H124" s="798"/>
      <c r="I124" s="798"/>
      <c r="J124" s="798"/>
      <c r="K124" s="798"/>
      <c r="L124" s="798"/>
      <c r="M124" s="798"/>
      <c r="N124" s="798"/>
      <c r="O124" s="798"/>
      <c r="P124" s="798"/>
      <c r="Q124" s="798"/>
      <c r="R124" s="798"/>
      <c r="S124" s="798"/>
      <c r="T124" s="798"/>
      <c r="U124" s="798"/>
      <c r="V124" s="798"/>
      <c r="W124" s="798"/>
      <c r="X124" s="798"/>
      <c r="Y124" s="798"/>
      <c r="Z124" s="798"/>
      <c r="AA124" s="772"/>
      <c r="AB124" s="772"/>
      <c r="AC124" s="772"/>
    </row>
    <row r="125" spans="1:68" ht="14.25" customHeight="1" x14ac:dyDescent="0.25">
      <c r="A125" s="800" t="s">
        <v>124</v>
      </c>
      <c r="B125" s="798"/>
      <c r="C125" s="798"/>
      <c r="D125" s="798"/>
      <c r="E125" s="798"/>
      <c r="F125" s="798"/>
      <c r="G125" s="798"/>
      <c r="H125" s="798"/>
      <c r="I125" s="798"/>
      <c r="J125" s="798"/>
      <c r="K125" s="798"/>
      <c r="L125" s="798"/>
      <c r="M125" s="798"/>
      <c r="N125" s="798"/>
      <c r="O125" s="798"/>
      <c r="P125" s="798"/>
      <c r="Q125" s="798"/>
      <c r="R125" s="798"/>
      <c r="S125" s="798"/>
      <c r="T125" s="798"/>
      <c r="U125" s="798"/>
      <c r="V125" s="798"/>
      <c r="W125" s="798"/>
      <c r="X125" s="798"/>
      <c r="Y125" s="798"/>
      <c r="Z125" s="798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3">
        <v>4680115882133</v>
      </c>
      <c r="E126" s="784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79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94"/>
      <c r="R126" s="794"/>
      <c r="S126" s="794"/>
      <c r="T126" s="79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3">
        <v>4680115882133</v>
      </c>
      <c r="E127" s="784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8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94"/>
      <c r="R127" s="794"/>
      <c r="S127" s="794"/>
      <c r="T127" s="79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3">
        <v>4680115880269</v>
      </c>
      <c r="E128" s="784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87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4"/>
      <c r="R128" s="794"/>
      <c r="S128" s="794"/>
      <c r="T128" s="79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3">
        <v>4680115880429</v>
      </c>
      <c r="E129" s="784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11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4"/>
      <c r="R129" s="794"/>
      <c r="S129" s="794"/>
      <c r="T129" s="795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3">
        <v>4680115881457</v>
      </c>
      <c r="E130" s="784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9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4"/>
      <c r="R130" s="794"/>
      <c r="S130" s="794"/>
      <c r="T130" s="79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2"/>
      <c r="B131" s="798"/>
      <c r="C131" s="798"/>
      <c r="D131" s="798"/>
      <c r="E131" s="798"/>
      <c r="F131" s="798"/>
      <c r="G131" s="798"/>
      <c r="H131" s="798"/>
      <c r="I131" s="798"/>
      <c r="J131" s="798"/>
      <c r="K131" s="798"/>
      <c r="L131" s="798"/>
      <c r="M131" s="798"/>
      <c r="N131" s="798"/>
      <c r="O131" s="803"/>
      <c r="P131" s="785" t="s">
        <v>71</v>
      </c>
      <c r="Q131" s="786"/>
      <c r="R131" s="786"/>
      <c r="S131" s="786"/>
      <c r="T131" s="786"/>
      <c r="U131" s="786"/>
      <c r="V131" s="787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x14ac:dyDescent="0.2">
      <c r="A132" s="798"/>
      <c r="B132" s="798"/>
      <c r="C132" s="798"/>
      <c r="D132" s="798"/>
      <c r="E132" s="798"/>
      <c r="F132" s="798"/>
      <c r="G132" s="798"/>
      <c r="H132" s="798"/>
      <c r="I132" s="798"/>
      <c r="J132" s="798"/>
      <c r="K132" s="798"/>
      <c r="L132" s="798"/>
      <c r="M132" s="798"/>
      <c r="N132" s="798"/>
      <c r="O132" s="803"/>
      <c r="P132" s="785" t="s">
        <v>71</v>
      </c>
      <c r="Q132" s="786"/>
      <c r="R132" s="786"/>
      <c r="S132" s="786"/>
      <c r="T132" s="786"/>
      <c r="U132" s="786"/>
      <c r="V132" s="787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customHeight="1" x14ac:dyDescent="0.25">
      <c r="A133" s="800" t="s">
        <v>180</v>
      </c>
      <c r="B133" s="798"/>
      <c r="C133" s="798"/>
      <c r="D133" s="798"/>
      <c r="E133" s="798"/>
      <c r="F133" s="798"/>
      <c r="G133" s="798"/>
      <c r="H133" s="798"/>
      <c r="I133" s="798"/>
      <c r="J133" s="798"/>
      <c r="K133" s="798"/>
      <c r="L133" s="798"/>
      <c r="M133" s="798"/>
      <c r="N133" s="798"/>
      <c r="O133" s="798"/>
      <c r="P133" s="798"/>
      <c r="Q133" s="798"/>
      <c r="R133" s="798"/>
      <c r="S133" s="798"/>
      <c r="T133" s="798"/>
      <c r="U133" s="798"/>
      <c r="V133" s="798"/>
      <c r="W133" s="798"/>
      <c r="X133" s="798"/>
      <c r="Y133" s="798"/>
      <c r="Z133" s="798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3">
        <v>4680115881488</v>
      </c>
      <c r="E134" s="784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8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94"/>
      <c r="R134" s="794"/>
      <c r="S134" s="794"/>
      <c r="T134" s="795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3">
        <v>4680115882775</v>
      </c>
      <c r="E135" s="784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86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94"/>
      <c r="R135" s="794"/>
      <c r="S135" s="794"/>
      <c r="T135" s="79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3">
        <v>4680115882775</v>
      </c>
      <c r="E136" s="784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8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94"/>
      <c r="R136" s="794"/>
      <c r="S136" s="794"/>
      <c r="T136" s="79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3">
        <v>4680115880658</v>
      </c>
      <c r="E137" s="784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10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94"/>
      <c r="R137" s="794"/>
      <c r="S137" s="794"/>
      <c r="T137" s="79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2"/>
      <c r="B138" s="798"/>
      <c r="C138" s="798"/>
      <c r="D138" s="798"/>
      <c r="E138" s="798"/>
      <c r="F138" s="798"/>
      <c r="G138" s="798"/>
      <c r="H138" s="798"/>
      <c r="I138" s="798"/>
      <c r="J138" s="798"/>
      <c r="K138" s="798"/>
      <c r="L138" s="798"/>
      <c r="M138" s="798"/>
      <c r="N138" s="798"/>
      <c r="O138" s="803"/>
      <c r="P138" s="785" t="s">
        <v>71</v>
      </c>
      <c r="Q138" s="786"/>
      <c r="R138" s="786"/>
      <c r="S138" s="786"/>
      <c r="T138" s="786"/>
      <c r="U138" s="786"/>
      <c r="V138" s="787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8"/>
      <c r="B139" s="798"/>
      <c r="C139" s="798"/>
      <c r="D139" s="798"/>
      <c r="E139" s="798"/>
      <c r="F139" s="798"/>
      <c r="G139" s="798"/>
      <c r="H139" s="798"/>
      <c r="I139" s="798"/>
      <c r="J139" s="798"/>
      <c r="K139" s="798"/>
      <c r="L139" s="798"/>
      <c r="M139" s="798"/>
      <c r="N139" s="798"/>
      <c r="O139" s="803"/>
      <c r="P139" s="785" t="s">
        <v>71</v>
      </c>
      <c r="Q139" s="786"/>
      <c r="R139" s="786"/>
      <c r="S139" s="786"/>
      <c r="T139" s="786"/>
      <c r="U139" s="786"/>
      <c r="V139" s="787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800" t="s">
        <v>73</v>
      </c>
      <c r="B140" s="798"/>
      <c r="C140" s="798"/>
      <c r="D140" s="798"/>
      <c r="E140" s="798"/>
      <c r="F140" s="798"/>
      <c r="G140" s="798"/>
      <c r="H140" s="798"/>
      <c r="I140" s="798"/>
      <c r="J140" s="798"/>
      <c r="K140" s="798"/>
      <c r="L140" s="798"/>
      <c r="M140" s="798"/>
      <c r="N140" s="798"/>
      <c r="O140" s="798"/>
      <c r="P140" s="798"/>
      <c r="Q140" s="798"/>
      <c r="R140" s="798"/>
      <c r="S140" s="798"/>
      <c r="T140" s="798"/>
      <c r="U140" s="798"/>
      <c r="V140" s="798"/>
      <c r="W140" s="798"/>
      <c r="X140" s="798"/>
      <c r="Y140" s="798"/>
      <c r="Z140" s="798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3">
        <v>4607091385168</v>
      </c>
      <c r="E141" s="784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94"/>
      <c r="R141" s="794"/>
      <c r="S141" s="794"/>
      <c r="T141" s="795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3">
        <v>4607091385168</v>
      </c>
      <c r="E142" s="784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10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4"/>
      <c r="R142" s="794"/>
      <c r="S142" s="794"/>
      <c r="T142" s="79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3">
        <v>4680115884540</v>
      </c>
      <c r="E143" s="784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98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94"/>
      <c r="R143" s="794"/>
      <c r="S143" s="794"/>
      <c r="T143" s="79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3">
        <v>4607091383256</v>
      </c>
      <c r="E144" s="784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121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94"/>
      <c r="R144" s="794"/>
      <c r="S144" s="794"/>
      <c r="T144" s="79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3">
        <v>4607091385748</v>
      </c>
      <c r="E145" s="784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118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94"/>
      <c r="R145" s="794"/>
      <c r="S145" s="794"/>
      <c r="T145" s="795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3">
        <v>4680115884533</v>
      </c>
      <c r="E146" s="784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8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94"/>
      <c r="R146" s="794"/>
      <c r="S146" s="794"/>
      <c r="T146" s="79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3">
        <v>4680115882645</v>
      </c>
      <c r="E147" s="784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11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94"/>
      <c r="R147" s="794"/>
      <c r="S147" s="794"/>
      <c r="T147" s="79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2"/>
      <c r="B148" s="798"/>
      <c r="C148" s="798"/>
      <c r="D148" s="798"/>
      <c r="E148" s="798"/>
      <c r="F148" s="798"/>
      <c r="G148" s="798"/>
      <c r="H148" s="798"/>
      <c r="I148" s="798"/>
      <c r="J148" s="798"/>
      <c r="K148" s="798"/>
      <c r="L148" s="798"/>
      <c r="M148" s="798"/>
      <c r="N148" s="798"/>
      <c r="O148" s="803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x14ac:dyDescent="0.2">
      <c r="A149" s="798"/>
      <c r="B149" s="798"/>
      <c r="C149" s="798"/>
      <c r="D149" s="798"/>
      <c r="E149" s="798"/>
      <c r="F149" s="798"/>
      <c r="G149" s="798"/>
      <c r="H149" s="798"/>
      <c r="I149" s="798"/>
      <c r="J149" s="798"/>
      <c r="K149" s="798"/>
      <c r="L149" s="798"/>
      <c r="M149" s="798"/>
      <c r="N149" s="798"/>
      <c r="O149" s="803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customHeight="1" x14ac:dyDescent="0.25">
      <c r="A150" s="800" t="s">
        <v>222</v>
      </c>
      <c r="B150" s="798"/>
      <c r="C150" s="798"/>
      <c r="D150" s="798"/>
      <c r="E150" s="798"/>
      <c r="F150" s="798"/>
      <c r="G150" s="798"/>
      <c r="H150" s="798"/>
      <c r="I150" s="798"/>
      <c r="J150" s="798"/>
      <c r="K150" s="798"/>
      <c r="L150" s="798"/>
      <c r="M150" s="798"/>
      <c r="N150" s="798"/>
      <c r="O150" s="798"/>
      <c r="P150" s="798"/>
      <c r="Q150" s="798"/>
      <c r="R150" s="798"/>
      <c r="S150" s="798"/>
      <c r="T150" s="798"/>
      <c r="U150" s="798"/>
      <c r="V150" s="798"/>
      <c r="W150" s="798"/>
      <c r="X150" s="798"/>
      <c r="Y150" s="798"/>
      <c r="Z150" s="798"/>
      <c r="AA150" s="773"/>
      <c r="AB150" s="773"/>
      <c r="AC150" s="773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3">
        <v>4680115882652</v>
      </c>
      <c r="E151" s="784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79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94"/>
      <c r="R151" s="794"/>
      <c r="S151" s="794"/>
      <c r="T151" s="79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3">
        <v>4680115880238</v>
      </c>
      <c r="E152" s="784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119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94"/>
      <c r="R152" s="794"/>
      <c r="S152" s="794"/>
      <c r="T152" s="79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2"/>
      <c r="B153" s="798"/>
      <c r="C153" s="798"/>
      <c r="D153" s="798"/>
      <c r="E153" s="798"/>
      <c r="F153" s="798"/>
      <c r="G153" s="798"/>
      <c r="H153" s="798"/>
      <c r="I153" s="798"/>
      <c r="J153" s="798"/>
      <c r="K153" s="798"/>
      <c r="L153" s="798"/>
      <c r="M153" s="798"/>
      <c r="N153" s="798"/>
      <c r="O153" s="803"/>
      <c r="P153" s="785" t="s">
        <v>71</v>
      </c>
      <c r="Q153" s="786"/>
      <c r="R153" s="786"/>
      <c r="S153" s="786"/>
      <c r="T153" s="786"/>
      <c r="U153" s="786"/>
      <c r="V153" s="787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8"/>
      <c r="B154" s="798"/>
      <c r="C154" s="798"/>
      <c r="D154" s="798"/>
      <c r="E154" s="798"/>
      <c r="F154" s="798"/>
      <c r="G154" s="798"/>
      <c r="H154" s="798"/>
      <c r="I154" s="798"/>
      <c r="J154" s="798"/>
      <c r="K154" s="798"/>
      <c r="L154" s="798"/>
      <c r="M154" s="798"/>
      <c r="N154" s="798"/>
      <c r="O154" s="803"/>
      <c r="P154" s="785" t="s">
        <v>71</v>
      </c>
      <c r="Q154" s="786"/>
      <c r="R154" s="786"/>
      <c r="S154" s="786"/>
      <c r="T154" s="786"/>
      <c r="U154" s="786"/>
      <c r="V154" s="787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34" t="s">
        <v>300</v>
      </c>
      <c r="B155" s="798"/>
      <c r="C155" s="798"/>
      <c r="D155" s="798"/>
      <c r="E155" s="798"/>
      <c r="F155" s="798"/>
      <c r="G155" s="798"/>
      <c r="H155" s="798"/>
      <c r="I155" s="798"/>
      <c r="J155" s="798"/>
      <c r="K155" s="798"/>
      <c r="L155" s="798"/>
      <c r="M155" s="798"/>
      <c r="N155" s="798"/>
      <c r="O155" s="798"/>
      <c r="P155" s="798"/>
      <c r="Q155" s="798"/>
      <c r="R155" s="798"/>
      <c r="S155" s="798"/>
      <c r="T155" s="798"/>
      <c r="U155" s="798"/>
      <c r="V155" s="798"/>
      <c r="W155" s="798"/>
      <c r="X155" s="798"/>
      <c r="Y155" s="798"/>
      <c r="Z155" s="798"/>
      <c r="AA155" s="772"/>
      <c r="AB155" s="772"/>
      <c r="AC155" s="772"/>
    </row>
    <row r="156" spans="1:68" ht="14.25" customHeight="1" x14ac:dyDescent="0.25">
      <c r="A156" s="800" t="s">
        <v>124</v>
      </c>
      <c r="B156" s="798"/>
      <c r="C156" s="798"/>
      <c r="D156" s="798"/>
      <c r="E156" s="798"/>
      <c r="F156" s="798"/>
      <c r="G156" s="798"/>
      <c r="H156" s="798"/>
      <c r="I156" s="798"/>
      <c r="J156" s="798"/>
      <c r="K156" s="798"/>
      <c r="L156" s="798"/>
      <c r="M156" s="798"/>
      <c r="N156" s="798"/>
      <c r="O156" s="798"/>
      <c r="P156" s="798"/>
      <c r="Q156" s="798"/>
      <c r="R156" s="798"/>
      <c r="S156" s="798"/>
      <c r="T156" s="798"/>
      <c r="U156" s="798"/>
      <c r="V156" s="798"/>
      <c r="W156" s="798"/>
      <c r="X156" s="798"/>
      <c r="Y156" s="798"/>
      <c r="Z156" s="798"/>
      <c r="AA156" s="773"/>
      <c r="AB156" s="773"/>
      <c r="AC156" s="773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3">
        <v>4680115882577</v>
      </c>
      <c r="E157" s="784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12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94"/>
      <c r="R157" s="794"/>
      <c r="S157" s="794"/>
      <c r="T157" s="79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3">
        <v>4680115882577</v>
      </c>
      <c r="E158" s="784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11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4"/>
      <c r="R158" s="794"/>
      <c r="S158" s="794"/>
      <c r="T158" s="79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2"/>
      <c r="B159" s="798"/>
      <c r="C159" s="798"/>
      <c r="D159" s="798"/>
      <c r="E159" s="798"/>
      <c r="F159" s="798"/>
      <c r="G159" s="798"/>
      <c r="H159" s="798"/>
      <c r="I159" s="798"/>
      <c r="J159" s="798"/>
      <c r="K159" s="798"/>
      <c r="L159" s="798"/>
      <c r="M159" s="798"/>
      <c r="N159" s="798"/>
      <c r="O159" s="803"/>
      <c r="P159" s="785" t="s">
        <v>71</v>
      </c>
      <c r="Q159" s="786"/>
      <c r="R159" s="786"/>
      <c r="S159" s="786"/>
      <c r="T159" s="786"/>
      <c r="U159" s="786"/>
      <c r="V159" s="787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8"/>
      <c r="B160" s="798"/>
      <c r="C160" s="798"/>
      <c r="D160" s="798"/>
      <c r="E160" s="798"/>
      <c r="F160" s="798"/>
      <c r="G160" s="798"/>
      <c r="H160" s="798"/>
      <c r="I160" s="798"/>
      <c r="J160" s="798"/>
      <c r="K160" s="798"/>
      <c r="L160" s="798"/>
      <c r="M160" s="798"/>
      <c r="N160" s="798"/>
      <c r="O160" s="803"/>
      <c r="P160" s="785" t="s">
        <v>71</v>
      </c>
      <c r="Q160" s="786"/>
      <c r="R160" s="786"/>
      <c r="S160" s="786"/>
      <c r="T160" s="786"/>
      <c r="U160" s="786"/>
      <c r="V160" s="787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800" t="s">
        <v>64</v>
      </c>
      <c r="B161" s="798"/>
      <c r="C161" s="798"/>
      <c r="D161" s="798"/>
      <c r="E161" s="798"/>
      <c r="F161" s="798"/>
      <c r="G161" s="798"/>
      <c r="H161" s="798"/>
      <c r="I161" s="798"/>
      <c r="J161" s="798"/>
      <c r="K161" s="798"/>
      <c r="L161" s="798"/>
      <c r="M161" s="798"/>
      <c r="N161" s="798"/>
      <c r="O161" s="798"/>
      <c r="P161" s="798"/>
      <c r="Q161" s="798"/>
      <c r="R161" s="798"/>
      <c r="S161" s="798"/>
      <c r="T161" s="798"/>
      <c r="U161" s="798"/>
      <c r="V161" s="798"/>
      <c r="W161" s="798"/>
      <c r="X161" s="798"/>
      <c r="Y161" s="798"/>
      <c r="Z161" s="798"/>
      <c r="AA161" s="773"/>
      <c r="AB161" s="773"/>
      <c r="AC161" s="773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3">
        <v>4680115883444</v>
      </c>
      <c r="E162" s="784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9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94"/>
      <c r="R162" s="794"/>
      <c r="S162" s="794"/>
      <c r="T162" s="79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3">
        <v>4680115883444</v>
      </c>
      <c r="E163" s="784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4"/>
      <c r="R163" s="794"/>
      <c r="S163" s="794"/>
      <c r="T163" s="79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2"/>
      <c r="B164" s="798"/>
      <c r="C164" s="798"/>
      <c r="D164" s="798"/>
      <c r="E164" s="798"/>
      <c r="F164" s="798"/>
      <c r="G164" s="798"/>
      <c r="H164" s="798"/>
      <c r="I164" s="798"/>
      <c r="J164" s="798"/>
      <c r="K164" s="798"/>
      <c r="L164" s="798"/>
      <c r="M164" s="798"/>
      <c r="N164" s="798"/>
      <c r="O164" s="803"/>
      <c r="P164" s="785" t="s">
        <v>71</v>
      </c>
      <c r="Q164" s="786"/>
      <c r="R164" s="786"/>
      <c r="S164" s="786"/>
      <c r="T164" s="786"/>
      <c r="U164" s="786"/>
      <c r="V164" s="787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8"/>
      <c r="B165" s="798"/>
      <c r="C165" s="798"/>
      <c r="D165" s="798"/>
      <c r="E165" s="798"/>
      <c r="F165" s="798"/>
      <c r="G165" s="798"/>
      <c r="H165" s="798"/>
      <c r="I165" s="798"/>
      <c r="J165" s="798"/>
      <c r="K165" s="798"/>
      <c r="L165" s="798"/>
      <c r="M165" s="798"/>
      <c r="N165" s="798"/>
      <c r="O165" s="803"/>
      <c r="P165" s="785" t="s">
        <v>71</v>
      </c>
      <c r="Q165" s="786"/>
      <c r="R165" s="786"/>
      <c r="S165" s="786"/>
      <c r="T165" s="786"/>
      <c r="U165" s="786"/>
      <c r="V165" s="787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800" t="s">
        <v>73</v>
      </c>
      <c r="B166" s="798"/>
      <c r="C166" s="798"/>
      <c r="D166" s="798"/>
      <c r="E166" s="798"/>
      <c r="F166" s="798"/>
      <c r="G166" s="798"/>
      <c r="H166" s="798"/>
      <c r="I166" s="798"/>
      <c r="J166" s="798"/>
      <c r="K166" s="798"/>
      <c r="L166" s="798"/>
      <c r="M166" s="798"/>
      <c r="N166" s="798"/>
      <c r="O166" s="798"/>
      <c r="P166" s="798"/>
      <c r="Q166" s="798"/>
      <c r="R166" s="798"/>
      <c r="S166" s="798"/>
      <c r="T166" s="798"/>
      <c r="U166" s="798"/>
      <c r="V166" s="798"/>
      <c r="W166" s="798"/>
      <c r="X166" s="798"/>
      <c r="Y166" s="798"/>
      <c r="Z166" s="798"/>
      <c r="AA166" s="773"/>
      <c r="AB166" s="773"/>
      <c r="AC166" s="773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3">
        <v>4680115882584</v>
      </c>
      <c r="E167" s="784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10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94"/>
      <c r="R167" s="794"/>
      <c r="S167" s="794"/>
      <c r="T167" s="79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3">
        <v>4680115882584</v>
      </c>
      <c r="E168" s="784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11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94"/>
      <c r="R168" s="794"/>
      <c r="S168" s="794"/>
      <c r="T168" s="795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2"/>
      <c r="B169" s="798"/>
      <c r="C169" s="798"/>
      <c r="D169" s="798"/>
      <c r="E169" s="798"/>
      <c r="F169" s="798"/>
      <c r="G169" s="798"/>
      <c r="H169" s="798"/>
      <c r="I169" s="798"/>
      <c r="J169" s="798"/>
      <c r="K169" s="798"/>
      <c r="L169" s="798"/>
      <c r="M169" s="798"/>
      <c r="N169" s="798"/>
      <c r="O169" s="803"/>
      <c r="P169" s="785" t="s">
        <v>71</v>
      </c>
      <c r="Q169" s="786"/>
      <c r="R169" s="786"/>
      <c r="S169" s="786"/>
      <c r="T169" s="786"/>
      <c r="U169" s="786"/>
      <c r="V169" s="787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8"/>
      <c r="B170" s="798"/>
      <c r="C170" s="798"/>
      <c r="D170" s="798"/>
      <c r="E170" s="798"/>
      <c r="F170" s="798"/>
      <c r="G170" s="798"/>
      <c r="H170" s="798"/>
      <c r="I170" s="798"/>
      <c r="J170" s="798"/>
      <c r="K170" s="798"/>
      <c r="L170" s="798"/>
      <c r="M170" s="798"/>
      <c r="N170" s="798"/>
      <c r="O170" s="803"/>
      <c r="P170" s="785" t="s">
        <v>71</v>
      </c>
      <c r="Q170" s="786"/>
      <c r="R170" s="786"/>
      <c r="S170" s="786"/>
      <c r="T170" s="786"/>
      <c r="U170" s="786"/>
      <c r="V170" s="787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34" t="s">
        <v>122</v>
      </c>
      <c r="B171" s="798"/>
      <c r="C171" s="798"/>
      <c r="D171" s="798"/>
      <c r="E171" s="798"/>
      <c r="F171" s="798"/>
      <c r="G171" s="798"/>
      <c r="H171" s="798"/>
      <c r="I171" s="798"/>
      <c r="J171" s="798"/>
      <c r="K171" s="798"/>
      <c r="L171" s="798"/>
      <c r="M171" s="798"/>
      <c r="N171" s="798"/>
      <c r="O171" s="798"/>
      <c r="P171" s="798"/>
      <c r="Q171" s="798"/>
      <c r="R171" s="798"/>
      <c r="S171" s="798"/>
      <c r="T171" s="798"/>
      <c r="U171" s="798"/>
      <c r="V171" s="798"/>
      <c r="W171" s="798"/>
      <c r="X171" s="798"/>
      <c r="Y171" s="798"/>
      <c r="Z171" s="798"/>
      <c r="AA171" s="772"/>
      <c r="AB171" s="772"/>
      <c r="AC171" s="772"/>
    </row>
    <row r="172" spans="1:68" ht="14.25" customHeight="1" x14ac:dyDescent="0.25">
      <c r="A172" s="800" t="s">
        <v>124</v>
      </c>
      <c r="B172" s="798"/>
      <c r="C172" s="798"/>
      <c r="D172" s="798"/>
      <c r="E172" s="798"/>
      <c r="F172" s="798"/>
      <c r="G172" s="798"/>
      <c r="H172" s="798"/>
      <c r="I172" s="798"/>
      <c r="J172" s="798"/>
      <c r="K172" s="798"/>
      <c r="L172" s="798"/>
      <c r="M172" s="798"/>
      <c r="N172" s="798"/>
      <c r="O172" s="798"/>
      <c r="P172" s="798"/>
      <c r="Q172" s="798"/>
      <c r="R172" s="798"/>
      <c r="S172" s="798"/>
      <c r="T172" s="798"/>
      <c r="U172" s="798"/>
      <c r="V172" s="798"/>
      <c r="W172" s="798"/>
      <c r="X172" s="798"/>
      <c r="Y172" s="798"/>
      <c r="Z172" s="798"/>
      <c r="AA172" s="773"/>
      <c r="AB172" s="773"/>
      <c r="AC172" s="773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3">
        <v>4607091384604</v>
      </c>
      <c r="E173" s="784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94"/>
      <c r="R173" s="794"/>
      <c r="S173" s="794"/>
      <c r="T173" s="79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2"/>
      <c r="B174" s="798"/>
      <c r="C174" s="798"/>
      <c r="D174" s="798"/>
      <c r="E174" s="798"/>
      <c r="F174" s="798"/>
      <c r="G174" s="798"/>
      <c r="H174" s="798"/>
      <c r="I174" s="798"/>
      <c r="J174" s="798"/>
      <c r="K174" s="798"/>
      <c r="L174" s="798"/>
      <c r="M174" s="798"/>
      <c r="N174" s="798"/>
      <c r="O174" s="803"/>
      <c r="P174" s="785" t="s">
        <v>71</v>
      </c>
      <c r="Q174" s="786"/>
      <c r="R174" s="786"/>
      <c r="S174" s="786"/>
      <c r="T174" s="786"/>
      <c r="U174" s="786"/>
      <c r="V174" s="787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8"/>
      <c r="B175" s="798"/>
      <c r="C175" s="798"/>
      <c r="D175" s="798"/>
      <c r="E175" s="798"/>
      <c r="F175" s="798"/>
      <c r="G175" s="798"/>
      <c r="H175" s="798"/>
      <c r="I175" s="798"/>
      <c r="J175" s="798"/>
      <c r="K175" s="798"/>
      <c r="L175" s="798"/>
      <c r="M175" s="798"/>
      <c r="N175" s="798"/>
      <c r="O175" s="803"/>
      <c r="P175" s="785" t="s">
        <v>71</v>
      </c>
      <c r="Q175" s="786"/>
      <c r="R175" s="786"/>
      <c r="S175" s="786"/>
      <c r="T175" s="786"/>
      <c r="U175" s="786"/>
      <c r="V175" s="787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800" t="s">
        <v>64</v>
      </c>
      <c r="B176" s="798"/>
      <c r="C176" s="798"/>
      <c r="D176" s="798"/>
      <c r="E176" s="798"/>
      <c r="F176" s="798"/>
      <c r="G176" s="798"/>
      <c r="H176" s="798"/>
      <c r="I176" s="798"/>
      <c r="J176" s="798"/>
      <c r="K176" s="798"/>
      <c r="L176" s="798"/>
      <c r="M176" s="798"/>
      <c r="N176" s="798"/>
      <c r="O176" s="798"/>
      <c r="P176" s="798"/>
      <c r="Q176" s="798"/>
      <c r="R176" s="798"/>
      <c r="S176" s="798"/>
      <c r="T176" s="798"/>
      <c r="U176" s="798"/>
      <c r="V176" s="798"/>
      <c r="W176" s="798"/>
      <c r="X176" s="798"/>
      <c r="Y176" s="798"/>
      <c r="Z176" s="798"/>
      <c r="AA176" s="773"/>
      <c r="AB176" s="773"/>
      <c r="AC176" s="773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3">
        <v>4607091387667</v>
      </c>
      <c r="E177" s="784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9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94"/>
      <c r="R177" s="794"/>
      <c r="S177" s="794"/>
      <c r="T177" s="79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3">
        <v>4607091387636</v>
      </c>
      <c r="E178" s="784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94"/>
      <c r="R178" s="794"/>
      <c r="S178" s="794"/>
      <c r="T178" s="79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3">
        <v>4607091382426</v>
      </c>
      <c r="E179" s="784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94"/>
      <c r="R179" s="794"/>
      <c r="S179" s="794"/>
      <c r="T179" s="79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3">
        <v>4607091386547</v>
      </c>
      <c r="E180" s="784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10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94"/>
      <c r="R180" s="794"/>
      <c r="S180" s="794"/>
      <c r="T180" s="79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3">
        <v>4607091382464</v>
      </c>
      <c r="E181" s="784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85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94"/>
      <c r="R181" s="794"/>
      <c r="S181" s="794"/>
      <c r="T181" s="79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2"/>
      <c r="B182" s="798"/>
      <c r="C182" s="798"/>
      <c r="D182" s="798"/>
      <c r="E182" s="798"/>
      <c r="F182" s="798"/>
      <c r="G182" s="798"/>
      <c r="H182" s="798"/>
      <c r="I182" s="798"/>
      <c r="J182" s="798"/>
      <c r="K182" s="798"/>
      <c r="L182" s="798"/>
      <c r="M182" s="798"/>
      <c r="N182" s="798"/>
      <c r="O182" s="803"/>
      <c r="P182" s="785" t="s">
        <v>71</v>
      </c>
      <c r="Q182" s="786"/>
      <c r="R182" s="786"/>
      <c r="S182" s="786"/>
      <c r="T182" s="786"/>
      <c r="U182" s="786"/>
      <c r="V182" s="787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8"/>
      <c r="B183" s="798"/>
      <c r="C183" s="798"/>
      <c r="D183" s="798"/>
      <c r="E183" s="798"/>
      <c r="F183" s="798"/>
      <c r="G183" s="798"/>
      <c r="H183" s="798"/>
      <c r="I183" s="798"/>
      <c r="J183" s="798"/>
      <c r="K183" s="798"/>
      <c r="L183" s="798"/>
      <c r="M183" s="798"/>
      <c r="N183" s="798"/>
      <c r="O183" s="803"/>
      <c r="P183" s="785" t="s">
        <v>71</v>
      </c>
      <c r="Q183" s="786"/>
      <c r="R183" s="786"/>
      <c r="S183" s="786"/>
      <c r="T183" s="786"/>
      <c r="U183" s="786"/>
      <c r="V183" s="787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800" t="s">
        <v>73</v>
      </c>
      <c r="B184" s="798"/>
      <c r="C184" s="798"/>
      <c r="D184" s="798"/>
      <c r="E184" s="798"/>
      <c r="F184" s="798"/>
      <c r="G184" s="798"/>
      <c r="H184" s="798"/>
      <c r="I184" s="798"/>
      <c r="J184" s="798"/>
      <c r="K184" s="798"/>
      <c r="L184" s="798"/>
      <c r="M184" s="798"/>
      <c r="N184" s="798"/>
      <c r="O184" s="798"/>
      <c r="P184" s="798"/>
      <c r="Q184" s="798"/>
      <c r="R184" s="798"/>
      <c r="S184" s="798"/>
      <c r="T184" s="798"/>
      <c r="U184" s="798"/>
      <c r="V184" s="798"/>
      <c r="W184" s="798"/>
      <c r="X184" s="798"/>
      <c r="Y184" s="798"/>
      <c r="Z184" s="798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3">
        <v>4607091385304</v>
      </c>
      <c r="E185" s="784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94"/>
      <c r="R185" s="794"/>
      <c r="S185" s="794"/>
      <c r="T185" s="795"/>
      <c r="U185" s="34"/>
      <c r="V185" s="34"/>
      <c r="W185" s="35" t="s">
        <v>69</v>
      </c>
      <c r="X185" s="777">
        <v>13</v>
      </c>
      <c r="Y185" s="778">
        <f>IFERROR(IF(X185="",0,CEILING((X185/$H185),1)*$H185),"")</f>
        <v>16.8</v>
      </c>
      <c r="Z185" s="36">
        <f>IFERROR(IF(Y185=0,"",ROUNDUP(Y185/H185,0)*0.02175),"")</f>
        <v>4.3499999999999997E-2</v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13.872857142857143</v>
      </c>
      <c r="BN185" s="64">
        <f>IFERROR(Y185*I185/H185,"0")</f>
        <v>17.928000000000001</v>
      </c>
      <c r="BO185" s="64">
        <f>IFERROR(1/J185*(X185/H185),"0")</f>
        <v>2.7636054421768703E-2</v>
      </c>
      <c r="BP185" s="64">
        <f>IFERROR(1/J185*(Y185/H185),"0")</f>
        <v>3.5714285714285712E-2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3">
        <v>4607091386264</v>
      </c>
      <c r="E186" s="784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84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94"/>
      <c r="R186" s="794"/>
      <c r="S186" s="794"/>
      <c r="T186" s="79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3">
        <v>4607091385427</v>
      </c>
      <c r="E187" s="784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11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94"/>
      <c r="R187" s="794"/>
      <c r="S187" s="794"/>
      <c r="T187" s="79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2"/>
      <c r="B188" s="798"/>
      <c r="C188" s="798"/>
      <c r="D188" s="798"/>
      <c r="E188" s="798"/>
      <c r="F188" s="798"/>
      <c r="G188" s="798"/>
      <c r="H188" s="798"/>
      <c r="I188" s="798"/>
      <c r="J188" s="798"/>
      <c r="K188" s="798"/>
      <c r="L188" s="798"/>
      <c r="M188" s="798"/>
      <c r="N188" s="798"/>
      <c r="O188" s="803"/>
      <c r="P188" s="785" t="s">
        <v>71</v>
      </c>
      <c r="Q188" s="786"/>
      <c r="R188" s="786"/>
      <c r="S188" s="786"/>
      <c r="T188" s="786"/>
      <c r="U188" s="786"/>
      <c r="V188" s="787"/>
      <c r="W188" s="37" t="s">
        <v>72</v>
      </c>
      <c r="X188" s="779">
        <f>IFERROR(X185/H185,"0")+IFERROR(X186/H186,"0")+IFERROR(X187/H187,"0")</f>
        <v>1.5476190476190474</v>
      </c>
      <c r="Y188" s="779">
        <f>IFERROR(Y185/H185,"0")+IFERROR(Y186/H186,"0")+IFERROR(Y187/H187,"0")</f>
        <v>2</v>
      </c>
      <c r="Z188" s="779">
        <f>IFERROR(IF(Z185="",0,Z185),"0")+IFERROR(IF(Z186="",0,Z186),"0")+IFERROR(IF(Z187="",0,Z187),"0")</f>
        <v>4.3499999999999997E-2</v>
      </c>
      <c r="AA188" s="780"/>
      <c r="AB188" s="780"/>
      <c r="AC188" s="780"/>
    </row>
    <row r="189" spans="1:68" x14ac:dyDescent="0.2">
      <c r="A189" s="798"/>
      <c r="B189" s="798"/>
      <c r="C189" s="798"/>
      <c r="D189" s="798"/>
      <c r="E189" s="798"/>
      <c r="F189" s="798"/>
      <c r="G189" s="798"/>
      <c r="H189" s="798"/>
      <c r="I189" s="798"/>
      <c r="J189" s="798"/>
      <c r="K189" s="798"/>
      <c r="L189" s="798"/>
      <c r="M189" s="798"/>
      <c r="N189" s="798"/>
      <c r="O189" s="803"/>
      <c r="P189" s="785" t="s">
        <v>71</v>
      </c>
      <c r="Q189" s="786"/>
      <c r="R189" s="786"/>
      <c r="S189" s="786"/>
      <c r="T189" s="786"/>
      <c r="U189" s="786"/>
      <c r="V189" s="787"/>
      <c r="W189" s="37" t="s">
        <v>69</v>
      </c>
      <c r="X189" s="779">
        <f>IFERROR(SUM(X185:X187),"0")</f>
        <v>13</v>
      </c>
      <c r="Y189" s="779">
        <f>IFERROR(SUM(Y185:Y187),"0")</f>
        <v>16.8</v>
      </c>
      <c r="Z189" s="37"/>
      <c r="AA189" s="780"/>
      <c r="AB189" s="780"/>
      <c r="AC189" s="780"/>
    </row>
    <row r="190" spans="1:68" ht="27.75" customHeight="1" x14ac:dyDescent="0.2">
      <c r="A190" s="962" t="s">
        <v>336</v>
      </c>
      <c r="B190" s="963"/>
      <c r="C190" s="963"/>
      <c r="D190" s="963"/>
      <c r="E190" s="963"/>
      <c r="F190" s="963"/>
      <c r="G190" s="963"/>
      <c r="H190" s="963"/>
      <c r="I190" s="963"/>
      <c r="J190" s="963"/>
      <c r="K190" s="963"/>
      <c r="L190" s="963"/>
      <c r="M190" s="963"/>
      <c r="N190" s="963"/>
      <c r="O190" s="963"/>
      <c r="P190" s="963"/>
      <c r="Q190" s="963"/>
      <c r="R190" s="963"/>
      <c r="S190" s="963"/>
      <c r="T190" s="963"/>
      <c r="U190" s="963"/>
      <c r="V190" s="963"/>
      <c r="W190" s="963"/>
      <c r="X190" s="963"/>
      <c r="Y190" s="963"/>
      <c r="Z190" s="963"/>
      <c r="AA190" s="48"/>
      <c r="AB190" s="48"/>
      <c r="AC190" s="48"/>
    </row>
    <row r="191" spans="1:68" ht="16.5" customHeight="1" x14ac:dyDescent="0.25">
      <c r="A191" s="834" t="s">
        <v>337</v>
      </c>
      <c r="B191" s="798"/>
      <c r="C191" s="798"/>
      <c r="D191" s="798"/>
      <c r="E191" s="798"/>
      <c r="F191" s="798"/>
      <c r="G191" s="798"/>
      <c r="H191" s="798"/>
      <c r="I191" s="798"/>
      <c r="J191" s="798"/>
      <c r="K191" s="798"/>
      <c r="L191" s="798"/>
      <c r="M191" s="798"/>
      <c r="N191" s="798"/>
      <c r="O191" s="798"/>
      <c r="P191" s="798"/>
      <c r="Q191" s="798"/>
      <c r="R191" s="798"/>
      <c r="S191" s="798"/>
      <c r="T191" s="798"/>
      <c r="U191" s="798"/>
      <c r="V191" s="798"/>
      <c r="W191" s="798"/>
      <c r="X191" s="798"/>
      <c r="Y191" s="798"/>
      <c r="Z191" s="798"/>
      <c r="AA191" s="772"/>
      <c r="AB191" s="772"/>
      <c r="AC191" s="772"/>
    </row>
    <row r="192" spans="1:68" ht="14.25" customHeight="1" x14ac:dyDescent="0.25">
      <c r="A192" s="800" t="s">
        <v>180</v>
      </c>
      <c r="B192" s="798"/>
      <c r="C192" s="798"/>
      <c r="D192" s="798"/>
      <c r="E192" s="798"/>
      <c r="F192" s="798"/>
      <c r="G192" s="798"/>
      <c r="H192" s="798"/>
      <c r="I192" s="798"/>
      <c r="J192" s="798"/>
      <c r="K192" s="798"/>
      <c r="L192" s="798"/>
      <c r="M192" s="798"/>
      <c r="N192" s="798"/>
      <c r="O192" s="798"/>
      <c r="P192" s="798"/>
      <c r="Q192" s="798"/>
      <c r="R192" s="798"/>
      <c r="S192" s="798"/>
      <c r="T192" s="798"/>
      <c r="U192" s="798"/>
      <c r="V192" s="798"/>
      <c r="W192" s="798"/>
      <c r="X192" s="798"/>
      <c r="Y192" s="798"/>
      <c r="Z192" s="798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3">
        <v>4680115886223</v>
      </c>
      <c r="E193" s="784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96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94"/>
      <c r="R193" s="794"/>
      <c r="S193" s="794"/>
      <c r="T193" s="795"/>
      <c r="U193" s="34"/>
      <c r="V193" s="34"/>
      <c r="W193" s="35" t="s">
        <v>69</v>
      </c>
      <c r="X193" s="777">
        <v>22</v>
      </c>
      <c r="Y193" s="778">
        <f>IFERROR(IF(X193="",0,CEILING((X193/$H193),1)*$H193),"")</f>
        <v>23.759999999999998</v>
      </c>
      <c r="Z193" s="36">
        <f>IFERROR(IF(Y193=0,"",ROUNDUP(Y193/H193,0)*0.00502),"")</f>
        <v>6.0240000000000002E-2</v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23.111111111111114</v>
      </c>
      <c r="BN193" s="64">
        <f>IFERROR(Y193*I193/H193,"0")</f>
        <v>24.96</v>
      </c>
      <c r="BO193" s="64">
        <f>IFERROR(1/J193*(X193/H193),"0")</f>
        <v>4.7483380816714153E-2</v>
      </c>
      <c r="BP193" s="64">
        <f>IFERROR(1/J193*(Y193/H193),"0")</f>
        <v>5.128205128205128E-2</v>
      </c>
    </row>
    <row r="194" spans="1:68" x14ac:dyDescent="0.2">
      <c r="A194" s="802"/>
      <c r="B194" s="798"/>
      <c r="C194" s="798"/>
      <c r="D194" s="798"/>
      <c r="E194" s="798"/>
      <c r="F194" s="798"/>
      <c r="G194" s="798"/>
      <c r="H194" s="798"/>
      <c r="I194" s="798"/>
      <c r="J194" s="798"/>
      <c r="K194" s="798"/>
      <c r="L194" s="798"/>
      <c r="M194" s="798"/>
      <c r="N194" s="798"/>
      <c r="O194" s="803"/>
      <c r="P194" s="785" t="s">
        <v>71</v>
      </c>
      <c r="Q194" s="786"/>
      <c r="R194" s="786"/>
      <c r="S194" s="786"/>
      <c r="T194" s="786"/>
      <c r="U194" s="786"/>
      <c r="V194" s="787"/>
      <c r="W194" s="37" t="s">
        <v>72</v>
      </c>
      <c r="X194" s="779">
        <f>IFERROR(X193/H193,"0")</f>
        <v>11.111111111111111</v>
      </c>
      <c r="Y194" s="779">
        <f>IFERROR(Y193/H193,"0")</f>
        <v>11.999999999999998</v>
      </c>
      <c r="Z194" s="779">
        <f>IFERROR(IF(Z193="",0,Z193),"0")</f>
        <v>6.0240000000000002E-2</v>
      </c>
      <c r="AA194" s="780"/>
      <c r="AB194" s="780"/>
      <c r="AC194" s="780"/>
    </row>
    <row r="195" spans="1:68" x14ac:dyDescent="0.2">
      <c r="A195" s="798"/>
      <c r="B195" s="798"/>
      <c r="C195" s="798"/>
      <c r="D195" s="798"/>
      <c r="E195" s="798"/>
      <c r="F195" s="798"/>
      <c r="G195" s="798"/>
      <c r="H195" s="798"/>
      <c r="I195" s="798"/>
      <c r="J195" s="798"/>
      <c r="K195" s="798"/>
      <c r="L195" s="798"/>
      <c r="M195" s="798"/>
      <c r="N195" s="798"/>
      <c r="O195" s="803"/>
      <c r="P195" s="785" t="s">
        <v>71</v>
      </c>
      <c r="Q195" s="786"/>
      <c r="R195" s="786"/>
      <c r="S195" s="786"/>
      <c r="T195" s="786"/>
      <c r="U195" s="786"/>
      <c r="V195" s="787"/>
      <c r="W195" s="37" t="s">
        <v>69</v>
      </c>
      <c r="X195" s="779">
        <f>IFERROR(SUM(X193:X193),"0")</f>
        <v>22</v>
      </c>
      <c r="Y195" s="779">
        <f>IFERROR(SUM(Y193:Y193),"0")</f>
        <v>23.759999999999998</v>
      </c>
      <c r="Z195" s="37"/>
      <c r="AA195" s="780"/>
      <c r="AB195" s="780"/>
      <c r="AC195" s="780"/>
    </row>
    <row r="196" spans="1:68" ht="14.25" customHeight="1" x14ac:dyDescent="0.25">
      <c r="A196" s="800" t="s">
        <v>64</v>
      </c>
      <c r="B196" s="798"/>
      <c r="C196" s="798"/>
      <c r="D196" s="798"/>
      <c r="E196" s="798"/>
      <c r="F196" s="798"/>
      <c r="G196" s="798"/>
      <c r="H196" s="798"/>
      <c r="I196" s="798"/>
      <c r="J196" s="798"/>
      <c r="K196" s="798"/>
      <c r="L196" s="798"/>
      <c r="M196" s="798"/>
      <c r="N196" s="798"/>
      <c r="O196" s="798"/>
      <c r="P196" s="798"/>
      <c r="Q196" s="798"/>
      <c r="R196" s="798"/>
      <c r="S196" s="798"/>
      <c r="T196" s="798"/>
      <c r="U196" s="798"/>
      <c r="V196" s="798"/>
      <c r="W196" s="798"/>
      <c r="X196" s="798"/>
      <c r="Y196" s="798"/>
      <c r="Z196" s="798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3">
        <v>4680115880993</v>
      </c>
      <c r="E197" s="784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10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94"/>
      <c r="R197" s="794"/>
      <c r="S197" s="794"/>
      <c r="T197" s="795"/>
      <c r="U197" s="34"/>
      <c r="V197" s="34"/>
      <c r="W197" s="35" t="s">
        <v>69</v>
      </c>
      <c r="X197" s="777">
        <v>196</v>
      </c>
      <c r="Y197" s="778">
        <f t="shared" ref="Y197:Y204" si="36">IFERROR(IF(X197="",0,CEILING((X197/$H197),1)*$H197),"")</f>
        <v>197.4</v>
      </c>
      <c r="Z197" s="36">
        <f>IFERROR(IF(Y197=0,"",ROUNDUP(Y197/H197,0)*0.00753),"")</f>
        <v>0.35391</v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208.13333333333333</v>
      </c>
      <c r="BN197" s="64">
        <f t="shared" ref="BN197:BN204" si="38">IFERROR(Y197*I197/H197,"0")</f>
        <v>209.61999999999998</v>
      </c>
      <c r="BO197" s="64">
        <f t="shared" ref="BO197:BO204" si="39">IFERROR(1/J197*(X197/H197),"0")</f>
        <v>0.29914529914529914</v>
      </c>
      <c r="BP197" s="64">
        <f t="shared" ref="BP197:BP204" si="40">IFERROR(1/J197*(Y197/H197),"0")</f>
        <v>0.30128205128205127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3">
        <v>4680115881761</v>
      </c>
      <c r="E198" s="784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8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94"/>
      <c r="R198" s="794"/>
      <c r="S198" s="794"/>
      <c r="T198" s="79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3">
        <v>4680115881563</v>
      </c>
      <c r="E199" s="784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8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94"/>
      <c r="R199" s="794"/>
      <c r="S199" s="794"/>
      <c r="T199" s="79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3">
        <v>4680115880986</v>
      </c>
      <c r="E200" s="784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94"/>
      <c r="R200" s="794"/>
      <c r="S200" s="794"/>
      <c r="T200" s="79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3">
        <v>4680115881785</v>
      </c>
      <c r="E201" s="784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94"/>
      <c r="R201" s="794"/>
      <c r="S201" s="794"/>
      <c r="T201" s="79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3">
        <v>4680115881679</v>
      </c>
      <c r="E202" s="784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94"/>
      <c r="R202" s="794"/>
      <c r="S202" s="794"/>
      <c r="T202" s="795"/>
      <c r="U202" s="34"/>
      <c r="V202" s="34"/>
      <c r="W202" s="35" t="s">
        <v>69</v>
      </c>
      <c r="X202" s="777">
        <v>70</v>
      </c>
      <c r="Y202" s="778">
        <f t="shared" si="36"/>
        <v>71.400000000000006</v>
      </c>
      <c r="Z202" s="36">
        <f>IFERROR(IF(Y202=0,"",ROUNDUP(Y202/H202,0)*0.00502),"")</f>
        <v>0.17068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73.333333333333329</v>
      </c>
      <c r="BN202" s="64">
        <f t="shared" si="38"/>
        <v>74.8</v>
      </c>
      <c r="BO202" s="64">
        <f t="shared" si="39"/>
        <v>0.14245014245014245</v>
      </c>
      <c r="BP202" s="64">
        <f t="shared" si="40"/>
        <v>0.14529914529914531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3">
        <v>4680115880191</v>
      </c>
      <c r="E203" s="784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2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94"/>
      <c r="R203" s="794"/>
      <c r="S203" s="794"/>
      <c r="T203" s="79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3">
        <v>4680115883963</v>
      </c>
      <c r="E204" s="784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94"/>
      <c r="R204" s="794"/>
      <c r="S204" s="794"/>
      <c r="T204" s="79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2"/>
      <c r="B205" s="798"/>
      <c r="C205" s="798"/>
      <c r="D205" s="798"/>
      <c r="E205" s="798"/>
      <c r="F205" s="798"/>
      <c r="G205" s="798"/>
      <c r="H205" s="798"/>
      <c r="I205" s="798"/>
      <c r="J205" s="798"/>
      <c r="K205" s="798"/>
      <c r="L205" s="798"/>
      <c r="M205" s="798"/>
      <c r="N205" s="798"/>
      <c r="O205" s="803"/>
      <c r="P205" s="785" t="s">
        <v>71</v>
      </c>
      <c r="Q205" s="786"/>
      <c r="R205" s="786"/>
      <c r="S205" s="786"/>
      <c r="T205" s="786"/>
      <c r="U205" s="786"/>
      <c r="V205" s="787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80</v>
      </c>
      <c r="Y205" s="779">
        <f>IFERROR(Y197/H197,"0")+IFERROR(Y198/H198,"0")+IFERROR(Y199/H199,"0")+IFERROR(Y200/H200,"0")+IFERROR(Y201/H201,"0")+IFERROR(Y202/H202,"0")+IFERROR(Y203/H203,"0")+IFERROR(Y204/H204,"0")</f>
        <v>81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0.52459</v>
      </c>
      <c r="AA205" s="780"/>
      <c r="AB205" s="780"/>
      <c r="AC205" s="780"/>
    </row>
    <row r="206" spans="1:68" x14ac:dyDescent="0.2">
      <c r="A206" s="798"/>
      <c r="B206" s="798"/>
      <c r="C206" s="798"/>
      <c r="D206" s="798"/>
      <c r="E206" s="798"/>
      <c r="F206" s="798"/>
      <c r="G206" s="798"/>
      <c r="H206" s="798"/>
      <c r="I206" s="798"/>
      <c r="J206" s="798"/>
      <c r="K206" s="798"/>
      <c r="L206" s="798"/>
      <c r="M206" s="798"/>
      <c r="N206" s="798"/>
      <c r="O206" s="803"/>
      <c r="P206" s="785" t="s">
        <v>71</v>
      </c>
      <c r="Q206" s="786"/>
      <c r="R206" s="786"/>
      <c r="S206" s="786"/>
      <c r="T206" s="786"/>
      <c r="U206" s="786"/>
      <c r="V206" s="787"/>
      <c r="W206" s="37" t="s">
        <v>69</v>
      </c>
      <c r="X206" s="779">
        <f>IFERROR(SUM(X197:X204),"0")</f>
        <v>266</v>
      </c>
      <c r="Y206" s="779">
        <f>IFERROR(SUM(Y197:Y204),"0")</f>
        <v>268.8</v>
      </c>
      <c r="Z206" s="37"/>
      <c r="AA206" s="780"/>
      <c r="AB206" s="780"/>
      <c r="AC206" s="780"/>
    </row>
    <row r="207" spans="1:68" ht="16.5" customHeight="1" x14ac:dyDescent="0.25">
      <c r="A207" s="834" t="s">
        <v>361</v>
      </c>
      <c r="B207" s="798"/>
      <c r="C207" s="798"/>
      <c r="D207" s="798"/>
      <c r="E207" s="798"/>
      <c r="F207" s="798"/>
      <c r="G207" s="798"/>
      <c r="H207" s="798"/>
      <c r="I207" s="798"/>
      <c r="J207" s="798"/>
      <c r="K207" s="798"/>
      <c r="L207" s="798"/>
      <c r="M207" s="798"/>
      <c r="N207" s="798"/>
      <c r="O207" s="798"/>
      <c r="P207" s="798"/>
      <c r="Q207" s="798"/>
      <c r="R207" s="798"/>
      <c r="S207" s="798"/>
      <c r="T207" s="798"/>
      <c r="U207" s="798"/>
      <c r="V207" s="798"/>
      <c r="W207" s="798"/>
      <c r="X207" s="798"/>
      <c r="Y207" s="798"/>
      <c r="Z207" s="798"/>
      <c r="AA207" s="772"/>
      <c r="AB207" s="772"/>
      <c r="AC207" s="772"/>
    </row>
    <row r="208" spans="1:68" ht="14.25" customHeight="1" x14ac:dyDescent="0.25">
      <c r="A208" s="800" t="s">
        <v>124</v>
      </c>
      <c r="B208" s="798"/>
      <c r="C208" s="798"/>
      <c r="D208" s="798"/>
      <c r="E208" s="798"/>
      <c r="F208" s="798"/>
      <c r="G208" s="798"/>
      <c r="H208" s="798"/>
      <c r="I208" s="798"/>
      <c r="J208" s="798"/>
      <c r="K208" s="798"/>
      <c r="L208" s="798"/>
      <c r="M208" s="798"/>
      <c r="N208" s="798"/>
      <c r="O208" s="798"/>
      <c r="P208" s="798"/>
      <c r="Q208" s="798"/>
      <c r="R208" s="798"/>
      <c r="S208" s="798"/>
      <c r="T208" s="798"/>
      <c r="U208" s="798"/>
      <c r="V208" s="798"/>
      <c r="W208" s="798"/>
      <c r="X208" s="798"/>
      <c r="Y208" s="798"/>
      <c r="Z208" s="798"/>
      <c r="AA208" s="773"/>
      <c r="AB208" s="773"/>
      <c r="AC208" s="773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3">
        <v>4680115881402</v>
      </c>
      <c r="E209" s="784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11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94"/>
      <c r="R209" s="794"/>
      <c r="S209" s="794"/>
      <c r="T209" s="79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3">
        <v>4680115881396</v>
      </c>
      <c r="E210" s="784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10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94"/>
      <c r="R210" s="794"/>
      <c r="S210" s="794"/>
      <c r="T210" s="79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2"/>
      <c r="B211" s="798"/>
      <c r="C211" s="798"/>
      <c r="D211" s="798"/>
      <c r="E211" s="798"/>
      <c r="F211" s="798"/>
      <c r="G211" s="798"/>
      <c r="H211" s="798"/>
      <c r="I211" s="798"/>
      <c r="J211" s="798"/>
      <c r="K211" s="798"/>
      <c r="L211" s="798"/>
      <c r="M211" s="798"/>
      <c r="N211" s="798"/>
      <c r="O211" s="803"/>
      <c r="P211" s="785" t="s">
        <v>71</v>
      </c>
      <c r="Q211" s="786"/>
      <c r="R211" s="786"/>
      <c r="S211" s="786"/>
      <c r="T211" s="786"/>
      <c r="U211" s="786"/>
      <c r="V211" s="787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8"/>
      <c r="B212" s="798"/>
      <c r="C212" s="798"/>
      <c r="D212" s="798"/>
      <c r="E212" s="798"/>
      <c r="F212" s="798"/>
      <c r="G212" s="798"/>
      <c r="H212" s="798"/>
      <c r="I212" s="798"/>
      <c r="J212" s="798"/>
      <c r="K212" s="798"/>
      <c r="L212" s="798"/>
      <c r="M212" s="798"/>
      <c r="N212" s="798"/>
      <c r="O212" s="803"/>
      <c r="P212" s="785" t="s">
        <v>71</v>
      </c>
      <c r="Q212" s="786"/>
      <c r="R212" s="786"/>
      <c r="S212" s="786"/>
      <c r="T212" s="786"/>
      <c r="U212" s="786"/>
      <c r="V212" s="787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800" t="s">
        <v>180</v>
      </c>
      <c r="B213" s="798"/>
      <c r="C213" s="798"/>
      <c r="D213" s="798"/>
      <c r="E213" s="798"/>
      <c r="F213" s="798"/>
      <c r="G213" s="798"/>
      <c r="H213" s="798"/>
      <c r="I213" s="798"/>
      <c r="J213" s="798"/>
      <c r="K213" s="798"/>
      <c r="L213" s="798"/>
      <c r="M213" s="798"/>
      <c r="N213" s="798"/>
      <c r="O213" s="798"/>
      <c r="P213" s="798"/>
      <c r="Q213" s="798"/>
      <c r="R213" s="798"/>
      <c r="S213" s="798"/>
      <c r="T213" s="798"/>
      <c r="U213" s="798"/>
      <c r="V213" s="798"/>
      <c r="W213" s="798"/>
      <c r="X213" s="798"/>
      <c r="Y213" s="798"/>
      <c r="Z213" s="798"/>
      <c r="AA213" s="773"/>
      <c r="AB213" s="773"/>
      <c r="AC213" s="773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3">
        <v>4680115882935</v>
      </c>
      <c r="E214" s="784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8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94"/>
      <c r="R214" s="794"/>
      <c r="S214" s="794"/>
      <c r="T214" s="79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3">
        <v>4680115880764</v>
      </c>
      <c r="E215" s="784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11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94"/>
      <c r="R215" s="794"/>
      <c r="S215" s="794"/>
      <c r="T215" s="79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2"/>
      <c r="B216" s="798"/>
      <c r="C216" s="798"/>
      <c r="D216" s="798"/>
      <c r="E216" s="798"/>
      <c r="F216" s="798"/>
      <c r="G216" s="798"/>
      <c r="H216" s="798"/>
      <c r="I216" s="798"/>
      <c r="J216" s="798"/>
      <c r="K216" s="798"/>
      <c r="L216" s="798"/>
      <c r="M216" s="798"/>
      <c r="N216" s="798"/>
      <c r="O216" s="803"/>
      <c r="P216" s="785" t="s">
        <v>71</v>
      </c>
      <c r="Q216" s="786"/>
      <c r="R216" s="786"/>
      <c r="S216" s="786"/>
      <c r="T216" s="786"/>
      <c r="U216" s="786"/>
      <c r="V216" s="787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8"/>
      <c r="B217" s="798"/>
      <c r="C217" s="798"/>
      <c r="D217" s="798"/>
      <c r="E217" s="798"/>
      <c r="F217" s="798"/>
      <c r="G217" s="798"/>
      <c r="H217" s="798"/>
      <c r="I217" s="798"/>
      <c r="J217" s="798"/>
      <c r="K217" s="798"/>
      <c r="L217" s="798"/>
      <c r="M217" s="798"/>
      <c r="N217" s="798"/>
      <c r="O217" s="803"/>
      <c r="P217" s="785" t="s">
        <v>71</v>
      </c>
      <c r="Q217" s="786"/>
      <c r="R217" s="786"/>
      <c r="S217" s="786"/>
      <c r="T217" s="786"/>
      <c r="U217" s="786"/>
      <c r="V217" s="787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800" t="s">
        <v>64</v>
      </c>
      <c r="B218" s="798"/>
      <c r="C218" s="798"/>
      <c r="D218" s="798"/>
      <c r="E218" s="798"/>
      <c r="F218" s="798"/>
      <c r="G218" s="798"/>
      <c r="H218" s="798"/>
      <c r="I218" s="798"/>
      <c r="J218" s="798"/>
      <c r="K218" s="798"/>
      <c r="L218" s="798"/>
      <c r="M218" s="798"/>
      <c r="N218" s="798"/>
      <c r="O218" s="798"/>
      <c r="P218" s="798"/>
      <c r="Q218" s="798"/>
      <c r="R218" s="798"/>
      <c r="S218" s="798"/>
      <c r="T218" s="798"/>
      <c r="U218" s="798"/>
      <c r="V218" s="798"/>
      <c r="W218" s="798"/>
      <c r="X218" s="798"/>
      <c r="Y218" s="798"/>
      <c r="Z218" s="798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3">
        <v>4680115882683</v>
      </c>
      <c r="E219" s="784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10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94"/>
      <c r="R219" s="794"/>
      <c r="S219" s="794"/>
      <c r="T219" s="795"/>
      <c r="U219" s="34"/>
      <c r="V219" s="34"/>
      <c r="W219" s="35" t="s">
        <v>69</v>
      </c>
      <c r="X219" s="777">
        <v>136</v>
      </c>
      <c r="Y219" s="778">
        <f t="shared" ref="Y219:Y226" si="41">IFERROR(IF(X219="",0,CEILING((X219/$H219),1)*$H219),"")</f>
        <v>140.4</v>
      </c>
      <c r="Z219" s="36">
        <f>IFERROR(IF(Y219=0,"",ROUNDUP(Y219/H219,0)*0.00902),"")</f>
        <v>0.23452000000000001</v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141.28888888888889</v>
      </c>
      <c r="BN219" s="64">
        <f t="shared" ref="BN219:BN226" si="43">IFERROR(Y219*I219/H219,"0")</f>
        <v>145.86000000000001</v>
      </c>
      <c r="BO219" s="64">
        <f t="shared" ref="BO219:BO226" si="44">IFERROR(1/J219*(X219/H219),"0")</f>
        <v>0.19079685746352412</v>
      </c>
      <c r="BP219" s="64">
        <f t="shared" ref="BP219:BP226" si="45">IFERROR(1/J219*(Y219/H219),"0")</f>
        <v>0.19696969696969696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3">
        <v>4680115882690</v>
      </c>
      <c r="E220" s="784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2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94"/>
      <c r="R220" s="794"/>
      <c r="S220" s="794"/>
      <c r="T220" s="795"/>
      <c r="U220" s="34"/>
      <c r="V220" s="34"/>
      <c r="W220" s="35" t="s">
        <v>69</v>
      </c>
      <c r="X220" s="777">
        <v>125</v>
      </c>
      <c r="Y220" s="778">
        <f t="shared" si="41"/>
        <v>129.60000000000002</v>
      </c>
      <c r="Z220" s="36">
        <f>IFERROR(IF(Y220=0,"",ROUNDUP(Y220/H220,0)*0.00902),"")</f>
        <v>0.21648000000000001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129.86111111111111</v>
      </c>
      <c r="BN220" s="64">
        <f t="shared" si="43"/>
        <v>134.64000000000001</v>
      </c>
      <c r="BO220" s="64">
        <f t="shared" si="44"/>
        <v>0.17536475869809201</v>
      </c>
      <c r="BP220" s="64">
        <f t="shared" si="45"/>
        <v>0.18181818181818185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3">
        <v>4680115882669</v>
      </c>
      <c r="E221" s="784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11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94"/>
      <c r="R221" s="794"/>
      <c r="S221" s="794"/>
      <c r="T221" s="79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3">
        <v>4680115882676</v>
      </c>
      <c r="E222" s="784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9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94"/>
      <c r="R222" s="794"/>
      <c r="S222" s="794"/>
      <c r="T222" s="79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3">
        <v>4680115884014</v>
      </c>
      <c r="E223" s="784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13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94"/>
      <c r="R223" s="794"/>
      <c r="S223" s="794"/>
      <c r="T223" s="795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3">
        <v>4680115884007</v>
      </c>
      <c r="E224" s="784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9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94"/>
      <c r="R224" s="794"/>
      <c r="S224" s="794"/>
      <c r="T224" s="795"/>
      <c r="U224" s="34"/>
      <c r="V224" s="34"/>
      <c r="W224" s="35" t="s">
        <v>69</v>
      </c>
      <c r="X224" s="777">
        <v>120</v>
      </c>
      <c r="Y224" s="778">
        <f t="shared" si="41"/>
        <v>120.60000000000001</v>
      </c>
      <c r="Z224" s="36">
        <f>IFERROR(IF(Y224=0,"",ROUNDUP(Y224/H224,0)*0.00502),"")</f>
        <v>0.33634000000000003</v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126.66666666666666</v>
      </c>
      <c r="BN224" s="64">
        <f t="shared" si="43"/>
        <v>127.30000000000001</v>
      </c>
      <c r="BO224" s="64">
        <f t="shared" si="44"/>
        <v>0.28490028490028496</v>
      </c>
      <c r="BP224" s="64">
        <f t="shared" si="45"/>
        <v>0.28632478632478636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3">
        <v>4680115884038</v>
      </c>
      <c r="E225" s="784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94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94"/>
      <c r="R225" s="794"/>
      <c r="S225" s="794"/>
      <c r="T225" s="79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3">
        <v>4680115884021</v>
      </c>
      <c r="E226" s="784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9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94"/>
      <c r="R226" s="794"/>
      <c r="S226" s="794"/>
      <c r="T226" s="795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2"/>
      <c r="B227" s="798"/>
      <c r="C227" s="798"/>
      <c r="D227" s="798"/>
      <c r="E227" s="798"/>
      <c r="F227" s="798"/>
      <c r="G227" s="798"/>
      <c r="H227" s="798"/>
      <c r="I227" s="798"/>
      <c r="J227" s="798"/>
      <c r="K227" s="798"/>
      <c r="L227" s="798"/>
      <c r="M227" s="798"/>
      <c r="N227" s="798"/>
      <c r="O227" s="803"/>
      <c r="P227" s="785" t="s">
        <v>71</v>
      </c>
      <c r="Q227" s="786"/>
      <c r="R227" s="786"/>
      <c r="S227" s="786"/>
      <c r="T227" s="786"/>
      <c r="U227" s="786"/>
      <c r="V227" s="787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115</v>
      </c>
      <c r="Y227" s="779">
        <f>IFERROR(Y219/H219,"0")+IFERROR(Y220/H220,"0")+IFERROR(Y221/H221,"0")+IFERROR(Y222/H222,"0")+IFERROR(Y223/H223,"0")+IFERROR(Y224/H224,"0")+IFERROR(Y225/H225,"0")+IFERROR(Y226/H226,"0")</f>
        <v>117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0.78734000000000004</v>
      </c>
      <c r="AA227" s="780"/>
      <c r="AB227" s="780"/>
      <c r="AC227" s="780"/>
    </row>
    <row r="228" spans="1:68" x14ac:dyDescent="0.2">
      <c r="A228" s="798"/>
      <c r="B228" s="798"/>
      <c r="C228" s="798"/>
      <c r="D228" s="798"/>
      <c r="E228" s="798"/>
      <c r="F228" s="798"/>
      <c r="G228" s="798"/>
      <c r="H228" s="798"/>
      <c r="I228" s="798"/>
      <c r="J228" s="798"/>
      <c r="K228" s="798"/>
      <c r="L228" s="798"/>
      <c r="M228" s="798"/>
      <c r="N228" s="798"/>
      <c r="O228" s="803"/>
      <c r="P228" s="785" t="s">
        <v>71</v>
      </c>
      <c r="Q228" s="786"/>
      <c r="R228" s="786"/>
      <c r="S228" s="786"/>
      <c r="T228" s="786"/>
      <c r="U228" s="786"/>
      <c r="V228" s="787"/>
      <c r="W228" s="37" t="s">
        <v>69</v>
      </c>
      <c r="X228" s="779">
        <f>IFERROR(SUM(X219:X226),"0")</f>
        <v>381</v>
      </c>
      <c r="Y228" s="779">
        <f>IFERROR(SUM(Y219:Y226),"0")</f>
        <v>390.6</v>
      </c>
      <c r="Z228" s="37"/>
      <c r="AA228" s="780"/>
      <c r="AB228" s="780"/>
      <c r="AC228" s="780"/>
    </row>
    <row r="229" spans="1:68" ht="14.25" customHeight="1" x14ac:dyDescent="0.25">
      <c r="A229" s="800" t="s">
        <v>73</v>
      </c>
      <c r="B229" s="798"/>
      <c r="C229" s="798"/>
      <c r="D229" s="798"/>
      <c r="E229" s="798"/>
      <c r="F229" s="798"/>
      <c r="G229" s="798"/>
      <c r="H229" s="798"/>
      <c r="I229" s="798"/>
      <c r="J229" s="798"/>
      <c r="K229" s="798"/>
      <c r="L229" s="798"/>
      <c r="M229" s="798"/>
      <c r="N229" s="798"/>
      <c r="O229" s="798"/>
      <c r="P229" s="798"/>
      <c r="Q229" s="798"/>
      <c r="R229" s="798"/>
      <c r="S229" s="798"/>
      <c r="T229" s="798"/>
      <c r="U229" s="798"/>
      <c r="V229" s="798"/>
      <c r="W229" s="798"/>
      <c r="X229" s="798"/>
      <c r="Y229" s="798"/>
      <c r="Z229" s="798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3">
        <v>4680115881594</v>
      </c>
      <c r="E230" s="784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11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94"/>
      <c r="R230" s="794"/>
      <c r="S230" s="794"/>
      <c r="T230" s="79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3">
        <v>4680115880962</v>
      </c>
      <c r="E231" s="784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121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94"/>
      <c r="R231" s="794"/>
      <c r="S231" s="794"/>
      <c r="T231" s="795"/>
      <c r="U231" s="34"/>
      <c r="V231" s="34"/>
      <c r="W231" s="35" t="s">
        <v>69</v>
      </c>
      <c r="X231" s="777">
        <v>30</v>
      </c>
      <c r="Y231" s="778">
        <f t="shared" si="46"/>
        <v>31.2</v>
      </c>
      <c r="Z231" s="36">
        <f>IFERROR(IF(Y231=0,"",ROUNDUP(Y231/H231,0)*0.02175),"")</f>
        <v>8.6999999999999994E-2</v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32.169230769230772</v>
      </c>
      <c r="BN231" s="64">
        <f t="shared" si="48"/>
        <v>33.456000000000003</v>
      </c>
      <c r="BO231" s="64">
        <f t="shared" si="49"/>
        <v>6.8681318681318673E-2</v>
      </c>
      <c r="BP231" s="64">
        <f t="shared" si="50"/>
        <v>7.1428571428571425E-2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3">
        <v>4680115881617</v>
      </c>
      <c r="E232" s="784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9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94"/>
      <c r="R232" s="794"/>
      <c r="S232" s="794"/>
      <c r="T232" s="79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3">
        <v>4680115880573</v>
      </c>
      <c r="E233" s="784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9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94"/>
      <c r="R233" s="794"/>
      <c r="S233" s="794"/>
      <c r="T233" s="79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3">
        <v>4680115882195</v>
      </c>
      <c r="E234" s="784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11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94"/>
      <c r="R234" s="794"/>
      <c r="S234" s="794"/>
      <c r="T234" s="795"/>
      <c r="U234" s="34"/>
      <c r="V234" s="34"/>
      <c r="W234" s="35" t="s">
        <v>69</v>
      </c>
      <c r="X234" s="777">
        <v>249</v>
      </c>
      <c r="Y234" s="778">
        <f t="shared" si="46"/>
        <v>249.6</v>
      </c>
      <c r="Z234" s="36">
        <f t="shared" ref="Z234:Z240" si="51">IFERROR(IF(Y234=0,"",ROUNDUP(Y234/H234,0)*0.00753),"")</f>
        <v>0.78312000000000004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279.08749999999998</v>
      </c>
      <c r="BN234" s="64">
        <f t="shared" si="48"/>
        <v>279.76</v>
      </c>
      <c r="BO234" s="64">
        <f t="shared" si="49"/>
        <v>0.66506410256410253</v>
      </c>
      <c r="BP234" s="64">
        <f t="shared" si="50"/>
        <v>0.66666666666666663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3">
        <v>4680115882607</v>
      </c>
      <c r="E235" s="784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9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94"/>
      <c r="R235" s="794"/>
      <c r="S235" s="794"/>
      <c r="T235" s="79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3">
        <v>4680115880092</v>
      </c>
      <c r="E236" s="784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11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94"/>
      <c r="R236" s="794"/>
      <c r="S236" s="794"/>
      <c r="T236" s="795"/>
      <c r="U236" s="34"/>
      <c r="V236" s="34"/>
      <c r="W236" s="35" t="s">
        <v>69</v>
      </c>
      <c r="X236" s="777">
        <v>107</v>
      </c>
      <c r="Y236" s="778">
        <f t="shared" si="46"/>
        <v>108</v>
      </c>
      <c r="Z236" s="36">
        <f t="shared" si="51"/>
        <v>0.33884999999999998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119.12666666666667</v>
      </c>
      <c r="BN236" s="64">
        <f t="shared" si="48"/>
        <v>120.24000000000001</v>
      </c>
      <c r="BO236" s="64">
        <f t="shared" si="49"/>
        <v>0.28579059829059827</v>
      </c>
      <c r="BP236" s="64">
        <f t="shared" si="50"/>
        <v>0.28846153846153844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3">
        <v>4680115880221</v>
      </c>
      <c r="E237" s="784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11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94"/>
      <c r="R237" s="794"/>
      <c r="S237" s="794"/>
      <c r="T237" s="795"/>
      <c r="U237" s="34"/>
      <c r="V237" s="34"/>
      <c r="W237" s="35" t="s">
        <v>69</v>
      </c>
      <c r="X237" s="777">
        <v>166</v>
      </c>
      <c r="Y237" s="778">
        <f t="shared" si="46"/>
        <v>168</v>
      </c>
      <c r="Z237" s="36">
        <f t="shared" si="51"/>
        <v>0.52710000000000001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184.81333333333336</v>
      </c>
      <c r="BN237" s="64">
        <f t="shared" si="48"/>
        <v>187.04000000000002</v>
      </c>
      <c r="BO237" s="64">
        <f t="shared" si="49"/>
        <v>0.44337606837606841</v>
      </c>
      <c r="BP237" s="64">
        <f t="shared" si="50"/>
        <v>0.44871794871794868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3">
        <v>4680115882942</v>
      </c>
      <c r="E238" s="784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0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94"/>
      <c r="R238" s="794"/>
      <c r="S238" s="794"/>
      <c r="T238" s="79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3">
        <v>4680115880504</v>
      </c>
      <c r="E239" s="784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106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94"/>
      <c r="R239" s="794"/>
      <c r="S239" s="794"/>
      <c r="T239" s="795"/>
      <c r="U239" s="34"/>
      <c r="V239" s="34"/>
      <c r="W239" s="35" t="s">
        <v>69</v>
      </c>
      <c r="X239" s="777">
        <v>260</v>
      </c>
      <c r="Y239" s="778">
        <f t="shared" si="46"/>
        <v>261.59999999999997</v>
      </c>
      <c r="Z239" s="36">
        <f t="shared" si="51"/>
        <v>0.82077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289.4666666666667</v>
      </c>
      <c r="BN239" s="64">
        <f t="shared" si="48"/>
        <v>291.24799999999999</v>
      </c>
      <c r="BO239" s="64">
        <f t="shared" si="49"/>
        <v>0.69444444444444453</v>
      </c>
      <c r="BP239" s="64">
        <f t="shared" si="50"/>
        <v>0.69871794871794857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3">
        <v>4680115882164</v>
      </c>
      <c r="E240" s="784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11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94"/>
      <c r="R240" s="794"/>
      <c r="S240" s="794"/>
      <c r="T240" s="795"/>
      <c r="U240" s="34"/>
      <c r="V240" s="34"/>
      <c r="W240" s="35" t="s">
        <v>69</v>
      </c>
      <c r="X240" s="777">
        <v>155</v>
      </c>
      <c r="Y240" s="778">
        <f t="shared" si="46"/>
        <v>156</v>
      </c>
      <c r="Z240" s="36">
        <f t="shared" si="51"/>
        <v>0.48945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172.95416666666665</v>
      </c>
      <c r="BN240" s="64">
        <f t="shared" si="48"/>
        <v>174.07</v>
      </c>
      <c r="BO240" s="64">
        <f t="shared" si="49"/>
        <v>0.41399572649572652</v>
      </c>
      <c r="BP240" s="64">
        <f t="shared" si="50"/>
        <v>0.41666666666666663</v>
      </c>
    </row>
    <row r="241" spans="1:68" x14ac:dyDescent="0.2">
      <c r="A241" s="802"/>
      <c r="B241" s="798"/>
      <c r="C241" s="798"/>
      <c r="D241" s="798"/>
      <c r="E241" s="798"/>
      <c r="F241" s="798"/>
      <c r="G241" s="798"/>
      <c r="H241" s="798"/>
      <c r="I241" s="798"/>
      <c r="J241" s="798"/>
      <c r="K241" s="798"/>
      <c r="L241" s="798"/>
      <c r="M241" s="798"/>
      <c r="N241" s="798"/>
      <c r="O241" s="803"/>
      <c r="P241" s="785" t="s">
        <v>71</v>
      </c>
      <c r="Q241" s="786"/>
      <c r="R241" s="786"/>
      <c r="S241" s="786"/>
      <c r="T241" s="786"/>
      <c r="U241" s="786"/>
      <c r="V241" s="787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394.26282051282055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397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3.0462899999999999</v>
      </c>
      <c r="AA241" s="780"/>
      <c r="AB241" s="780"/>
      <c r="AC241" s="780"/>
    </row>
    <row r="242" spans="1:68" x14ac:dyDescent="0.2">
      <c r="A242" s="798"/>
      <c r="B242" s="798"/>
      <c r="C242" s="798"/>
      <c r="D242" s="798"/>
      <c r="E242" s="798"/>
      <c r="F242" s="798"/>
      <c r="G242" s="798"/>
      <c r="H242" s="798"/>
      <c r="I242" s="798"/>
      <c r="J242" s="798"/>
      <c r="K242" s="798"/>
      <c r="L242" s="798"/>
      <c r="M242" s="798"/>
      <c r="N242" s="798"/>
      <c r="O242" s="803"/>
      <c r="P242" s="785" t="s">
        <v>71</v>
      </c>
      <c r="Q242" s="786"/>
      <c r="R242" s="786"/>
      <c r="S242" s="786"/>
      <c r="T242" s="786"/>
      <c r="U242" s="786"/>
      <c r="V242" s="787"/>
      <c r="W242" s="37" t="s">
        <v>69</v>
      </c>
      <c r="X242" s="779">
        <f>IFERROR(SUM(X230:X240),"0")</f>
        <v>967</v>
      </c>
      <c r="Y242" s="779">
        <f>IFERROR(SUM(Y230:Y240),"0")</f>
        <v>974.39999999999986</v>
      </c>
      <c r="Z242" s="37"/>
      <c r="AA242" s="780"/>
      <c r="AB242" s="780"/>
      <c r="AC242" s="780"/>
    </row>
    <row r="243" spans="1:68" ht="14.25" customHeight="1" x14ac:dyDescent="0.25">
      <c r="A243" s="800" t="s">
        <v>222</v>
      </c>
      <c r="B243" s="798"/>
      <c r="C243" s="798"/>
      <c r="D243" s="798"/>
      <c r="E243" s="798"/>
      <c r="F243" s="798"/>
      <c r="G243" s="798"/>
      <c r="H243" s="798"/>
      <c r="I243" s="798"/>
      <c r="J243" s="798"/>
      <c r="K243" s="798"/>
      <c r="L243" s="798"/>
      <c r="M243" s="798"/>
      <c r="N243" s="798"/>
      <c r="O243" s="798"/>
      <c r="P243" s="798"/>
      <c r="Q243" s="798"/>
      <c r="R243" s="798"/>
      <c r="S243" s="798"/>
      <c r="T243" s="798"/>
      <c r="U243" s="798"/>
      <c r="V243" s="798"/>
      <c r="W243" s="798"/>
      <c r="X243" s="798"/>
      <c r="Y243" s="798"/>
      <c r="Z243" s="798"/>
      <c r="AA243" s="773"/>
      <c r="AB243" s="773"/>
      <c r="AC243" s="773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3">
        <v>4680115882874</v>
      </c>
      <c r="E244" s="784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120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94"/>
      <c r="R244" s="794"/>
      <c r="S244" s="794"/>
      <c r="T244" s="79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3">
        <v>4680115882874</v>
      </c>
      <c r="E245" s="784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9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94"/>
      <c r="R245" s="794"/>
      <c r="S245" s="794"/>
      <c r="T245" s="79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3">
        <v>4680115884434</v>
      </c>
      <c r="E246" s="784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110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94"/>
      <c r="R246" s="794"/>
      <c r="S246" s="794"/>
      <c r="T246" s="79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3">
        <v>4680115880818</v>
      </c>
      <c r="E247" s="784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9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94"/>
      <c r="R247" s="794"/>
      <c r="S247" s="794"/>
      <c r="T247" s="795"/>
      <c r="U247" s="34"/>
      <c r="V247" s="34"/>
      <c r="W247" s="35" t="s">
        <v>69</v>
      </c>
      <c r="X247" s="777">
        <v>16</v>
      </c>
      <c r="Y247" s="778">
        <f>IFERROR(IF(X247="",0,CEILING((X247/$H247),1)*$H247),"")</f>
        <v>16.8</v>
      </c>
      <c r="Z247" s="36">
        <f>IFERROR(IF(Y247=0,"",ROUNDUP(Y247/H247,0)*0.00753),"")</f>
        <v>5.271E-2</v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17.813333333333336</v>
      </c>
      <c r="BN247" s="64">
        <f>IFERROR(Y247*I247/H247,"0")</f>
        <v>18.704000000000001</v>
      </c>
      <c r="BO247" s="64">
        <f>IFERROR(1/J247*(X247/H247),"0")</f>
        <v>4.2735042735042736E-2</v>
      </c>
      <c r="BP247" s="64">
        <f>IFERROR(1/J247*(Y247/H247),"0")</f>
        <v>4.4871794871794879E-2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3">
        <v>4680115880801</v>
      </c>
      <c r="E248" s="784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98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94"/>
      <c r="R248" s="794"/>
      <c r="S248" s="794"/>
      <c r="T248" s="795"/>
      <c r="U248" s="34"/>
      <c r="V248" s="34"/>
      <c r="W248" s="35" t="s">
        <v>69</v>
      </c>
      <c r="X248" s="777">
        <v>67</v>
      </c>
      <c r="Y248" s="778">
        <f>IFERROR(IF(X248="",0,CEILING((X248/$H248),1)*$H248),"")</f>
        <v>67.2</v>
      </c>
      <c r="Z248" s="36">
        <f>IFERROR(IF(Y248=0,"",ROUNDUP(Y248/H248,0)*0.00753),"")</f>
        <v>0.21084</v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74.593333333333334</v>
      </c>
      <c r="BN248" s="64">
        <f>IFERROR(Y248*I248/H248,"0")</f>
        <v>74.816000000000003</v>
      </c>
      <c r="BO248" s="64">
        <f>IFERROR(1/J248*(X248/H248),"0")</f>
        <v>0.17895299145299146</v>
      </c>
      <c r="BP248" s="64">
        <f>IFERROR(1/J248*(Y248/H248),"0")</f>
        <v>0.17948717948717952</v>
      </c>
    </row>
    <row r="249" spans="1:68" x14ac:dyDescent="0.2">
      <c r="A249" s="802"/>
      <c r="B249" s="798"/>
      <c r="C249" s="798"/>
      <c r="D249" s="798"/>
      <c r="E249" s="798"/>
      <c r="F249" s="798"/>
      <c r="G249" s="798"/>
      <c r="H249" s="798"/>
      <c r="I249" s="798"/>
      <c r="J249" s="798"/>
      <c r="K249" s="798"/>
      <c r="L249" s="798"/>
      <c r="M249" s="798"/>
      <c r="N249" s="798"/>
      <c r="O249" s="803"/>
      <c r="P249" s="785" t="s">
        <v>71</v>
      </c>
      <c r="Q249" s="786"/>
      <c r="R249" s="786"/>
      <c r="S249" s="786"/>
      <c r="T249" s="786"/>
      <c r="U249" s="786"/>
      <c r="V249" s="787"/>
      <c r="W249" s="37" t="s">
        <v>72</v>
      </c>
      <c r="X249" s="779">
        <f>IFERROR(X244/H244,"0")+IFERROR(X245/H245,"0")+IFERROR(X246/H246,"0")+IFERROR(X247/H247,"0")+IFERROR(X248/H248,"0")</f>
        <v>34.583333333333336</v>
      </c>
      <c r="Y249" s="779">
        <f>IFERROR(Y244/H244,"0")+IFERROR(Y245/H245,"0")+IFERROR(Y246/H246,"0")+IFERROR(Y247/H247,"0")+IFERROR(Y248/H248,"0")</f>
        <v>35.000000000000007</v>
      </c>
      <c r="Z249" s="779">
        <f>IFERROR(IF(Z244="",0,Z244),"0")+IFERROR(IF(Z245="",0,Z245),"0")+IFERROR(IF(Z246="",0,Z246),"0")+IFERROR(IF(Z247="",0,Z247),"0")+IFERROR(IF(Z248="",0,Z248),"0")</f>
        <v>0.26355000000000001</v>
      </c>
      <c r="AA249" s="780"/>
      <c r="AB249" s="780"/>
      <c r="AC249" s="780"/>
    </row>
    <row r="250" spans="1:68" x14ac:dyDescent="0.2">
      <c r="A250" s="798"/>
      <c r="B250" s="798"/>
      <c r="C250" s="798"/>
      <c r="D250" s="798"/>
      <c r="E250" s="798"/>
      <c r="F250" s="798"/>
      <c r="G250" s="798"/>
      <c r="H250" s="798"/>
      <c r="I250" s="798"/>
      <c r="J250" s="798"/>
      <c r="K250" s="798"/>
      <c r="L250" s="798"/>
      <c r="M250" s="798"/>
      <c r="N250" s="798"/>
      <c r="O250" s="803"/>
      <c r="P250" s="785" t="s">
        <v>71</v>
      </c>
      <c r="Q250" s="786"/>
      <c r="R250" s="786"/>
      <c r="S250" s="786"/>
      <c r="T250" s="786"/>
      <c r="U250" s="786"/>
      <c r="V250" s="787"/>
      <c r="W250" s="37" t="s">
        <v>69</v>
      </c>
      <c r="X250" s="779">
        <f>IFERROR(SUM(X244:X248),"0")</f>
        <v>83</v>
      </c>
      <c r="Y250" s="779">
        <f>IFERROR(SUM(Y244:Y248),"0")</f>
        <v>84</v>
      </c>
      <c r="Z250" s="37"/>
      <c r="AA250" s="780"/>
      <c r="AB250" s="780"/>
      <c r="AC250" s="780"/>
    </row>
    <row r="251" spans="1:68" ht="16.5" customHeight="1" x14ac:dyDescent="0.25">
      <c r="A251" s="834" t="s">
        <v>436</v>
      </c>
      <c r="B251" s="798"/>
      <c r="C251" s="798"/>
      <c r="D251" s="798"/>
      <c r="E251" s="798"/>
      <c r="F251" s="798"/>
      <c r="G251" s="798"/>
      <c r="H251" s="798"/>
      <c r="I251" s="798"/>
      <c r="J251" s="798"/>
      <c r="K251" s="798"/>
      <c r="L251" s="798"/>
      <c r="M251" s="798"/>
      <c r="N251" s="798"/>
      <c r="O251" s="798"/>
      <c r="P251" s="798"/>
      <c r="Q251" s="798"/>
      <c r="R251" s="798"/>
      <c r="S251" s="798"/>
      <c r="T251" s="798"/>
      <c r="U251" s="798"/>
      <c r="V251" s="798"/>
      <c r="W251" s="798"/>
      <c r="X251" s="798"/>
      <c r="Y251" s="798"/>
      <c r="Z251" s="798"/>
      <c r="AA251" s="772"/>
      <c r="AB251" s="772"/>
      <c r="AC251" s="772"/>
    </row>
    <row r="252" spans="1:68" ht="14.25" customHeight="1" x14ac:dyDescent="0.25">
      <c r="A252" s="800" t="s">
        <v>124</v>
      </c>
      <c r="B252" s="798"/>
      <c r="C252" s="798"/>
      <c r="D252" s="798"/>
      <c r="E252" s="798"/>
      <c r="F252" s="798"/>
      <c r="G252" s="798"/>
      <c r="H252" s="798"/>
      <c r="I252" s="798"/>
      <c r="J252" s="798"/>
      <c r="K252" s="798"/>
      <c r="L252" s="798"/>
      <c r="M252" s="798"/>
      <c r="N252" s="798"/>
      <c r="O252" s="798"/>
      <c r="P252" s="798"/>
      <c r="Q252" s="798"/>
      <c r="R252" s="798"/>
      <c r="S252" s="798"/>
      <c r="T252" s="798"/>
      <c r="U252" s="798"/>
      <c r="V252" s="798"/>
      <c r="W252" s="798"/>
      <c r="X252" s="798"/>
      <c r="Y252" s="798"/>
      <c r="Z252" s="798"/>
      <c r="AA252" s="773"/>
      <c r="AB252" s="773"/>
      <c r="AC252" s="773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3">
        <v>4680115884274</v>
      </c>
      <c r="E253" s="784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85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4"/>
      <c r="R253" s="794"/>
      <c r="S253" s="794"/>
      <c r="T253" s="79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3">
        <v>4680115884274</v>
      </c>
      <c r="E254" s="784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9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4"/>
      <c r="R254" s="794"/>
      <c r="S254" s="794"/>
      <c r="T254" s="79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3">
        <v>4680115884298</v>
      </c>
      <c r="E255" s="784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113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94"/>
      <c r="R255" s="794"/>
      <c r="S255" s="794"/>
      <c r="T255" s="79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3">
        <v>4680115884250</v>
      </c>
      <c r="E256" s="784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95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94"/>
      <c r="R256" s="794"/>
      <c r="S256" s="794"/>
      <c r="T256" s="79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3">
        <v>4680115884250</v>
      </c>
      <c r="E257" s="784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9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94"/>
      <c r="R257" s="794"/>
      <c r="S257" s="794"/>
      <c r="T257" s="79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3">
        <v>4680115884281</v>
      </c>
      <c r="E258" s="784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111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94"/>
      <c r="R258" s="794"/>
      <c r="S258" s="794"/>
      <c r="T258" s="79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3">
        <v>4680115884199</v>
      </c>
      <c r="E259" s="784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114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94"/>
      <c r="R259" s="794"/>
      <c r="S259" s="794"/>
      <c r="T259" s="79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3">
        <v>4680115884267</v>
      </c>
      <c r="E260" s="784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9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94"/>
      <c r="R260" s="794"/>
      <c r="S260" s="794"/>
      <c r="T260" s="79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2"/>
      <c r="B261" s="798"/>
      <c r="C261" s="798"/>
      <c r="D261" s="798"/>
      <c r="E261" s="798"/>
      <c r="F261" s="798"/>
      <c r="G261" s="798"/>
      <c r="H261" s="798"/>
      <c r="I261" s="798"/>
      <c r="J261" s="798"/>
      <c r="K261" s="798"/>
      <c r="L261" s="798"/>
      <c r="M261" s="798"/>
      <c r="N261" s="798"/>
      <c r="O261" s="803"/>
      <c r="P261" s="785" t="s">
        <v>71</v>
      </c>
      <c r="Q261" s="786"/>
      <c r="R261" s="786"/>
      <c r="S261" s="786"/>
      <c r="T261" s="786"/>
      <c r="U261" s="786"/>
      <c r="V261" s="787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8"/>
      <c r="B262" s="798"/>
      <c r="C262" s="798"/>
      <c r="D262" s="798"/>
      <c r="E262" s="798"/>
      <c r="F262" s="798"/>
      <c r="G262" s="798"/>
      <c r="H262" s="798"/>
      <c r="I262" s="798"/>
      <c r="J262" s="798"/>
      <c r="K262" s="798"/>
      <c r="L262" s="798"/>
      <c r="M262" s="798"/>
      <c r="N262" s="798"/>
      <c r="O262" s="803"/>
      <c r="P262" s="785" t="s">
        <v>71</v>
      </c>
      <c r="Q262" s="786"/>
      <c r="R262" s="786"/>
      <c r="S262" s="786"/>
      <c r="T262" s="786"/>
      <c r="U262" s="786"/>
      <c r="V262" s="787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34" t="s">
        <v>457</v>
      </c>
      <c r="B263" s="798"/>
      <c r="C263" s="798"/>
      <c r="D263" s="798"/>
      <c r="E263" s="798"/>
      <c r="F263" s="798"/>
      <c r="G263" s="798"/>
      <c r="H263" s="798"/>
      <c r="I263" s="798"/>
      <c r="J263" s="798"/>
      <c r="K263" s="798"/>
      <c r="L263" s="798"/>
      <c r="M263" s="798"/>
      <c r="N263" s="798"/>
      <c r="O263" s="798"/>
      <c r="P263" s="798"/>
      <c r="Q263" s="798"/>
      <c r="R263" s="798"/>
      <c r="S263" s="798"/>
      <c r="T263" s="798"/>
      <c r="U263" s="798"/>
      <c r="V263" s="798"/>
      <c r="W263" s="798"/>
      <c r="X263" s="798"/>
      <c r="Y263" s="798"/>
      <c r="Z263" s="798"/>
      <c r="AA263" s="772"/>
      <c r="AB263" s="772"/>
      <c r="AC263" s="772"/>
    </row>
    <row r="264" spans="1:68" ht="14.25" customHeight="1" x14ac:dyDescent="0.25">
      <c r="A264" s="800" t="s">
        <v>124</v>
      </c>
      <c r="B264" s="798"/>
      <c r="C264" s="798"/>
      <c r="D264" s="798"/>
      <c r="E264" s="798"/>
      <c r="F264" s="798"/>
      <c r="G264" s="798"/>
      <c r="H264" s="798"/>
      <c r="I264" s="798"/>
      <c r="J264" s="798"/>
      <c r="K264" s="798"/>
      <c r="L264" s="798"/>
      <c r="M264" s="798"/>
      <c r="N264" s="798"/>
      <c r="O264" s="798"/>
      <c r="P264" s="798"/>
      <c r="Q264" s="798"/>
      <c r="R264" s="798"/>
      <c r="S264" s="798"/>
      <c r="T264" s="798"/>
      <c r="U264" s="798"/>
      <c r="V264" s="798"/>
      <c r="W264" s="798"/>
      <c r="X264" s="798"/>
      <c r="Y264" s="798"/>
      <c r="Z264" s="798"/>
      <c r="AA264" s="773"/>
      <c r="AB264" s="773"/>
      <c r="AC264" s="773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3">
        <v>4680115884137</v>
      </c>
      <c r="E265" s="784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121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4"/>
      <c r="R265" s="794"/>
      <c r="S265" s="794"/>
      <c r="T265" s="79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3">
        <v>4680115884137</v>
      </c>
      <c r="E266" s="784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11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4"/>
      <c r="R266" s="794"/>
      <c r="S266" s="794"/>
      <c r="T266" s="79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3">
        <v>4680115884236</v>
      </c>
      <c r="E267" s="784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94"/>
      <c r="R267" s="794"/>
      <c r="S267" s="794"/>
      <c r="T267" s="79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3">
        <v>4680115884175</v>
      </c>
      <c r="E268" s="784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112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4"/>
      <c r="R268" s="794"/>
      <c r="S268" s="794"/>
      <c r="T268" s="79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3">
        <v>4680115884175</v>
      </c>
      <c r="E269" s="784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9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94"/>
      <c r="R269" s="794"/>
      <c r="S269" s="794"/>
      <c r="T269" s="79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3">
        <v>4680115884144</v>
      </c>
      <c r="E270" s="784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8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94"/>
      <c r="R270" s="794"/>
      <c r="S270" s="794"/>
      <c r="T270" s="79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3">
        <v>4680115885288</v>
      </c>
      <c r="E271" s="784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11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94"/>
      <c r="R271" s="794"/>
      <c r="S271" s="794"/>
      <c r="T271" s="79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3">
        <v>4680115884182</v>
      </c>
      <c r="E272" s="784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10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94"/>
      <c r="R272" s="794"/>
      <c r="S272" s="794"/>
      <c r="T272" s="79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3">
        <v>4680115884205</v>
      </c>
      <c r="E273" s="784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11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94"/>
      <c r="R273" s="794"/>
      <c r="S273" s="794"/>
      <c r="T273" s="795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2"/>
      <c r="B274" s="798"/>
      <c r="C274" s="798"/>
      <c r="D274" s="798"/>
      <c r="E274" s="798"/>
      <c r="F274" s="798"/>
      <c r="G274" s="798"/>
      <c r="H274" s="798"/>
      <c r="I274" s="798"/>
      <c r="J274" s="798"/>
      <c r="K274" s="798"/>
      <c r="L274" s="798"/>
      <c r="M274" s="798"/>
      <c r="N274" s="798"/>
      <c r="O274" s="803"/>
      <c r="P274" s="785" t="s">
        <v>71</v>
      </c>
      <c r="Q274" s="786"/>
      <c r="R274" s="786"/>
      <c r="S274" s="786"/>
      <c r="T274" s="786"/>
      <c r="U274" s="786"/>
      <c r="V274" s="787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8"/>
      <c r="B275" s="798"/>
      <c r="C275" s="798"/>
      <c r="D275" s="798"/>
      <c r="E275" s="798"/>
      <c r="F275" s="798"/>
      <c r="G275" s="798"/>
      <c r="H275" s="798"/>
      <c r="I275" s="798"/>
      <c r="J275" s="798"/>
      <c r="K275" s="798"/>
      <c r="L275" s="798"/>
      <c r="M275" s="798"/>
      <c r="N275" s="798"/>
      <c r="O275" s="803"/>
      <c r="P275" s="785" t="s">
        <v>71</v>
      </c>
      <c r="Q275" s="786"/>
      <c r="R275" s="786"/>
      <c r="S275" s="786"/>
      <c r="T275" s="786"/>
      <c r="U275" s="786"/>
      <c r="V275" s="787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800" t="s">
        <v>180</v>
      </c>
      <c r="B276" s="798"/>
      <c r="C276" s="798"/>
      <c r="D276" s="798"/>
      <c r="E276" s="798"/>
      <c r="F276" s="798"/>
      <c r="G276" s="798"/>
      <c r="H276" s="798"/>
      <c r="I276" s="798"/>
      <c r="J276" s="798"/>
      <c r="K276" s="798"/>
      <c r="L276" s="798"/>
      <c r="M276" s="798"/>
      <c r="N276" s="798"/>
      <c r="O276" s="798"/>
      <c r="P276" s="798"/>
      <c r="Q276" s="798"/>
      <c r="R276" s="798"/>
      <c r="S276" s="798"/>
      <c r="T276" s="798"/>
      <c r="U276" s="798"/>
      <c r="V276" s="798"/>
      <c r="W276" s="798"/>
      <c r="X276" s="798"/>
      <c r="Y276" s="798"/>
      <c r="Z276" s="798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3">
        <v>4680115885721</v>
      </c>
      <c r="E277" s="784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4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94"/>
      <c r="R277" s="794"/>
      <c r="S277" s="794"/>
      <c r="T277" s="795"/>
      <c r="U277" s="34"/>
      <c r="V277" s="34"/>
      <c r="W277" s="35" t="s">
        <v>69</v>
      </c>
      <c r="X277" s="777">
        <v>28</v>
      </c>
      <c r="Y277" s="778">
        <f>IFERROR(IF(X277="",0,CEILING((X277/$H277),1)*$H277),"")</f>
        <v>29.7</v>
      </c>
      <c r="Z277" s="36">
        <f>IFERROR(IF(Y277=0,"",ROUNDUP(Y277/H277,0)*0.00502),"")</f>
        <v>7.5300000000000006E-2</v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29.414141414141415</v>
      </c>
      <c r="BN277" s="64">
        <f>IFERROR(Y277*I277/H277,"0")</f>
        <v>31.200000000000003</v>
      </c>
      <c r="BO277" s="64">
        <f>IFERROR(1/J277*(X277/H277),"0")</f>
        <v>6.0433393766727107E-2</v>
      </c>
      <c r="BP277" s="64">
        <f>IFERROR(1/J277*(Y277/H277),"0")</f>
        <v>6.4102564102564111E-2</v>
      </c>
    </row>
    <row r="278" spans="1:68" x14ac:dyDescent="0.2">
      <c r="A278" s="802"/>
      <c r="B278" s="798"/>
      <c r="C278" s="798"/>
      <c r="D278" s="798"/>
      <c r="E278" s="798"/>
      <c r="F278" s="798"/>
      <c r="G278" s="798"/>
      <c r="H278" s="798"/>
      <c r="I278" s="798"/>
      <c r="J278" s="798"/>
      <c r="K278" s="798"/>
      <c r="L278" s="798"/>
      <c r="M278" s="798"/>
      <c r="N278" s="798"/>
      <c r="O278" s="803"/>
      <c r="P278" s="785" t="s">
        <v>71</v>
      </c>
      <c r="Q278" s="786"/>
      <c r="R278" s="786"/>
      <c r="S278" s="786"/>
      <c r="T278" s="786"/>
      <c r="U278" s="786"/>
      <c r="V278" s="787"/>
      <c r="W278" s="37" t="s">
        <v>72</v>
      </c>
      <c r="X278" s="779">
        <f>IFERROR(X277/H277,"0")</f>
        <v>14.141414141414142</v>
      </c>
      <c r="Y278" s="779">
        <f>IFERROR(Y277/H277,"0")</f>
        <v>15</v>
      </c>
      <c r="Z278" s="779">
        <f>IFERROR(IF(Z277="",0,Z277),"0")</f>
        <v>7.5300000000000006E-2</v>
      </c>
      <c r="AA278" s="780"/>
      <c r="AB278" s="780"/>
      <c r="AC278" s="780"/>
    </row>
    <row r="279" spans="1:68" x14ac:dyDescent="0.2">
      <c r="A279" s="798"/>
      <c r="B279" s="798"/>
      <c r="C279" s="798"/>
      <c r="D279" s="798"/>
      <c r="E279" s="798"/>
      <c r="F279" s="798"/>
      <c r="G279" s="798"/>
      <c r="H279" s="798"/>
      <c r="I279" s="798"/>
      <c r="J279" s="798"/>
      <c r="K279" s="798"/>
      <c r="L279" s="798"/>
      <c r="M279" s="798"/>
      <c r="N279" s="798"/>
      <c r="O279" s="803"/>
      <c r="P279" s="785" t="s">
        <v>71</v>
      </c>
      <c r="Q279" s="786"/>
      <c r="R279" s="786"/>
      <c r="S279" s="786"/>
      <c r="T279" s="786"/>
      <c r="U279" s="786"/>
      <c r="V279" s="787"/>
      <c r="W279" s="37" t="s">
        <v>69</v>
      </c>
      <c r="X279" s="779">
        <f>IFERROR(SUM(X277:X277),"0")</f>
        <v>28</v>
      </c>
      <c r="Y279" s="779">
        <f>IFERROR(SUM(Y277:Y277),"0")</f>
        <v>29.7</v>
      </c>
      <c r="Z279" s="37"/>
      <c r="AA279" s="780"/>
      <c r="AB279" s="780"/>
      <c r="AC279" s="780"/>
    </row>
    <row r="280" spans="1:68" ht="16.5" customHeight="1" x14ac:dyDescent="0.25">
      <c r="A280" s="834" t="s">
        <v>481</v>
      </c>
      <c r="B280" s="798"/>
      <c r="C280" s="798"/>
      <c r="D280" s="798"/>
      <c r="E280" s="798"/>
      <c r="F280" s="798"/>
      <c r="G280" s="798"/>
      <c r="H280" s="798"/>
      <c r="I280" s="798"/>
      <c r="J280" s="798"/>
      <c r="K280" s="798"/>
      <c r="L280" s="798"/>
      <c r="M280" s="798"/>
      <c r="N280" s="798"/>
      <c r="O280" s="798"/>
      <c r="P280" s="798"/>
      <c r="Q280" s="798"/>
      <c r="R280" s="798"/>
      <c r="S280" s="798"/>
      <c r="T280" s="798"/>
      <c r="U280" s="798"/>
      <c r="V280" s="798"/>
      <c r="W280" s="798"/>
      <c r="X280" s="798"/>
      <c r="Y280" s="798"/>
      <c r="Z280" s="798"/>
      <c r="AA280" s="772"/>
      <c r="AB280" s="772"/>
      <c r="AC280" s="772"/>
    </row>
    <row r="281" spans="1:68" ht="14.25" customHeight="1" x14ac:dyDescent="0.25">
      <c r="A281" s="800" t="s">
        <v>124</v>
      </c>
      <c r="B281" s="798"/>
      <c r="C281" s="798"/>
      <c r="D281" s="798"/>
      <c r="E281" s="798"/>
      <c r="F281" s="798"/>
      <c r="G281" s="798"/>
      <c r="H281" s="798"/>
      <c r="I281" s="798"/>
      <c r="J281" s="798"/>
      <c r="K281" s="798"/>
      <c r="L281" s="798"/>
      <c r="M281" s="798"/>
      <c r="N281" s="798"/>
      <c r="O281" s="798"/>
      <c r="P281" s="798"/>
      <c r="Q281" s="798"/>
      <c r="R281" s="798"/>
      <c r="S281" s="798"/>
      <c r="T281" s="798"/>
      <c r="U281" s="798"/>
      <c r="V281" s="798"/>
      <c r="W281" s="798"/>
      <c r="X281" s="798"/>
      <c r="Y281" s="798"/>
      <c r="Z281" s="798"/>
      <c r="AA281" s="773"/>
      <c r="AB281" s="773"/>
      <c r="AC281" s="773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3">
        <v>4607091387452</v>
      </c>
      <c r="E282" s="784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90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4"/>
      <c r="R282" s="794"/>
      <c r="S282" s="794"/>
      <c r="T282" s="79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3">
        <v>4680115885837</v>
      </c>
      <c r="E283" s="784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94"/>
      <c r="R283" s="794"/>
      <c r="S283" s="794"/>
      <c r="T283" s="79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3">
        <v>4680115885806</v>
      </c>
      <c r="E284" s="784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4"/>
      <c r="R284" s="794"/>
      <c r="S284" s="794"/>
      <c r="T284" s="79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3">
        <v>4680115885806</v>
      </c>
      <c r="E285" s="784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10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94"/>
      <c r="R285" s="794"/>
      <c r="S285" s="794"/>
      <c r="T285" s="79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3">
        <v>4607091385984</v>
      </c>
      <c r="E286" s="784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110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4"/>
      <c r="R286" s="794"/>
      <c r="S286" s="794"/>
      <c r="T286" s="79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3">
        <v>4680115885851</v>
      </c>
      <c r="E287" s="784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10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94"/>
      <c r="R287" s="794"/>
      <c r="S287" s="794"/>
      <c r="T287" s="79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3">
        <v>4607091387469</v>
      </c>
      <c r="E288" s="784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8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4"/>
      <c r="R288" s="794"/>
      <c r="S288" s="794"/>
      <c r="T288" s="79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3">
        <v>4680115885844</v>
      </c>
      <c r="E289" s="784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94"/>
      <c r="R289" s="794"/>
      <c r="S289" s="794"/>
      <c r="T289" s="79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3">
        <v>4607091387438</v>
      </c>
      <c r="E290" s="784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119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4"/>
      <c r="R290" s="794"/>
      <c r="S290" s="794"/>
      <c r="T290" s="79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3">
        <v>4680115885820</v>
      </c>
      <c r="E291" s="784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8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94"/>
      <c r="R291" s="794"/>
      <c r="S291" s="794"/>
      <c r="T291" s="79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2"/>
      <c r="B292" s="798"/>
      <c r="C292" s="798"/>
      <c r="D292" s="798"/>
      <c r="E292" s="798"/>
      <c r="F292" s="798"/>
      <c r="G292" s="798"/>
      <c r="H292" s="798"/>
      <c r="I292" s="798"/>
      <c r="J292" s="798"/>
      <c r="K292" s="798"/>
      <c r="L292" s="798"/>
      <c r="M292" s="798"/>
      <c r="N292" s="798"/>
      <c r="O292" s="803"/>
      <c r="P292" s="785" t="s">
        <v>71</v>
      </c>
      <c r="Q292" s="786"/>
      <c r="R292" s="786"/>
      <c r="S292" s="786"/>
      <c r="T292" s="786"/>
      <c r="U292" s="786"/>
      <c r="V292" s="787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8"/>
      <c r="B293" s="798"/>
      <c r="C293" s="798"/>
      <c r="D293" s="798"/>
      <c r="E293" s="798"/>
      <c r="F293" s="798"/>
      <c r="G293" s="798"/>
      <c r="H293" s="798"/>
      <c r="I293" s="798"/>
      <c r="J293" s="798"/>
      <c r="K293" s="798"/>
      <c r="L293" s="798"/>
      <c r="M293" s="798"/>
      <c r="N293" s="798"/>
      <c r="O293" s="803"/>
      <c r="P293" s="785" t="s">
        <v>71</v>
      </c>
      <c r="Q293" s="786"/>
      <c r="R293" s="786"/>
      <c r="S293" s="786"/>
      <c r="T293" s="786"/>
      <c r="U293" s="786"/>
      <c r="V293" s="787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34" t="s">
        <v>508</v>
      </c>
      <c r="B294" s="798"/>
      <c r="C294" s="798"/>
      <c r="D294" s="798"/>
      <c r="E294" s="798"/>
      <c r="F294" s="798"/>
      <c r="G294" s="798"/>
      <c r="H294" s="798"/>
      <c r="I294" s="798"/>
      <c r="J294" s="798"/>
      <c r="K294" s="798"/>
      <c r="L294" s="798"/>
      <c r="M294" s="798"/>
      <c r="N294" s="798"/>
      <c r="O294" s="798"/>
      <c r="P294" s="798"/>
      <c r="Q294" s="798"/>
      <c r="R294" s="798"/>
      <c r="S294" s="798"/>
      <c r="T294" s="798"/>
      <c r="U294" s="798"/>
      <c r="V294" s="798"/>
      <c r="W294" s="798"/>
      <c r="X294" s="798"/>
      <c r="Y294" s="798"/>
      <c r="Z294" s="798"/>
      <c r="AA294" s="772"/>
      <c r="AB294" s="772"/>
      <c r="AC294" s="772"/>
    </row>
    <row r="295" spans="1:68" ht="14.25" customHeight="1" x14ac:dyDescent="0.25">
      <c r="A295" s="800" t="s">
        <v>124</v>
      </c>
      <c r="B295" s="798"/>
      <c r="C295" s="798"/>
      <c r="D295" s="798"/>
      <c r="E295" s="798"/>
      <c r="F295" s="798"/>
      <c r="G295" s="798"/>
      <c r="H295" s="798"/>
      <c r="I295" s="798"/>
      <c r="J295" s="798"/>
      <c r="K295" s="798"/>
      <c r="L295" s="798"/>
      <c r="M295" s="798"/>
      <c r="N295" s="798"/>
      <c r="O295" s="798"/>
      <c r="P295" s="798"/>
      <c r="Q295" s="798"/>
      <c r="R295" s="798"/>
      <c r="S295" s="798"/>
      <c r="T295" s="798"/>
      <c r="U295" s="798"/>
      <c r="V295" s="798"/>
      <c r="W295" s="798"/>
      <c r="X295" s="798"/>
      <c r="Y295" s="798"/>
      <c r="Z295" s="798"/>
      <c r="AA295" s="773"/>
      <c r="AB295" s="773"/>
      <c r="AC295" s="773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3">
        <v>4680115885707</v>
      </c>
      <c r="E296" s="784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94"/>
      <c r="R296" s="794"/>
      <c r="S296" s="794"/>
      <c r="T296" s="79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2"/>
      <c r="B297" s="798"/>
      <c r="C297" s="798"/>
      <c r="D297" s="798"/>
      <c r="E297" s="798"/>
      <c r="F297" s="798"/>
      <c r="G297" s="798"/>
      <c r="H297" s="798"/>
      <c r="I297" s="798"/>
      <c r="J297" s="798"/>
      <c r="K297" s="798"/>
      <c r="L297" s="798"/>
      <c r="M297" s="798"/>
      <c r="N297" s="798"/>
      <c r="O297" s="803"/>
      <c r="P297" s="785" t="s">
        <v>71</v>
      </c>
      <c r="Q297" s="786"/>
      <c r="R297" s="786"/>
      <c r="S297" s="786"/>
      <c r="T297" s="786"/>
      <c r="U297" s="786"/>
      <c r="V297" s="787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8"/>
      <c r="B298" s="798"/>
      <c r="C298" s="798"/>
      <c r="D298" s="798"/>
      <c r="E298" s="798"/>
      <c r="F298" s="798"/>
      <c r="G298" s="798"/>
      <c r="H298" s="798"/>
      <c r="I298" s="798"/>
      <c r="J298" s="798"/>
      <c r="K298" s="798"/>
      <c r="L298" s="798"/>
      <c r="M298" s="798"/>
      <c r="N298" s="798"/>
      <c r="O298" s="803"/>
      <c r="P298" s="785" t="s">
        <v>71</v>
      </c>
      <c r="Q298" s="786"/>
      <c r="R298" s="786"/>
      <c r="S298" s="786"/>
      <c r="T298" s="786"/>
      <c r="U298" s="786"/>
      <c r="V298" s="787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34" t="s">
        <v>511</v>
      </c>
      <c r="B299" s="798"/>
      <c r="C299" s="798"/>
      <c r="D299" s="798"/>
      <c r="E299" s="798"/>
      <c r="F299" s="798"/>
      <c r="G299" s="798"/>
      <c r="H299" s="798"/>
      <c r="I299" s="798"/>
      <c r="J299" s="798"/>
      <c r="K299" s="798"/>
      <c r="L299" s="798"/>
      <c r="M299" s="798"/>
      <c r="N299" s="798"/>
      <c r="O299" s="798"/>
      <c r="P299" s="798"/>
      <c r="Q299" s="798"/>
      <c r="R299" s="798"/>
      <c r="S299" s="798"/>
      <c r="T299" s="798"/>
      <c r="U299" s="798"/>
      <c r="V299" s="798"/>
      <c r="W299" s="798"/>
      <c r="X299" s="798"/>
      <c r="Y299" s="798"/>
      <c r="Z299" s="798"/>
      <c r="AA299" s="772"/>
      <c r="AB299" s="772"/>
      <c r="AC299" s="772"/>
    </row>
    <row r="300" spans="1:68" ht="14.25" customHeight="1" x14ac:dyDescent="0.25">
      <c r="A300" s="800" t="s">
        <v>124</v>
      </c>
      <c r="B300" s="798"/>
      <c r="C300" s="798"/>
      <c r="D300" s="798"/>
      <c r="E300" s="798"/>
      <c r="F300" s="798"/>
      <c r="G300" s="798"/>
      <c r="H300" s="798"/>
      <c r="I300" s="798"/>
      <c r="J300" s="798"/>
      <c r="K300" s="798"/>
      <c r="L300" s="798"/>
      <c r="M300" s="798"/>
      <c r="N300" s="798"/>
      <c r="O300" s="798"/>
      <c r="P300" s="798"/>
      <c r="Q300" s="798"/>
      <c r="R300" s="798"/>
      <c r="S300" s="798"/>
      <c r="T300" s="798"/>
      <c r="U300" s="798"/>
      <c r="V300" s="798"/>
      <c r="W300" s="798"/>
      <c r="X300" s="798"/>
      <c r="Y300" s="798"/>
      <c r="Z300" s="798"/>
      <c r="AA300" s="773"/>
      <c r="AB300" s="773"/>
      <c r="AC300" s="773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3">
        <v>4607091383423</v>
      </c>
      <c r="E301" s="784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8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94"/>
      <c r="R301" s="794"/>
      <c r="S301" s="794"/>
      <c r="T301" s="79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3">
        <v>4680115885691</v>
      </c>
      <c r="E302" s="784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12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94"/>
      <c r="R302" s="794"/>
      <c r="S302" s="794"/>
      <c r="T302" s="79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3">
        <v>4680115885660</v>
      </c>
      <c r="E303" s="784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10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94"/>
      <c r="R303" s="794"/>
      <c r="S303" s="794"/>
      <c r="T303" s="79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2"/>
      <c r="B304" s="798"/>
      <c r="C304" s="798"/>
      <c r="D304" s="798"/>
      <c r="E304" s="798"/>
      <c r="F304" s="798"/>
      <c r="G304" s="798"/>
      <c r="H304" s="798"/>
      <c r="I304" s="798"/>
      <c r="J304" s="798"/>
      <c r="K304" s="798"/>
      <c r="L304" s="798"/>
      <c r="M304" s="798"/>
      <c r="N304" s="798"/>
      <c r="O304" s="803"/>
      <c r="P304" s="785" t="s">
        <v>71</v>
      </c>
      <c r="Q304" s="786"/>
      <c r="R304" s="786"/>
      <c r="S304" s="786"/>
      <c r="T304" s="786"/>
      <c r="U304" s="786"/>
      <c r="V304" s="787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8"/>
      <c r="B305" s="798"/>
      <c r="C305" s="798"/>
      <c r="D305" s="798"/>
      <c r="E305" s="798"/>
      <c r="F305" s="798"/>
      <c r="G305" s="798"/>
      <c r="H305" s="798"/>
      <c r="I305" s="798"/>
      <c r="J305" s="798"/>
      <c r="K305" s="798"/>
      <c r="L305" s="798"/>
      <c r="M305" s="798"/>
      <c r="N305" s="798"/>
      <c r="O305" s="803"/>
      <c r="P305" s="785" t="s">
        <v>71</v>
      </c>
      <c r="Q305" s="786"/>
      <c r="R305" s="786"/>
      <c r="S305" s="786"/>
      <c r="T305" s="786"/>
      <c r="U305" s="786"/>
      <c r="V305" s="787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34" t="s">
        <v>520</v>
      </c>
      <c r="B306" s="798"/>
      <c r="C306" s="798"/>
      <c r="D306" s="798"/>
      <c r="E306" s="798"/>
      <c r="F306" s="798"/>
      <c r="G306" s="798"/>
      <c r="H306" s="798"/>
      <c r="I306" s="798"/>
      <c r="J306" s="798"/>
      <c r="K306" s="798"/>
      <c r="L306" s="798"/>
      <c r="M306" s="798"/>
      <c r="N306" s="798"/>
      <c r="O306" s="798"/>
      <c r="P306" s="798"/>
      <c r="Q306" s="798"/>
      <c r="R306" s="798"/>
      <c r="S306" s="798"/>
      <c r="T306" s="798"/>
      <c r="U306" s="798"/>
      <c r="V306" s="798"/>
      <c r="W306" s="798"/>
      <c r="X306" s="798"/>
      <c r="Y306" s="798"/>
      <c r="Z306" s="798"/>
      <c r="AA306" s="772"/>
      <c r="AB306" s="772"/>
      <c r="AC306" s="772"/>
    </row>
    <row r="307" spans="1:68" ht="14.25" customHeight="1" x14ac:dyDescent="0.25">
      <c r="A307" s="800" t="s">
        <v>73</v>
      </c>
      <c r="B307" s="798"/>
      <c r="C307" s="798"/>
      <c r="D307" s="798"/>
      <c r="E307" s="798"/>
      <c r="F307" s="798"/>
      <c r="G307" s="798"/>
      <c r="H307" s="798"/>
      <c r="I307" s="798"/>
      <c r="J307" s="798"/>
      <c r="K307" s="798"/>
      <c r="L307" s="798"/>
      <c r="M307" s="798"/>
      <c r="N307" s="798"/>
      <c r="O307" s="798"/>
      <c r="P307" s="798"/>
      <c r="Q307" s="798"/>
      <c r="R307" s="798"/>
      <c r="S307" s="798"/>
      <c r="T307" s="798"/>
      <c r="U307" s="798"/>
      <c r="V307" s="798"/>
      <c r="W307" s="798"/>
      <c r="X307" s="798"/>
      <c r="Y307" s="798"/>
      <c r="Z307" s="798"/>
      <c r="AA307" s="773"/>
      <c r="AB307" s="773"/>
      <c r="AC307" s="773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3">
        <v>4680115881556</v>
      </c>
      <c r="E308" s="784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10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94"/>
      <c r="R308" s="794"/>
      <c r="S308" s="794"/>
      <c r="T308" s="79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3">
        <v>4680115881037</v>
      </c>
      <c r="E309" s="784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99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94"/>
      <c r="R309" s="794"/>
      <c r="S309" s="794"/>
      <c r="T309" s="79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3">
        <v>4680115886186</v>
      </c>
      <c r="E310" s="784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10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94"/>
      <c r="R310" s="794"/>
      <c r="S310" s="794"/>
      <c r="T310" s="79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3">
        <v>4680115881228</v>
      </c>
      <c r="E311" s="784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3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94"/>
      <c r="R311" s="794"/>
      <c r="S311" s="794"/>
      <c r="T311" s="795"/>
      <c r="U311" s="34"/>
      <c r="V311" s="34"/>
      <c r="W311" s="35" t="s">
        <v>69</v>
      </c>
      <c r="X311" s="777">
        <v>102</v>
      </c>
      <c r="Y311" s="778">
        <f t="shared" si="67"/>
        <v>103.2</v>
      </c>
      <c r="Z311" s="36">
        <f>IFERROR(IF(Y311=0,"",ROUNDUP(Y311/H311,0)*0.00753),"")</f>
        <v>0.32379000000000002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113.56000000000002</v>
      </c>
      <c r="BN311" s="64">
        <f t="shared" si="69"/>
        <v>114.89600000000002</v>
      </c>
      <c r="BO311" s="64">
        <f t="shared" si="70"/>
        <v>0.27243589743589741</v>
      </c>
      <c r="BP311" s="64">
        <f t="shared" si="71"/>
        <v>0.27564102564102561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3">
        <v>4680115881211</v>
      </c>
      <c r="E312" s="784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109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94"/>
      <c r="R312" s="794"/>
      <c r="S312" s="794"/>
      <c r="T312" s="795"/>
      <c r="U312" s="34"/>
      <c r="V312" s="34"/>
      <c r="W312" s="35" t="s">
        <v>69</v>
      </c>
      <c r="X312" s="777">
        <v>204</v>
      </c>
      <c r="Y312" s="778">
        <f t="shared" si="67"/>
        <v>204</v>
      </c>
      <c r="Z312" s="36">
        <f>IFERROR(IF(Y312=0,"",ROUNDUP(Y312/H312,0)*0.00753),"")</f>
        <v>0.64005000000000001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221</v>
      </c>
      <c r="BN312" s="64">
        <f t="shared" si="69"/>
        <v>221</v>
      </c>
      <c r="BO312" s="64">
        <f t="shared" si="70"/>
        <v>0.54487179487179482</v>
      </c>
      <c r="BP312" s="64">
        <f t="shared" si="71"/>
        <v>0.54487179487179482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3">
        <v>4680115881020</v>
      </c>
      <c r="E313" s="784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8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94"/>
      <c r="R313" s="794"/>
      <c r="S313" s="794"/>
      <c r="T313" s="79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2"/>
      <c r="B314" s="798"/>
      <c r="C314" s="798"/>
      <c r="D314" s="798"/>
      <c r="E314" s="798"/>
      <c r="F314" s="798"/>
      <c r="G314" s="798"/>
      <c r="H314" s="798"/>
      <c r="I314" s="798"/>
      <c r="J314" s="798"/>
      <c r="K314" s="798"/>
      <c r="L314" s="798"/>
      <c r="M314" s="798"/>
      <c r="N314" s="798"/>
      <c r="O314" s="803"/>
      <c r="P314" s="785" t="s">
        <v>71</v>
      </c>
      <c r="Q314" s="786"/>
      <c r="R314" s="786"/>
      <c r="S314" s="786"/>
      <c r="T314" s="786"/>
      <c r="U314" s="786"/>
      <c r="V314" s="787"/>
      <c r="W314" s="37" t="s">
        <v>72</v>
      </c>
      <c r="X314" s="779">
        <f>IFERROR(X308/H308,"0")+IFERROR(X309/H309,"0")+IFERROR(X310/H310,"0")+IFERROR(X311/H311,"0")+IFERROR(X312/H312,"0")+IFERROR(X313/H313,"0")</f>
        <v>127.5</v>
      </c>
      <c r="Y314" s="779">
        <f>IFERROR(Y308/H308,"0")+IFERROR(Y309/H309,"0")+IFERROR(Y310/H310,"0")+IFERROR(Y311/H311,"0")+IFERROR(Y312/H312,"0")+IFERROR(Y313/H313,"0")</f>
        <v>128</v>
      </c>
      <c r="Z314" s="779">
        <f>IFERROR(IF(Z308="",0,Z308),"0")+IFERROR(IF(Z309="",0,Z309),"0")+IFERROR(IF(Z310="",0,Z310),"0")+IFERROR(IF(Z311="",0,Z311),"0")+IFERROR(IF(Z312="",0,Z312),"0")+IFERROR(IF(Z313="",0,Z313),"0")</f>
        <v>0.96384000000000003</v>
      </c>
      <c r="AA314" s="780"/>
      <c r="AB314" s="780"/>
      <c r="AC314" s="780"/>
    </row>
    <row r="315" spans="1:68" x14ac:dyDescent="0.2">
      <c r="A315" s="798"/>
      <c r="B315" s="798"/>
      <c r="C315" s="798"/>
      <c r="D315" s="798"/>
      <c r="E315" s="798"/>
      <c r="F315" s="798"/>
      <c r="G315" s="798"/>
      <c r="H315" s="798"/>
      <c r="I315" s="798"/>
      <c r="J315" s="798"/>
      <c r="K315" s="798"/>
      <c r="L315" s="798"/>
      <c r="M315" s="798"/>
      <c r="N315" s="798"/>
      <c r="O315" s="803"/>
      <c r="P315" s="785" t="s">
        <v>71</v>
      </c>
      <c r="Q315" s="786"/>
      <c r="R315" s="786"/>
      <c r="S315" s="786"/>
      <c r="T315" s="786"/>
      <c r="U315" s="786"/>
      <c r="V315" s="787"/>
      <c r="W315" s="37" t="s">
        <v>69</v>
      </c>
      <c r="X315" s="779">
        <f>IFERROR(SUM(X308:X313),"0")</f>
        <v>306</v>
      </c>
      <c r="Y315" s="779">
        <f>IFERROR(SUM(Y308:Y313),"0")</f>
        <v>307.2</v>
      </c>
      <c r="Z315" s="37"/>
      <c r="AA315" s="780"/>
      <c r="AB315" s="780"/>
      <c r="AC315" s="780"/>
    </row>
    <row r="316" spans="1:68" ht="16.5" customHeight="1" x14ac:dyDescent="0.25">
      <c r="A316" s="834" t="s">
        <v>536</v>
      </c>
      <c r="B316" s="798"/>
      <c r="C316" s="798"/>
      <c r="D316" s="798"/>
      <c r="E316" s="798"/>
      <c r="F316" s="798"/>
      <c r="G316" s="798"/>
      <c r="H316" s="798"/>
      <c r="I316" s="798"/>
      <c r="J316" s="798"/>
      <c r="K316" s="798"/>
      <c r="L316" s="798"/>
      <c r="M316" s="798"/>
      <c r="N316" s="798"/>
      <c r="O316" s="798"/>
      <c r="P316" s="798"/>
      <c r="Q316" s="798"/>
      <c r="R316" s="798"/>
      <c r="S316" s="798"/>
      <c r="T316" s="798"/>
      <c r="U316" s="798"/>
      <c r="V316" s="798"/>
      <c r="W316" s="798"/>
      <c r="X316" s="798"/>
      <c r="Y316" s="798"/>
      <c r="Z316" s="798"/>
      <c r="AA316" s="772"/>
      <c r="AB316" s="772"/>
      <c r="AC316" s="772"/>
    </row>
    <row r="317" spans="1:68" ht="14.25" customHeight="1" x14ac:dyDescent="0.25">
      <c r="A317" s="800" t="s">
        <v>124</v>
      </c>
      <c r="B317" s="798"/>
      <c r="C317" s="798"/>
      <c r="D317" s="798"/>
      <c r="E317" s="798"/>
      <c r="F317" s="798"/>
      <c r="G317" s="798"/>
      <c r="H317" s="798"/>
      <c r="I317" s="798"/>
      <c r="J317" s="798"/>
      <c r="K317" s="798"/>
      <c r="L317" s="798"/>
      <c r="M317" s="798"/>
      <c r="N317" s="798"/>
      <c r="O317" s="798"/>
      <c r="P317" s="798"/>
      <c r="Q317" s="798"/>
      <c r="R317" s="798"/>
      <c r="S317" s="798"/>
      <c r="T317" s="798"/>
      <c r="U317" s="798"/>
      <c r="V317" s="798"/>
      <c r="W317" s="798"/>
      <c r="X317" s="798"/>
      <c r="Y317" s="798"/>
      <c r="Z317" s="798"/>
      <c r="AA317" s="773"/>
      <c r="AB317" s="773"/>
      <c r="AC317" s="773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3">
        <v>4607091389296</v>
      </c>
      <c r="E318" s="784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95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94"/>
      <c r="R318" s="794"/>
      <c r="S318" s="794"/>
      <c r="T318" s="79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2"/>
      <c r="B319" s="798"/>
      <c r="C319" s="798"/>
      <c r="D319" s="798"/>
      <c r="E319" s="798"/>
      <c r="F319" s="798"/>
      <c r="G319" s="798"/>
      <c r="H319" s="798"/>
      <c r="I319" s="798"/>
      <c r="J319" s="798"/>
      <c r="K319" s="798"/>
      <c r="L319" s="798"/>
      <c r="M319" s="798"/>
      <c r="N319" s="798"/>
      <c r="O319" s="803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8"/>
      <c r="B320" s="798"/>
      <c r="C320" s="798"/>
      <c r="D320" s="798"/>
      <c r="E320" s="798"/>
      <c r="F320" s="798"/>
      <c r="G320" s="798"/>
      <c r="H320" s="798"/>
      <c r="I320" s="798"/>
      <c r="J320" s="798"/>
      <c r="K320" s="798"/>
      <c r="L320" s="798"/>
      <c r="M320" s="798"/>
      <c r="N320" s="798"/>
      <c r="O320" s="803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800" t="s">
        <v>64</v>
      </c>
      <c r="B321" s="798"/>
      <c r="C321" s="798"/>
      <c r="D321" s="798"/>
      <c r="E321" s="798"/>
      <c r="F321" s="798"/>
      <c r="G321" s="798"/>
      <c r="H321" s="798"/>
      <c r="I321" s="798"/>
      <c r="J321" s="798"/>
      <c r="K321" s="798"/>
      <c r="L321" s="798"/>
      <c r="M321" s="798"/>
      <c r="N321" s="798"/>
      <c r="O321" s="798"/>
      <c r="P321" s="798"/>
      <c r="Q321" s="798"/>
      <c r="R321" s="798"/>
      <c r="S321" s="798"/>
      <c r="T321" s="798"/>
      <c r="U321" s="798"/>
      <c r="V321" s="798"/>
      <c r="W321" s="798"/>
      <c r="X321" s="798"/>
      <c r="Y321" s="798"/>
      <c r="Z321" s="798"/>
      <c r="AA321" s="773"/>
      <c r="AB321" s="773"/>
      <c r="AC321" s="773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3">
        <v>4680115880344</v>
      </c>
      <c r="E322" s="784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99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94"/>
      <c r="R322" s="794"/>
      <c r="S322" s="794"/>
      <c r="T322" s="79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2"/>
      <c r="B323" s="798"/>
      <c r="C323" s="798"/>
      <c r="D323" s="798"/>
      <c r="E323" s="798"/>
      <c r="F323" s="798"/>
      <c r="G323" s="798"/>
      <c r="H323" s="798"/>
      <c r="I323" s="798"/>
      <c r="J323" s="798"/>
      <c r="K323" s="798"/>
      <c r="L323" s="798"/>
      <c r="M323" s="798"/>
      <c r="N323" s="798"/>
      <c r="O323" s="803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8"/>
      <c r="B324" s="798"/>
      <c r="C324" s="798"/>
      <c r="D324" s="798"/>
      <c r="E324" s="798"/>
      <c r="F324" s="798"/>
      <c r="G324" s="798"/>
      <c r="H324" s="798"/>
      <c r="I324" s="798"/>
      <c r="J324" s="798"/>
      <c r="K324" s="798"/>
      <c r="L324" s="798"/>
      <c r="M324" s="798"/>
      <c r="N324" s="798"/>
      <c r="O324" s="803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800" t="s">
        <v>73</v>
      </c>
      <c r="B325" s="798"/>
      <c r="C325" s="798"/>
      <c r="D325" s="798"/>
      <c r="E325" s="798"/>
      <c r="F325" s="798"/>
      <c r="G325" s="798"/>
      <c r="H325" s="798"/>
      <c r="I325" s="798"/>
      <c r="J325" s="798"/>
      <c r="K325" s="798"/>
      <c r="L325" s="798"/>
      <c r="M325" s="798"/>
      <c r="N325" s="798"/>
      <c r="O325" s="798"/>
      <c r="P325" s="798"/>
      <c r="Q325" s="798"/>
      <c r="R325" s="798"/>
      <c r="S325" s="798"/>
      <c r="T325" s="798"/>
      <c r="U325" s="798"/>
      <c r="V325" s="798"/>
      <c r="W325" s="798"/>
      <c r="X325" s="798"/>
      <c r="Y325" s="798"/>
      <c r="Z325" s="798"/>
      <c r="AA325" s="773"/>
      <c r="AB325" s="773"/>
      <c r="AC325" s="773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3">
        <v>4680115884618</v>
      </c>
      <c r="E326" s="784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11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94"/>
      <c r="R326" s="794"/>
      <c r="S326" s="794"/>
      <c r="T326" s="79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2"/>
      <c r="B327" s="798"/>
      <c r="C327" s="798"/>
      <c r="D327" s="798"/>
      <c r="E327" s="798"/>
      <c r="F327" s="798"/>
      <c r="G327" s="798"/>
      <c r="H327" s="798"/>
      <c r="I327" s="798"/>
      <c r="J327" s="798"/>
      <c r="K327" s="798"/>
      <c r="L327" s="798"/>
      <c r="M327" s="798"/>
      <c r="N327" s="798"/>
      <c r="O327" s="803"/>
      <c r="P327" s="785" t="s">
        <v>71</v>
      </c>
      <c r="Q327" s="786"/>
      <c r="R327" s="786"/>
      <c r="S327" s="786"/>
      <c r="T327" s="786"/>
      <c r="U327" s="786"/>
      <c r="V327" s="787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8"/>
      <c r="B328" s="798"/>
      <c r="C328" s="798"/>
      <c r="D328" s="798"/>
      <c r="E328" s="798"/>
      <c r="F328" s="798"/>
      <c r="G328" s="798"/>
      <c r="H328" s="798"/>
      <c r="I328" s="798"/>
      <c r="J328" s="798"/>
      <c r="K328" s="798"/>
      <c r="L328" s="798"/>
      <c r="M328" s="798"/>
      <c r="N328" s="798"/>
      <c r="O328" s="803"/>
      <c r="P328" s="785" t="s">
        <v>71</v>
      </c>
      <c r="Q328" s="786"/>
      <c r="R328" s="786"/>
      <c r="S328" s="786"/>
      <c r="T328" s="786"/>
      <c r="U328" s="786"/>
      <c r="V328" s="787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34" t="s">
        <v>546</v>
      </c>
      <c r="B329" s="798"/>
      <c r="C329" s="798"/>
      <c r="D329" s="798"/>
      <c r="E329" s="798"/>
      <c r="F329" s="798"/>
      <c r="G329" s="798"/>
      <c r="H329" s="798"/>
      <c r="I329" s="798"/>
      <c r="J329" s="798"/>
      <c r="K329" s="798"/>
      <c r="L329" s="798"/>
      <c r="M329" s="798"/>
      <c r="N329" s="798"/>
      <c r="O329" s="798"/>
      <c r="P329" s="798"/>
      <c r="Q329" s="798"/>
      <c r="R329" s="798"/>
      <c r="S329" s="798"/>
      <c r="T329" s="798"/>
      <c r="U329" s="798"/>
      <c r="V329" s="798"/>
      <c r="W329" s="798"/>
      <c r="X329" s="798"/>
      <c r="Y329" s="798"/>
      <c r="Z329" s="798"/>
      <c r="AA329" s="772"/>
      <c r="AB329" s="772"/>
      <c r="AC329" s="772"/>
    </row>
    <row r="330" spans="1:68" ht="14.25" customHeight="1" x14ac:dyDescent="0.25">
      <c r="A330" s="800" t="s">
        <v>124</v>
      </c>
      <c r="B330" s="798"/>
      <c r="C330" s="798"/>
      <c r="D330" s="798"/>
      <c r="E330" s="798"/>
      <c r="F330" s="798"/>
      <c r="G330" s="798"/>
      <c r="H330" s="798"/>
      <c r="I330" s="798"/>
      <c r="J330" s="798"/>
      <c r="K330" s="798"/>
      <c r="L330" s="798"/>
      <c r="M330" s="798"/>
      <c r="N330" s="798"/>
      <c r="O330" s="798"/>
      <c r="P330" s="798"/>
      <c r="Q330" s="798"/>
      <c r="R330" s="798"/>
      <c r="S330" s="798"/>
      <c r="T330" s="798"/>
      <c r="U330" s="798"/>
      <c r="V330" s="798"/>
      <c r="W330" s="798"/>
      <c r="X330" s="798"/>
      <c r="Y330" s="798"/>
      <c r="Z330" s="798"/>
      <c r="AA330" s="773"/>
      <c r="AB330" s="773"/>
      <c r="AC330" s="773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3">
        <v>4607091389807</v>
      </c>
      <c r="E331" s="784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116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94"/>
      <c r="R331" s="794"/>
      <c r="S331" s="794"/>
      <c r="T331" s="79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2"/>
      <c r="B332" s="798"/>
      <c r="C332" s="798"/>
      <c r="D332" s="798"/>
      <c r="E332" s="798"/>
      <c r="F332" s="798"/>
      <c r="G332" s="798"/>
      <c r="H332" s="798"/>
      <c r="I332" s="798"/>
      <c r="J332" s="798"/>
      <c r="K332" s="798"/>
      <c r="L332" s="798"/>
      <c r="M332" s="798"/>
      <c r="N332" s="798"/>
      <c r="O332" s="803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8"/>
      <c r="B333" s="798"/>
      <c r="C333" s="798"/>
      <c r="D333" s="798"/>
      <c r="E333" s="798"/>
      <c r="F333" s="798"/>
      <c r="G333" s="798"/>
      <c r="H333" s="798"/>
      <c r="I333" s="798"/>
      <c r="J333" s="798"/>
      <c r="K333" s="798"/>
      <c r="L333" s="798"/>
      <c r="M333" s="798"/>
      <c r="N333" s="798"/>
      <c r="O333" s="803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800" t="s">
        <v>64</v>
      </c>
      <c r="B334" s="798"/>
      <c r="C334" s="798"/>
      <c r="D334" s="798"/>
      <c r="E334" s="798"/>
      <c r="F334" s="798"/>
      <c r="G334" s="798"/>
      <c r="H334" s="798"/>
      <c r="I334" s="798"/>
      <c r="J334" s="798"/>
      <c r="K334" s="798"/>
      <c r="L334" s="798"/>
      <c r="M334" s="798"/>
      <c r="N334" s="798"/>
      <c r="O334" s="798"/>
      <c r="P334" s="798"/>
      <c r="Q334" s="798"/>
      <c r="R334" s="798"/>
      <c r="S334" s="798"/>
      <c r="T334" s="798"/>
      <c r="U334" s="798"/>
      <c r="V334" s="798"/>
      <c r="W334" s="798"/>
      <c r="X334" s="798"/>
      <c r="Y334" s="798"/>
      <c r="Z334" s="798"/>
      <c r="AA334" s="773"/>
      <c r="AB334" s="773"/>
      <c r="AC334" s="773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3">
        <v>4680115880481</v>
      </c>
      <c r="E335" s="784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9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94"/>
      <c r="R335" s="794"/>
      <c r="S335" s="794"/>
      <c r="T335" s="79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2"/>
      <c r="B336" s="798"/>
      <c r="C336" s="798"/>
      <c r="D336" s="798"/>
      <c r="E336" s="798"/>
      <c r="F336" s="798"/>
      <c r="G336" s="798"/>
      <c r="H336" s="798"/>
      <c r="I336" s="798"/>
      <c r="J336" s="798"/>
      <c r="K336" s="798"/>
      <c r="L336" s="798"/>
      <c r="M336" s="798"/>
      <c r="N336" s="798"/>
      <c r="O336" s="803"/>
      <c r="P336" s="785" t="s">
        <v>71</v>
      </c>
      <c r="Q336" s="786"/>
      <c r="R336" s="786"/>
      <c r="S336" s="786"/>
      <c r="T336" s="786"/>
      <c r="U336" s="786"/>
      <c r="V336" s="787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8"/>
      <c r="B337" s="798"/>
      <c r="C337" s="798"/>
      <c r="D337" s="798"/>
      <c r="E337" s="798"/>
      <c r="F337" s="798"/>
      <c r="G337" s="798"/>
      <c r="H337" s="798"/>
      <c r="I337" s="798"/>
      <c r="J337" s="798"/>
      <c r="K337" s="798"/>
      <c r="L337" s="798"/>
      <c r="M337" s="798"/>
      <c r="N337" s="798"/>
      <c r="O337" s="803"/>
      <c r="P337" s="785" t="s">
        <v>71</v>
      </c>
      <c r="Q337" s="786"/>
      <c r="R337" s="786"/>
      <c r="S337" s="786"/>
      <c r="T337" s="786"/>
      <c r="U337" s="786"/>
      <c r="V337" s="787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800" t="s">
        <v>73</v>
      </c>
      <c r="B338" s="798"/>
      <c r="C338" s="798"/>
      <c r="D338" s="798"/>
      <c r="E338" s="798"/>
      <c r="F338" s="798"/>
      <c r="G338" s="798"/>
      <c r="H338" s="798"/>
      <c r="I338" s="798"/>
      <c r="J338" s="798"/>
      <c r="K338" s="798"/>
      <c r="L338" s="798"/>
      <c r="M338" s="798"/>
      <c r="N338" s="798"/>
      <c r="O338" s="798"/>
      <c r="P338" s="798"/>
      <c r="Q338" s="798"/>
      <c r="R338" s="798"/>
      <c r="S338" s="798"/>
      <c r="T338" s="798"/>
      <c r="U338" s="798"/>
      <c r="V338" s="798"/>
      <c r="W338" s="798"/>
      <c r="X338" s="798"/>
      <c r="Y338" s="798"/>
      <c r="Z338" s="798"/>
      <c r="AA338" s="773"/>
      <c r="AB338" s="773"/>
      <c r="AC338" s="773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3">
        <v>4680115880412</v>
      </c>
      <c r="E339" s="784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112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94"/>
      <c r="R339" s="794"/>
      <c r="S339" s="794"/>
      <c r="T339" s="79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3">
        <v>4680115880511</v>
      </c>
      <c r="E340" s="784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107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94"/>
      <c r="R340" s="794"/>
      <c r="S340" s="794"/>
      <c r="T340" s="79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2"/>
      <c r="B341" s="798"/>
      <c r="C341" s="798"/>
      <c r="D341" s="798"/>
      <c r="E341" s="798"/>
      <c r="F341" s="798"/>
      <c r="G341" s="798"/>
      <c r="H341" s="798"/>
      <c r="I341" s="798"/>
      <c r="J341" s="798"/>
      <c r="K341" s="798"/>
      <c r="L341" s="798"/>
      <c r="M341" s="798"/>
      <c r="N341" s="798"/>
      <c r="O341" s="803"/>
      <c r="P341" s="785" t="s">
        <v>71</v>
      </c>
      <c r="Q341" s="786"/>
      <c r="R341" s="786"/>
      <c r="S341" s="786"/>
      <c r="T341" s="786"/>
      <c r="U341" s="786"/>
      <c r="V341" s="787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8"/>
      <c r="B342" s="798"/>
      <c r="C342" s="798"/>
      <c r="D342" s="798"/>
      <c r="E342" s="798"/>
      <c r="F342" s="798"/>
      <c r="G342" s="798"/>
      <c r="H342" s="798"/>
      <c r="I342" s="798"/>
      <c r="J342" s="798"/>
      <c r="K342" s="798"/>
      <c r="L342" s="798"/>
      <c r="M342" s="798"/>
      <c r="N342" s="798"/>
      <c r="O342" s="803"/>
      <c r="P342" s="785" t="s">
        <v>71</v>
      </c>
      <c r="Q342" s="786"/>
      <c r="R342" s="786"/>
      <c r="S342" s="786"/>
      <c r="T342" s="786"/>
      <c r="U342" s="786"/>
      <c r="V342" s="787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34" t="s">
        <v>559</v>
      </c>
      <c r="B343" s="798"/>
      <c r="C343" s="798"/>
      <c r="D343" s="798"/>
      <c r="E343" s="798"/>
      <c r="F343" s="798"/>
      <c r="G343" s="798"/>
      <c r="H343" s="798"/>
      <c r="I343" s="798"/>
      <c r="J343" s="798"/>
      <c r="K343" s="798"/>
      <c r="L343" s="798"/>
      <c r="M343" s="798"/>
      <c r="N343" s="798"/>
      <c r="O343" s="798"/>
      <c r="P343" s="798"/>
      <c r="Q343" s="798"/>
      <c r="R343" s="798"/>
      <c r="S343" s="798"/>
      <c r="T343" s="798"/>
      <c r="U343" s="798"/>
      <c r="V343" s="798"/>
      <c r="W343" s="798"/>
      <c r="X343" s="798"/>
      <c r="Y343" s="798"/>
      <c r="Z343" s="798"/>
      <c r="AA343" s="772"/>
      <c r="AB343" s="772"/>
      <c r="AC343" s="772"/>
    </row>
    <row r="344" spans="1:68" ht="14.25" customHeight="1" x14ac:dyDescent="0.25">
      <c r="A344" s="800" t="s">
        <v>124</v>
      </c>
      <c r="B344" s="798"/>
      <c r="C344" s="798"/>
      <c r="D344" s="798"/>
      <c r="E344" s="798"/>
      <c r="F344" s="798"/>
      <c r="G344" s="798"/>
      <c r="H344" s="798"/>
      <c r="I344" s="798"/>
      <c r="J344" s="798"/>
      <c r="K344" s="798"/>
      <c r="L344" s="798"/>
      <c r="M344" s="798"/>
      <c r="N344" s="798"/>
      <c r="O344" s="798"/>
      <c r="P344" s="798"/>
      <c r="Q344" s="798"/>
      <c r="R344" s="798"/>
      <c r="S344" s="798"/>
      <c r="T344" s="798"/>
      <c r="U344" s="798"/>
      <c r="V344" s="798"/>
      <c r="W344" s="798"/>
      <c r="X344" s="798"/>
      <c r="Y344" s="798"/>
      <c r="Z344" s="798"/>
      <c r="AA344" s="773"/>
      <c r="AB344" s="773"/>
      <c r="AC344" s="773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3">
        <v>4680115882973</v>
      </c>
      <c r="E345" s="784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95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94"/>
      <c r="R345" s="794"/>
      <c r="S345" s="794"/>
      <c r="T345" s="79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2"/>
      <c r="B346" s="798"/>
      <c r="C346" s="798"/>
      <c r="D346" s="798"/>
      <c r="E346" s="798"/>
      <c r="F346" s="798"/>
      <c r="G346" s="798"/>
      <c r="H346" s="798"/>
      <c r="I346" s="798"/>
      <c r="J346" s="798"/>
      <c r="K346" s="798"/>
      <c r="L346" s="798"/>
      <c r="M346" s="798"/>
      <c r="N346" s="798"/>
      <c r="O346" s="803"/>
      <c r="P346" s="785" t="s">
        <v>71</v>
      </c>
      <c r="Q346" s="786"/>
      <c r="R346" s="786"/>
      <c r="S346" s="786"/>
      <c r="T346" s="786"/>
      <c r="U346" s="786"/>
      <c r="V346" s="787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8"/>
      <c r="B347" s="798"/>
      <c r="C347" s="798"/>
      <c r="D347" s="798"/>
      <c r="E347" s="798"/>
      <c r="F347" s="798"/>
      <c r="G347" s="798"/>
      <c r="H347" s="798"/>
      <c r="I347" s="798"/>
      <c r="J347" s="798"/>
      <c r="K347" s="798"/>
      <c r="L347" s="798"/>
      <c r="M347" s="798"/>
      <c r="N347" s="798"/>
      <c r="O347" s="803"/>
      <c r="P347" s="785" t="s">
        <v>71</v>
      </c>
      <c r="Q347" s="786"/>
      <c r="R347" s="786"/>
      <c r="S347" s="786"/>
      <c r="T347" s="786"/>
      <c r="U347" s="786"/>
      <c r="V347" s="787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800" t="s">
        <v>64</v>
      </c>
      <c r="B348" s="798"/>
      <c r="C348" s="798"/>
      <c r="D348" s="798"/>
      <c r="E348" s="798"/>
      <c r="F348" s="798"/>
      <c r="G348" s="798"/>
      <c r="H348" s="798"/>
      <c r="I348" s="798"/>
      <c r="J348" s="798"/>
      <c r="K348" s="798"/>
      <c r="L348" s="798"/>
      <c r="M348" s="798"/>
      <c r="N348" s="798"/>
      <c r="O348" s="798"/>
      <c r="P348" s="798"/>
      <c r="Q348" s="798"/>
      <c r="R348" s="798"/>
      <c r="S348" s="798"/>
      <c r="T348" s="798"/>
      <c r="U348" s="798"/>
      <c r="V348" s="798"/>
      <c r="W348" s="798"/>
      <c r="X348" s="798"/>
      <c r="Y348" s="798"/>
      <c r="Z348" s="798"/>
      <c r="AA348" s="773"/>
      <c r="AB348" s="773"/>
      <c r="AC348" s="773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3">
        <v>4607091389845</v>
      </c>
      <c r="E349" s="784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87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94"/>
      <c r="R349" s="794"/>
      <c r="S349" s="794"/>
      <c r="T349" s="79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3">
        <v>4680115882881</v>
      </c>
      <c r="E350" s="784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113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94"/>
      <c r="R350" s="794"/>
      <c r="S350" s="794"/>
      <c r="T350" s="79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2"/>
      <c r="B351" s="798"/>
      <c r="C351" s="798"/>
      <c r="D351" s="798"/>
      <c r="E351" s="798"/>
      <c r="F351" s="798"/>
      <c r="G351" s="798"/>
      <c r="H351" s="798"/>
      <c r="I351" s="798"/>
      <c r="J351" s="798"/>
      <c r="K351" s="798"/>
      <c r="L351" s="798"/>
      <c r="M351" s="798"/>
      <c r="N351" s="798"/>
      <c r="O351" s="803"/>
      <c r="P351" s="785" t="s">
        <v>71</v>
      </c>
      <c r="Q351" s="786"/>
      <c r="R351" s="786"/>
      <c r="S351" s="786"/>
      <c r="T351" s="786"/>
      <c r="U351" s="786"/>
      <c r="V351" s="787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8"/>
      <c r="B352" s="798"/>
      <c r="C352" s="798"/>
      <c r="D352" s="798"/>
      <c r="E352" s="798"/>
      <c r="F352" s="798"/>
      <c r="G352" s="798"/>
      <c r="H352" s="798"/>
      <c r="I352" s="798"/>
      <c r="J352" s="798"/>
      <c r="K352" s="798"/>
      <c r="L352" s="798"/>
      <c r="M352" s="798"/>
      <c r="N352" s="798"/>
      <c r="O352" s="803"/>
      <c r="P352" s="785" t="s">
        <v>71</v>
      </c>
      <c r="Q352" s="786"/>
      <c r="R352" s="786"/>
      <c r="S352" s="786"/>
      <c r="T352" s="786"/>
      <c r="U352" s="786"/>
      <c r="V352" s="787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800" t="s">
        <v>73</v>
      </c>
      <c r="B353" s="798"/>
      <c r="C353" s="798"/>
      <c r="D353" s="798"/>
      <c r="E353" s="798"/>
      <c r="F353" s="798"/>
      <c r="G353" s="798"/>
      <c r="H353" s="798"/>
      <c r="I353" s="798"/>
      <c r="J353" s="798"/>
      <c r="K353" s="798"/>
      <c r="L353" s="798"/>
      <c r="M353" s="798"/>
      <c r="N353" s="798"/>
      <c r="O353" s="798"/>
      <c r="P353" s="798"/>
      <c r="Q353" s="798"/>
      <c r="R353" s="798"/>
      <c r="S353" s="798"/>
      <c r="T353" s="798"/>
      <c r="U353" s="798"/>
      <c r="V353" s="798"/>
      <c r="W353" s="798"/>
      <c r="X353" s="798"/>
      <c r="Y353" s="798"/>
      <c r="Z353" s="798"/>
      <c r="AA353" s="773"/>
      <c r="AB353" s="773"/>
      <c r="AC353" s="773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3">
        <v>4680115883390</v>
      </c>
      <c r="E354" s="784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8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94"/>
      <c r="R354" s="794"/>
      <c r="S354" s="794"/>
      <c r="T354" s="79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2"/>
      <c r="B355" s="798"/>
      <c r="C355" s="798"/>
      <c r="D355" s="798"/>
      <c r="E355" s="798"/>
      <c r="F355" s="798"/>
      <c r="G355" s="798"/>
      <c r="H355" s="798"/>
      <c r="I355" s="798"/>
      <c r="J355" s="798"/>
      <c r="K355" s="798"/>
      <c r="L355" s="798"/>
      <c r="M355" s="798"/>
      <c r="N355" s="798"/>
      <c r="O355" s="803"/>
      <c r="P355" s="785" t="s">
        <v>71</v>
      </c>
      <c r="Q355" s="786"/>
      <c r="R355" s="786"/>
      <c r="S355" s="786"/>
      <c r="T355" s="786"/>
      <c r="U355" s="786"/>
      <c r="V355" s="787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8"/>
      <c r="B356" s="798"/>
      <c r="C356" s="798"/>
      <c r="D356" s="798"/>
      <c r="E356" s="798"/>
      <c r="F356" s="798"/>
      <c r="G356" s="798"/>
      <c r="H356" s="798"/>
      <c r="I356" s="798"/>
      <c r="J356" s="798"/>
      <c r="K356" s="798"/>
      <c r="L356" s="798"/>
      <c r="M356" s="798"/>
      <c r="N356" s="798"/>
      <c r="O356" s="803"/>
      <c r="P356" s="785" t="s">
        <v>71</v>
      </c>
      <c r="Q356" s="786"/>
      <c r="R356" s="786"/>
      <c r="S356" s="786"/>
      <c r="T356" s="786"/>
      <c r="U356" s="786"/>
      <c r="V356" s="787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34" t="s">
        <v>570</v>
      </c>
      <c r="B357" s="798"/>
      <c r="C357" s="798"/>
      <c r="D357" s="798"/>
      <c r="E357" s="798"/>
      <c r="F357" s="798"/>
      <c r="G357" s="798"/>
      <c r="H357" s="798"/>
      <c r="I357" s="798"/>
      <c r="J357" s="798"/>
      <c r="K357" s="798"/>
      <c r="L357" s="798"/>
      <c r="M357" s="798"/>
      <c r="N357" s="798"/>
      <c r="O357" s="798"/>
      <c r="P357" s="798"/>
      <c r="Q357" s="798"/>
      <c r="R357" s="798"/>
      <c r="S357" s="798"/>
      <c r="T357" s="798"/>
      <c r="U357" s="798"/>
      <c r="V357" s="798"/>
      <c r="W357" s="798"/>
      <c r="X357" s="798"/>
      <c r="Y357" s="798"/>
      <c r="Z357" s="798"/>
      <c r="AA357" s="772"/>
      <c r="AB357" s="772"/>
      <c r="AC357" s="772"/>
    </row>
    <row r="358" spans="1:68" ht="14.25" customHeight="1" x14ac:dyDescent="0.25">
      <c r="A358" s="800" t="s">
        <v>124</v>
      </c>
      <c r="B358" s="798"/>
      <c r="C358" s="798"/>
      <c r="D358" s="798"/>
      <c r="E358" s="798"/>
      <c r="F358" s="798"/>
      <c r="G358" s="798"/>
      <c r="H358" s="798"/>
      <c r="I358" s="798"/>
      <c r="J358" s="798"/>
      <c r="K358" s="798"/>
      <c r="L358" s="798"/>
      <c r="M358" s="798"/>
      <c r="N358" s="798"/>
      <c r="O358" s="798"/>
      <c r="P358" s="798"/>
      <c r="Q358" s="798"/>
      <c r="R358" s="798"/>
      <c r="S358" s="798"/>
      <c r="T358" s="798"/>
      <c r="U358" s="798"/>
      <c r="V358" s="798"/>
      <c r="W358" s="798"/>
      <c r="X358" s="798"/>
      <c r="Y358" s="798"/>
      <c r="Z358" s="798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3">
        <v>4680115885615</v>
      </c>
      <c r="E359" s="784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91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94"/>
      <c r="R359" s="794"/>
      <c r="S359" s="794"/>
      <c r="T359" s="79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3">
        <v>4680115885554</v>
      </c>
      <c r="E360" s="784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79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4"/>
      <c r="R360" s="794"/>
      <c r="S360" s="794"/>
      <c r="T360" s="79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3">
        <v>4680115885554</v>
      </c>
      <c r="E361" s="784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2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4"/>
      <c r="R361" s="794"/>
      <c r="S361" s="794"/>
      <c r="T361" s="795"/>
      <c r="U361" s="34"/>
      <c r="V361" s="34"/>
      <c r="W361" s="35" t="s">
        <v>69</v>
      </c>
      <c r="X361" s="777">
        <v>11</v>
      </c>
      <c r="Y361" s="778">
        <f t="shared" si="72"/>
        <v>21.6</v>
      </c>
      <c r="Z361" s="36">
        <f>IFERROR(IF(Y361=0,"",ROUNDUP(Y361/H361,0)*0.02175),"")</f>
        <v>4.3499999999999997E-2</v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11.488888888888887</v>
      </c>
      <c r="BN361" s="64">
        <f t="shared" si="74"/>
        <v>22.56</v>
      </c>
      <c r="BO361" s="64">
        <f t="shared" si="75"/>
        <v>1.8187830687830683E-2</v>
      </c>
      <c r="BP361" s="64">
        <f t="shared" si="76"/>
        <v>3.5714285714285712E-2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3">
        <v>4680115885646</v>
      </c>
      <c r="E362" s="784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94"/>
      <c r="R362" s="794"/>
      <c r="S362" s="794"/>
      <c r="T362" s="79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3">
        <v>4680115885622</v>
      </c>
      <c r="E363" s="784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8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94"/>
      <c r="R363" s="794"/>
      <c r="S363" s="794"/>
      <c r="T363" s="79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3">
        <v>4680115881938</v>
      </c>
      <c r="E364" s="784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8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94"/>
      <c r="R364" s="794"/>
      <c r="S364" s="794"/>
      <c r="T364" s="79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3">
        <v>4607091387346</v>
      </c>
      <c r="E365" s="784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8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94"/>
      <c r="R365" s="794"/>
      <c r="S365" s="794"/>
      <c r="T365" s="79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3">
        <v>4607091386011</v>
      </c>
      <c r="E366" s="784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11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4"/>
      <c r="R366" s="794"/>
      <c r="S366" s="794"/>
      <c r="T366" s="79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3">
        <v>4680115885608</v>
      </c>
      <c r="E367" s="784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8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4"/>
      <c r="R367" s="794"/>
      <c r="S367" s="794"/>
      <c r="T367" s="79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2"/>
      <c r="B368" s="798"/>
      <c r="C368" s="798"/>
      <c r="D368" s="798"/>
      <c r="E368" s="798"/>
      <c r="F368" s="798"/>
      <c r="G368" s="798"/>
      <c r="H368" s="798"/>
      <c r="I368" s="798"/>
      <c r="J368" s="798"/>
      <c r="K368" s="798"/>
      <c r="L368" s="798"/>
      <c r="M368" s="798"/>
      <c r="N368" s="798"/>
      <c r="O368" s="803"/>
      <c r="P368" s="785" t="s">
        <v>71</v>
      </c>
      <c r="Q368" s="786"/>
      <c r="R368" s="786"/>
      <c r="S368" s="786"/>
      <c r="T368" s="786"/>
      <c r="U368" s="786"/>
      <c r="V368" s="787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1.0185185185185184</v>
      </c>
      <c r="Y368" s="779">
        <f>IFERROR(Y359/H359,"0")+IFERROR(Y360/H360,"0")+IFERROR(Y361/H361,"0")+IFERROR(Y362/H362,"0")+IFERROR(Y363/H363,"0")+IFERROR(Y364/H364,"0")+IFERROR(Y365/H365,"0")+IFERROR(Y366/H366,"0")+IFERROR(Y367/H367,"0")</f>
        <v>2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4.3499999999999997E-2</v>
      </c>
      <c r="AA368" s="780"/>
      <c r="AB368" s="780"/>
      <c r="AC368" s="780"/>
    </row>
    <row r="369" spans="1:68" x14ac:dyDescent="0.2">
      <c r="A369" s="798"/>
      <c r="B369" s="798"/>
      <c r="C369" s="798"/>
      <c r="D369" s="798"/>
      <c r="E369" s="798"/>
      <c r="F369" s="798"/>
      <c r="G369" s="798"/>
      <c r="H369" s="798"/>
      <c r="I369" s="798"/>
      <c r="J369" s="798"/>
      <c r="K369" s="798"/>
      <c r="L369" s="798"/>
      <c r="M369" s="798"/>
      <c r="N369" s="798"/>
      <c r="O369" s="803"/>
      <c r="P369" s="785" t="s">
        <v>71</v>
      </c>
      <c r="Q369" s="786"/>
      <c r="R369" s="786"/>
      <c r="S369" s="786"/>
      <c r="T369" s="786"/>
      <c r="U369" s="786"/>
      <c r="V369" s="787"/>
      <c r="W369" s="37" t="s">
        <v>69</v>
      </c>
      <c r="X369" s="779">
        <f>IFERROR(SUM(X359:X367),"0")</f>
        <v>11</v>
      </c>
      <c r="Y369" s="779">
        <f>IFERROR(SUM(Y359:Y367),"0")</f>
        <v>21.6</v>
      </c>
      <c r="Z369" s="37"/>
      <c r="AA369" s="780"/>
      <c r="AB369" s="780"/>
      <c r="AC369" s="780"/>
    </row>
    <row r="370" spans="1:68" ht="14.25" customHeight="1" x14ac:dyDescent="0.25">
      <c r="A370" s="800" t="s">
        <v>64</v>
      </c>
      <c r="B370" s="798"/>
      <c r="C370" s="798"/>
      <c r="D370" s="798"/>
      <c r="E370" s="798"/>
      <c r="F370" s="798"/>
      <c r="G370" s="798"/>
      <c r="H370" s="798"/>
      <c r="I370" s="798"/>
      <c r="J370" s="798"/>
      <c r="K370" s="798"/>
      <c r="L370" s="798"/>
      <c r="M370" s="798"/>
      <c r="N370" s="798"/>
      <c r="O370" s="798"/>
      <c r="P370" s="798"/>
      <c r="Q370" s="798"/>
      <c r="R370" s="798"/>
      <c r="S370" s="798"/>
      <c r="T370" s="798"/>
      <c r="U370" s="798"/>
      <c r="V370" s="798"/>
      <c r="W370" s="798"/>
      <c r="X370" s="798"/>
      <c r="Y370" s="798"/>
      <c r="Z370" s="798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3">
        <v>4607091387193</v>
      </c>
      <c r="E371" s="784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10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94"/>
      <c r="R371" s="794"/>
      <c r="S371" s="794"/>
      <c r="T371" s="79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3">
        <v>4607091387230</v>
      </c>
      <c r="E372" s="784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10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94"/>
      <c r="R372" s="794"/>
      <c r="S372" s="794"/>
      <c r="T372" s="79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3">
        <v>4607091387292</v>
      </c>
      <c r="E373" s="784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94"/>
      <c r="R373" s="794"/>
      <c r="S373" s="794"/>
      <c r="T373" s="79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3">
        <v>4607091387285</v>
      </c>
      <c r="E374" s="784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94"/>
      <c r="R374" s="794"/>
      <c r="S374" s="794"/>
      <c r="T374" s="79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2"/>
      <c r="B375" s="798"/>
      <c r="C375" s="798"/>
      <c r="D375" s="798"/>
      <c r="E375" s="798"/>
      <c r="F375" s="798"/>
      <c r="G375" s="798"/>
      <c r="H375" s="798"/>
      <c r="I375" s="798"/>
      <c r="J375" s="798"/>
      <c r="K375" s="798"/>
      <c r="L375" s="798"/>
      <c r="M375" s="798"/>
      <c r="N375" s="798"/>
      <c r="O375" s="803"/>
      <c r="P375" s="785" t="s">
        <v>71</v>
      </c>
      <c r="Q375" s="786"/>
      <c r="R375" s="786"/>
      <c r="S375" s="786"/>
      <c r="T375" s="786"/>
      <c r="U375" s="786"/>
      <c r="V375" s="787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8"/>
      <c r="B376" s="798"/>
      <c r="C376" s="798"/>
      <c r="D376" s="798"/>
      <c r="E376" s="798"/>
      <c r="F376" s="798"/>
      <c r="G376" s="798"/>
      <c r="H376" s="798"/>
      <c r="I376" s="798"/>
      <c r="J376" s="798"/>
      <c r="K376" s="798"/>
      <c r="L376" s="798"/>
      <c r="M376" s="798"/>
      <c r="N376" s="798"/>
      <c r="O376" s="803"/>
      <c r="P376" s="785" t="s">
        <v>71</v>
      </c>
      <c r="Q376" s="786"/>
      <c r="R376" s="786"/>
      <c r="S376" s="786"/>
      <c r="T376" s="786"/>
      <c r="U376" s="786"/>
      <c r="V376" s="787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800" t="s">
        <v>73</v>
      </c>
      <c r="B377" s="798"/>
      <c r="C377" s="798"/>
      <c r="D377" s="798"/>
      <c r="E377" s="798"/>
      <c r="F377" s="798"/>
      <c r="G377" s="798"/>
      <c r="H377" s="798"/>
      <c r="I377" s="798"/>
      <c r="J377" s="798"/>
      <c r="K377" s="798"/>
      <c r="L377" s="798"/>
      <c r="M377" s="798"/>
      <c r="N377" s="798"/>
      <c r="O377" s="798"/>
      <c r="P377" s="798"/>
      <c r="Q377" s="798"/>
      <c r="R377" s="798"/>
      <c r="S377" s="798"/>
      <c r="T377" s="798"/>
      <c r="U377" s="798"/>
      <c r="V377" s="798"/>
      <c r="W377" s="798"/>
      <c r="X377" s="798"/>
      <c r="Y377" s="798"/>
      <c r="Z377" s="798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3">
        <v>4607091387766</v>
      </c>
      <c r="E378" s="784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10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94"/>
      <c r="R378" s="794"/>
      <c r="S378" s="794"/>
      <c r="T378" s="79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3">
        <v>4607091387957</v>
      </c>
      <c r="E379" s="784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12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94"/>
      <c r="R379" s="794"/>
      <c r="S379" s="794"/>
      <c r="T379" s="79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3">
        <v>4607091387964</v>
      </c>
      <c r="E380" s="784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94"/>
      <c r="R380" s="794"/>
      <c r="S380" s="794"/>
      <c r="T380" s="79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3">
        <v>4680115884588</v>
      </c>
      <c r="E381" s="784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11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94"/>
      <c r="R381" s="794"/>
      <c r="S381" s="794"/>
      <c r="T381" s="79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3">
        <v>4607091387537</v>
      </c>
      <c r="E382" s="784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11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94"/>
      <c r="R382" s="794"/>
      <c r="S382" s="794"/>
      <c r="T382" s="79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3">
        <v>4607091387513</v>
      </c>
      <c r="E383" s="784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8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94"/>
      <c r="R383" s="794"/>
      <c r="S383" s="794"/>
      <c r="T383" s="79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2"/>
      <c r="B384" s="798"/>
      <c r="C384" s="798"/>
      <c r="D384" s="798"/>
      <c r="E384" s="798"/>
      <c r="F384" s="798"/>
      <c r="G384" s="798"/>
      <c r="H384" s="798"/>
      <c r="I384" s="798"/>
      <c r="J384" s="798"/>
      <c r="K384" s="798"/>
      <c r="L384" s="798"/>
      <c r="M384" s="798"/>
      <c r="N384" s="798"/>
      <c r="O384" s="803"/>
      <c r="P384" s="785" t="s">
        <v>71</v>
      </c>
      <c r="Q384" s="786"/>
      <c r="R384" s="786"/>
      <c r="S384" s="786"/>
      <c r="T384" s="786"/>
      <c r="U384" s="786"/>
      <c r="V384" s="787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8"/>
      <c r="B385" s="798"/>
      <c r="C385" s="798"/>
      <c r="D385" s="798"/>
      <c r="E385" s="798"/>
      <c r="F385" s="798"/>
      <c r="G385" s="798"/>
      <c r="H385" s="798"/>
      <c r="I385" s="798"/>
      <c r="J385" s="798"/>
      <c r="K385" s="798"/>
      <c r="L385" s="798"/>
      <c r="M385" s="798"/>
      <c r="N385" s="798"/>
      <c r="O385" s="803"/>
      <c r="P385" s="785" t="s">
        <v>71</v>
      </c>
      <c r="Q385" s="786"/>
      <c r="R385" s="786"/>
      <c r="S385" s="786"/>
      <c r="T385" s="786"/>
      <c r="U385" s="786"/>
      <c r="V385" s="787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800" t="s">
        <v>222</v>
      </c>
      <c r="B386" s="798"/>
      <c r="C386" s="798"/>
      <c r="D386" s="798"/>
      <c r="E386" s="798"/>
      <c r="F386" s="798"/>
      <c r="G386" s="798"/>
      <c r="H386" s="798"/>
      <c r="I386" s="798"/>
      <c r="J386" s="798"/>
      <c r="K386" s="798"/>
      <c r="L386" s="798"/>
      <c r="M386" s="798"/>
      <c r="N386" s="798"/>
      <c r="O386" s="798"/>
      <c r="P386" s="798"/>
      <c r="Q386" s="798"/>
      <c r="R386" s="798"/>
      <c r="S386" s="798"/>
      <c r="T386" s="798"/>
      <c r="U386" s="798"/>
      <c r="V386" s="798"/>
      <c r="W386" s="798"/>
      <c r="X386" s="798"/>
      <c r="Y386" s="798"/>
      <c r="Z386" s="798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3">
        <v>4607091380880</v>
      </c>
      <c r="E387" s="784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94"/>
      <c r="R387" s="794"/>
      <c r="S387" s="794"/>
      <c r="T387" s="795"/>
      <c r="U387" s="34"/>
      <c r="V387" s="34"/>
      <c r="W387" s="35" t="s">
        <v>69</v>
      </c>
      <c r="X387" s="777">
        <v>77</v>
      </c>
      <c r="Y387" s="778">
        <f>IFERROR(IF(X387="",0,CEILING((X387/$H387),1)*$H387),"")</f>
        <v>84</v>
      </c>
      <c r="Z387" s="36">
        <f>IFERROR(IF(Y387=0,"",ROUNDUP(Y387/H387,0)*0.02175),"")</f>
        <v>0.21749999999999997</v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82.17</v>
      </c>
      <c r="BN387" s="64">
        <f>IFERROR(Y387*I387/H387,"0")</f>
        <v>89.64</v>
      </c>
      <c r="BO387" s="64">
        <f>IFERROR(1/J387*(X387/H387),"0")</f>
        <v>0.16369047619047616</v>
      </c>
      <c r="BP387" s="64">
        <f>IFERROR(1/J387*(Y387/H387),"0")</f>
        <v>0.17857142857142855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3">
        <v>4607091384482</v>
      </c>
      <c r="E388" s="784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9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94"/>
      <c r="R388" s="794"/>
      <c r="S388" s="794"/>
      <c r="T388" s="795"/>
      <c r="U388" s="34"/>
      <c r="V388" s="34"/>
      <c r="W388" s="35" t="s">
        <v>69</v>
      </c>
      <c r="X388" s="777">
        <v>146</v>
      </c>
      <c r="Y388" s="778">
        <f>IFERROR(IF(X388="",0,CEILING((X388/$H388),1)*$H388),"")</f>
        <v>148.19999999999999</v>
      </c>
      <c r="Z388" s="36">
        <f>IFERROR(IF(Y388=0,"",ROUNDUP(Y388/H388,0)*0.02175),"")</f>
        <v>0.41324999999999995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156.55692307692308</v>
      </c>
      <c r="BN388" s="64">
        <f>IFERROR(Y388*I388/H388,"0")</f>
        <v>158.91600000000003</v>
      </c>
      <c r="BO388" s="64">
        <f>IFERROR(1/J388*(X388/H388),"0")</f>
        <v>0.33424908424908423</v>
      </c>
      <c r="BP388" s="64">
        <f>IFERROR(1/J388*(Y388/H388),"0")</f>
        <v>0.33928571428571425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3">
        <v>4607091380897</v>
      </c>
      <c r="E389" s="784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11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4"/>
      <c r="R389" s="794"/>
      <c r="S389" s="794"/>
      <c r="T389" s="795"/>
      <c r="U389" s="34"/>
      <c r="V389" s="34"/>
      <c r="W389" s="35" t="s">
        <v>69</v>
      </c>
      <c r="X389" s="777">
        <v>38</v>
      </c>
      <c r="Y389" s="778">
        <f>IFERROR(IF(X389="",0,CEILING((X389/$H389),1)*$H389),"")</f>
        <v>42</v>
      </c>
      <c r="Z389" s="36">
        <f>IFERROR(IF(Y389=0,"",ROUNDUP(Y389/H389,0)*0.02175),"")</f>
        <v>0.10874999999999999</v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40.551428571428573</v>
      </c>
      <c r="BN389" s="64">
        <f>IFERROR(Y389*I389/H389,"0")</f>
        <v>44.82</v>
      </c>
      <c r="BO389" s="64">
        <f>IFERROR(1/J389*(X389/H389),"0")</f>
        <v>8.0782312925170061E-2</v>
      </c>
      <c r="BP389" s="64">
        <f>IFERROR(1/J389*(Y389/H389),"0")</f>
        <v>8.9285714285714274E-2</v>
      </c>
    </row>
    <row r="390" spans="1:68" x14ac:dyDescent="0.2">
      <c r="A390" s="802"/>
      <c r="B390" s="798"/>
      <c r="C390" s="798"/>
      <c r="D390" s="798"/>
      <c r="E390" s="798"/>
      <c r="F390" s="798"/>
      <c r="G390" s="798"/>
      <c r="H390" s="798"/>
      <c r="I390" s="798"/>
      <c r="J390" s="798"/>
      <c r="K390" s="798"/>
      <c r="L390" s="798"/>
      <c r="M390" s="798"/>
      <c r="N390" s="798"/>
      <c r="O390" s="803"/>
      <c r="P390" s="785" t="s">
        <v>71</v>
      </c>
      <c r="Q390" s="786"/>
      <c r="R390" s="786"/>
      <c r="S390" s="786"/>
      <c r="T390" s="786"/>
      <c r="U390" s="786"/>
      <c r="V390" s="787"/>
      <c r="W390" s="37" t="s">
        <v>72</v>
      </c>
      <c r="X390" s="779">
        <f>IFERROR(X387/H387,"0")+IFERROR(X388/H388,"0")+IFERROR(X389/H389,"0")</f>
        <v>32.408424908424912</v>
      </c>
      <c r="Y390" s="779">
        <f>IFERROR(Y387/H387,"0")+IFERROR(Y388/H388,"0")+IFERROR(Y389/H389,"0")</f>
        <v>34</v>
      </c>
      <c r="Z390" s="779">
        <f>IFERROR(IF(Z387="",0,Z387),"0")+IFERROR(IF(Z388="",0,Z388),"0")+IFERROR(IF(Z389="",0,Z389),"0")</f>
        <v>0.73949999999999994</v>
      </c>
      <c r="AA390" s="780"/>
      <c r="AB390" s="780"/>
      <c r="AC390" s="780"/>
    </row>
    <row r="391" spans="1:68" x14ac:dyDescent="0.2">
      <c r="A391" s="798"/>
      <c r="B391" s="798"/>
      <c r="C391" s="798"/>
      <c r="D391" s="798"/>
      <c r="E391" s="798"/>
      <c r="F391" s="798"/>
      <c r="G391" s="798"/>
      <c r="H391" s="798"/>
      <c r="I391" s="798"/>
      <c r="J391" s="798"/>
      <c r="K391" s="798"/>
      <c r="L391" s="798"/>
      <c r="M391" s="798"/>
      <c r="N391" s="798"/>
      <c r="O391" s="803"/>
      <c r="P391" s="785" t="s">
        <v>71</v>
      </c>
      <c r="Q391" s="786"/>
      <c r="R391" s="786"/>
      <c r="S391" s="786"/>
      <c r="T391" s="786"/>
      <c r="U391" s="786"/>
      <c r="V391" s="787"/>
      <c r="W391" s="37" t="s">
        <v>69</v>
      </c>
      <c r="X391" s="779">
        <f>IFERROR(SUM(X387:X389),"0")</f>
        <v>261</v>
      </c>
      <c r="Y391" s="779">
        <f>IFERROR(SUM(Y387:Y389),"0")</f>
        <v>274.2</v>
      </c>
      <c r="Z391" s="37"/>
      <c r="AA391" s="780"/>
      <c r="AB391" s="780"/>
      <c r="AC391" s="780"/>
    </row>
    <row r="392" spans="1:68" ht="14.25" customHeight="1" x14ac:dyDescent="0.25">
      <c r="A392" s="800" t="s">
        <v>113</v>
      </c>
      <c r="B392" s="798"/>
      <c r="C392" s="798"/>
      <c r="D392" s="798"/>
      <c r="E392" s="798"/>
      <c r="F392" s="798"/>
      <c r="G392" s="798"/>
      <c r="H392" s="798"/>
      <c r="I392" s="798"/>
      <c r="J392" s="798"/>
      <c r="K392" s="798"/>
      <c r="L392" s="798"/>
      <c r="M392" s="798"/>
      <c r="N392" s="798"/>
      <c r="O392" s="798"/>
      <c r="P392" s="798"/>
      <c r="Q392" s="798"/>
      <c r="R392" s="798"/>
      <c r="S392" s="798"/>
      <c r="T392" s="798"/>
      <c r="U392" s="798"/>
      <c r="V392" s="798"/>
      <c r="W392" s="798"/>
      <c r="X392" s="798"/>
      <c r="Y392" s="798"/>
      <c r="Z392" s="798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3">
        <v>4607091388374</v>
      </c>
      <c r="E393" s="784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967" t="s">
        <v>635</v>
      </c>
      <c r="Q393" s="794"/>
      <c r="R393" s="794"/>
      <c r="S393" s="794"/>
      <c r="T393" s="79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3">
        <v>4607091388381</v>
      </c>
      <c r="E394" s="784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1172" t="s">
        <v>639</v>
      </c>
      <c r="Q394" s="794"/>
      <c r="R394" s="794"/>
      <c r="S394" s="794"/>
      <c r="T394" s="79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3">
        <v>4607091383102</v>
      </c>
      <c r="E395" s="784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97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4"/>
      <c r="R395" s="794"/>
      <c r="S395" s="794"/>
      <c r="T395" s="795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3">
        <v>4607091388404</v>
      </c>
      <c r="E396" s="784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9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4"/>
      <c r="R396" s="794"/>
      <c r="S396" s="794"/>
      <c r="T396" s="795"/>
      <c r="U396" s="34"/>
      <c r="V396" s="34"/>
      <c r="W396" s="35" t="s">
        <v>69</v>
      </c>
      <c r="X396" s="777">
        <v>4</v>
      </c>
      <c r="Y396" s="778">
        <f>IFERROR(IF(X396="",0,CEILING((X396/$H396),1)*$H396),"")</f>
        <v>5.0999999999999996</v>
      </c>
      <c r="Z396" s="36">
        <f>IFERROR(IF(Y396=0,"",ROUNDUP(Y396/H396,0)*0.00753),"")</f>
        <v>1.506E-2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4.5490196078431371</v>
      </c>
      <c r="BN396" s="64">
        <f>IFERROR(Y396*I396/H396,"0")</f>
        <v>5.8</v>
      </c>
      <c r="BO396" s="64">
        <f>IFERROR(1/J396*(X396/H396),"0")</f>
        <v>1.0055304172951232E-2</v>
      </c>
      <c r="BP396" s="64">
        <f>IFERROR(1/J396*(Y396/H396),"0")</f>
        <v>1.282051282051282E-2</v>
      </c>
    </row>
    <row r="397" spans="1:68" x14ac:dyDescent="0.2">
      <c r="A397" s="802"/>
      <c r="B397" s="798"/>
      <c r="C397" s="798"/>
      <c r="D397" s="798"/>
      <c r="E397" s="798"/>
      <c r="F397" s="798"/>
      <c r="G397" s="798"/>
      <c r="H397" s="798"/>
      <c r="I397" s="798"/>
      <c r="J397" s="798"/>
      <c r="K397" s="798"/>
      <c r="L397" s="798"/>
      <c r="M397" s="798"/>
      <c r="N397" s="798"/>
      <c r="O397" s="803"/>
      <c r="P397" s="785" t="s">
        <v>71</v>
      </c>
      <c r="Q397" s="786"/>
      <c r="R397" s="786"/>
      <c r="S397" s="786"/>
      <c r="T397" s="786"/>
      <c r="U397" s="786"/>
      <c r="V397" s="787"/>
      <c r="W397" s="37" t="s">
        <v>72</v>
      </c>
      <c r="X397" s="779">
        <f>IFERROR(X393/H393,"0")+IFERROR(X394/H394,"0")+IFERROR(X395/H395,"0")+IFERROR(X396/H396,"0")</f>
        <v>1.5686274509803924</v>
      </c>
      <c r="Y397" s="779">
        <f>IFERROR(Y393/H393,"0")+IFERROR(Y394/H394,"0")+IFERROR(Y395/H395,"0")+IFERROR(Y396/H396,"0")</f>
        <v>2</v>
      </c>
      <c r="Z397" s="779">
        <f>IFERROR(IF(Z393="",0,Z393),"0")+IFERROR(IF(Z394="",0,Z394),"0")+IFERROR(IF(Z395="",0,Z395),"0")+IFERROR(IF(Z396="",0,Z396),"0")</f>
        <v>1.506E-2</v>
      </c>
      <c r="AA397" s="780"/>
      <c r="AB397" s="780"/>
      <c r="AC397" s="780"/>
    </row>
    <row r="398" spans="1:68" x14ac:dyDescent="0.2">
      <c r="A398" s="798"/>
      <c r="B398" s="798"/>
      <c r="C398" s="798"/>
      <c r="D398" s="798"/>
      <c r="E398" s="798"/>
      <c r="F398" s="798"/>
      <c r="G398" s="798"/>
      <c r="H398" s="798"/>
      <c r="I398" s="798"/>
      <c r="J398" s="798"/>
      <c r="K398" s="798"/>
      <c r="L398" s="798"/>
      <c r="M398" s="798"/>
      <c r="N398" s="798"/>
      <c r="O398" s="803"/>
      <c r="P398" s="785" t="s">
        <v>71</v>
      </c>
      <c r="Q398" s="786"/>
      <c r="R398" s="786"/>
      <c r="S398" s="786"/>
      <c r="T398" s="786"/>
      <c r="U398" s="786"/>
      <c r="V398" s="787"/>
      <c r="W398" s="37" t="s">
        <v>69</v>
      </c>
      <c r="X398" s="779">
        <f>IFERROR(SUM(X393:X396),"0")</f>
        <v>4</v>
      </c>
      <c r="Y398" s="779">
        <f>IFERROR(SUM(Y393:Y396),"0")</f>
        <v>5.0999999999999996</v>
      </c>
      <c r="Z398" s="37"/>
      <c r="AA398" s="780"/>
      <c r="AB398" s="780"/>
      <c r="AC398" s="780"/>
    </row>
    <row r="399" spans="1:68" ht="14.25" customHeight="1" x14ac:dyDescent="0.25">
      <c r="A399" s="800" t="s">
        <v>645</v>
      </c>
      <c r="B399" s="798"/>
      <c r="C399" s="798"/>
      <c r="D399" s="798"/>
      <c r="E399" s="798"/>
      <c r="F399" s="798"/>
      <c r="G399" s="798"/>
      <c r="H399" s="798"/>
      <c r="I399" s="798"/>
      <c r="J399" s="798"/>
      <c r="K399" s="798"/>
      <c r="L399" s="798"/>
      <c r="M399" s="798"/>
      <c r="N399" s="798"/>
      <c r="O399" s="798"/>
      <c r="P399" s="798"/>
      <c r="Q399" s="798"/>
      <c r="R399" s="798"/>
      <c r="S399" s="798"/>
      <c r="T399" s="798"/>
      <c r="U399" s="798"/>
      <c r="V399" s="798"/>
      <c r="W399" s="798"/>
      <c r="X399" s="798"/>
      <c r="Y399" s="798"/>
      <c r="Z399" s="798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3">
        <v>4680115881808</v>
      </c>
      <c r="E400" s="784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11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4"/>
      <c r="R400" s="794"/>
      <c r="S400" s="794"/>
      <c r="T400" s="79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3">
        <v>4680115881822</v>
      </c>
      <c r="E401" s="784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11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4"/>
      <c r="R401" s="794"/>
      <c r="S401" s="794"/>
      <c r="T401" s="79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3">
        <v>4680115880016</v>
      </c>
      <c r="E402" s="784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11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4"/>
      <c r="R402" s="794"/>
      <c r="S402" s="794"/>
      <c r="T402" s="79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2"/>
      <c r="B403" s="798"/>
      <c r="C403" s="798"/>
      <c r="D403" s="798"/>
      <c r="E403" s="798"/>
      <c r="F403" s="798"/>
      <c r="G403" s="798"/>
      <c r="H403" s="798"/>
      <c r="I403" s="798"/>
      <c r="J403" s="798"/>
      <c r="K403" s="798"/>
      <c r="L403" s="798"/>
      <c r="M403" s="798"/>
      <c r="N403" s="798"/>
      <c r="O403" s="803"/>
      <c r="P403" s="785" t="s">
        <v>71</v>
      </c>
      <c r="Q403" s="786"/>
      <c r="R403" s="786"/>
      <c r="S403" s="786"/>
      <c r="T403" s="786"/>
      <c r="U403" s="786"/>
      <c r="V403" s="787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8"/>
      <c r="B404" s="798"/>
      <c r="C404" s="798"/>
      <c r="D404" s="798"/>
      <c r="E404" s="798"/>
      <c r="F404" s="798"/>
      <c r="G404" s="798"/>
      <c r="H404" s="798"/>
      <c r="I404" s="798"/>
      <c r="J404" s="798"/>
      <c r="K404" s="798"/>
      <c r="L404" s="798"/>
      <c r="M404" s="798"/>
      <c r="N404" s="798"/>
      <c r="O404" s="803"/>
      <c r="P404" s="785" t="s">
        <v>71</v>
      </c>
      <c r="Q404" s="786"/>
      <c r="R404" s="786"/>
      <c r="S404" s="786"/>
      <c r="T404" s="786"/>
      <c r="U404" s="786"/>
      <c r="V404" s="787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34" t="s">
        <v>654</v>
      </c>
      <c r="B405" s="798"/>
      <c r="C405" s="798"/>
      <c r="D405" s="798"/>
      <c r="E405" s="798"/>
      <c r="F405" s="798"/>
      <c r="G405" s="798"/>
      <c r="H405" s="798"/>
      <c r="I405" s="798"/>
      <c r="J405" s="798"/>
      <c r="K405" s="798"/>
      <c r="L405" s="798"/>
      <c r="M405" s="798"/>
      <c r="N405" s="798"/>
      <c r="O405" s="798"/>
      <c r="P405" s="798"/>
      <c r="Q405" s="798"/>
      <c r="R405" s="798"/>
      <c r="S405" s="798"/>
      <c r="T405" s="798"/>
      <c r="U405" s="798"/>
      <c r="V405" s="798"/>
      <c r="W405" s="798"/>
      <c r="X405" s="798"/>
      <c r="Y405" s="798"/>
      <c r="Z405" s="798"/>
      <c r="AA405" s="772"/>
      <c r="AB405" s="772"/>
      <c r="AC405" s="772"/>
    </row>
    <row r="406" spans="1:68" ht="14.25" customHeight="1" x14ac:dyDescent="0.25">
      <c r="A406" s="800" t="s">
        <v>64</v>
      </c>
      <c r="B406" s="798"/>
      <c r="C406" s="798"/>
      <c r="D406" s="798"/>
      <c r="E406" s="798"/>
      <c r="F406" s="798"/>
      <c r="G406" s="798"/>
      <c r="H406" s="798"/>
      <c r="I406" s="798"/>
      <c r="J406" s="798"/>
      <c r="K406" s="798"/>
      <c r="L406" s="798"/>
      <c r="M406" s="798"/>
      <c r="N406" s="798"/>
      <c r="O406" s="798"/>
      <c r="P406" s="798"/>
      <c r="Q406" s="798"/>
      <c r="R406" s="798"/>
      <c r="S406" s="798"/>
      <c r="T406" s="798"/>
      <c r="U406" s="798"/>
      <c r="V406" s="798"/>
      <c r="W406" s="798"/>
      <c r="X406" s="798"/>
      <c r="Y406" s="798"/>
      <c r="Z406" s="798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3">
        <v>4607091383836</v>
      </c>
      <c r="E407" s="784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11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4"/>
      <c r="R407" s="794"/>
      <c r="S407" s="794"/>
      <c r="T407" s="795"/>
      <c r="U407" s="34"/>
      <c r="V407" s="34"/>
      <c r="W407" s="35" t="s">
        <v>69</v>
      </c>
      <c r="X407" s="777">
        <v>7</v>
      </c>
      <c r="Y407" s="778">
        <f>IFERROR(IF(X407="",0,CEILING((X407/$H407),1)*$H407),"")</f>
        <v>7.2</v>
      </c>
      <c r="Z407" s="36">
        <f>IFERROR(IF(Y407=0,"",ROUNDUP(Y407/H407,0)*0.00753),"")</f>
        <v>3.0120000000000001E-2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7.9644444444444442</v>
      </c>
      <c r="BN407" s="64">
        <f>IFERROR(Y407*I407/H407,"0")</f>
        <v>8.1920000000000002</v>
      </c>
      <c r="BO407" s="64">
        <f>IFERROR(1/J407*(X407/H407),"0")</f>
        <v>2.4928774928774929E-2</v>
      </c>
      <c r="BP407" s="64">
        <f>IFERROR(1/J407*(Y407/H407),"0")</f>
        <v>2.564102564102564E-2</v>
      </c>
    </row>
    <row r="408" spans="1:68" x14ac:dyDescent="0.2">
      <c r="A408" s="802"/>
      <c r="B408" s="798"/>
      <c r="C408" s="798"/>
      <c r="D408" s="798"/>
      <c r="E408" s="798"/>
      <c r="F408" s="798"/>
      <c r="G408" s="798"/>
      <c r="H408" s="798"/>
      <c r="I408" s="798"/>
      <c r="J408" s="798"/>
      <c r="K408" s="798"/>
      <c r="L408" s="798"/>
      <c r="M408" s="798"/>
      <c r="N408" s="798"/>
      <c r="O408" s="803"/>
      <c r="P408" s="785" t="s">
        <v>71</v>
      </c>
      <c r="Q408" s="786"/>
      <c r="R408" s="786"/>
      <c r="S408" s="786"/>
      <c r="T408" s="786"/>
      <c r="U408" s="786"/>
      <c r="V408" s="787"/>
      <c r="W408" s="37" t="s">
        <v>72</v>
      </c>
      <c r="X408" s="779">
        <f>IFERROR(X407/H407,"0")</f>
        <v>3.8888888888888888</v>
      </c>
      <c r="Y408" s="779">
        <f>IFERROR(Y407/H407,"0")</f>
        <v>4</v>
      </c>
      <c r="Z408" s="779">
        <f>IFERROR(IF(Z407="",0,Z407),"0")</f>
        <v>3.0120000000000001E-2</v>
      </c>
      <c r="AA408" s="780"/>
      <c r="AB408" s="780"/>
      <c r="AC408" s="780"/>
    </row>
    <row r="409" spans="1:68" x14ac:dyDescent="0.2">
      <c r="A409" s="798"/>
      <c r="B409" s="798"/>
      <c r="C409" s="798"/>
      <c r="D409" s="798"/>
      <c r="E409" s="798"/>
      <c r="F409" s="798"/>
      <c r="G409" s="798"/>
      <c r="H409" s="798"/>
      <c r="I409" s="798"/>
      <c r="J409" s="798"/>
      <c r="K409" s="798"/>
      <c r="L409" s="798"/>
      <c r="M409" s="798"/>
      <c r="N409" s="798"/>
      <c r="O409" s="803"/>
      <c r="P409" s="785" t="s">
        <v>71</v>
      </c>
      <c r="Q409" s="786"/>
      <c r="R409" s="786"/>
      <c r="S409" s="786"/>
      <c r="T409" s="786"/>
      <c r="U409" s="786"/>
      <c r="V409" s="787"/>
      <c r="W409" s="37" t="s">
        <v>69</v>
      </c>
      <c r="X409" s="779">
        <f>IFERROR(SUM(X407:X407),"0")</f>
        <v>7</v>
      </c>
      <c r="Y409" s="779">
        <f>IFERROR(SUM(Y407:Y407),"0")</f>
        <v>7.2</v>
      </c>
      <c r="Z409" s="37"/>
      <c r="AA409" s="780"/>
      <c r="AB409" s="780"/>
      <c r="AC409" s="780"/>
    </row>
    <row r="410" spans="1:68" ht="14.25" customHeight="1" x14ac:dyDescent="0.25">
      <c r="A410" s="800" t="s">
        <v>73</v>
      </c>
      <c r="B410" s="798"/>
      <c r="C410" s="798"/>
      <c r="D410" s="798"/>
      <c r="E410" s="798"/>
      <c r="F410" s="798"/>
      <c r="G410" s="798"/>
      <c r="H410" s="798"/>
      <c r="I410" s="798"/>
      <c r="J410" s="798"/>
      <c r="K410" s="798"/>
      <c r="L410" s="798"/>
      <c r="M410" s="798"/>
      <c r="N410" s="798"/>
      <c r="O410" s="798"/>
      <c r="P410" s="798"/>
      <c r="Q410" s="798"/>
      <c r="R410" s="798"/>
      <c r="S410" s="798"/>
      <c r="T410" s="798"/>
      <c r="U410" s="798"/>
      <c r="V410" s="798"/>
      <c r="W410" s="798"/>
      <c r="X410" s="798"/>
      <c r="Y410" s="798"/>
      <c r="Z410" s="798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3">
        <v>4607091387919</v>
      </c>
      <c r="E411" s="784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10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4"/>
      <c r="R411" s="794"/>
      <c r="S411" s="794"/>
      <c r="T411" s="79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3">
        <v>4680115883604</v>
      </c>
      <c r="E412" s="784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86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4"/>
      <c r="R412" s="794"/>
      <c r="S412" s="794"/>
      <c r="T412" s="795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3">
        <v>4680115883567</v>
      </c>
      <c r="E413" s="784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11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4"/>
      <c r="R413" s="794"/>
      <c r="S413" s="794"/>
      <c r="T413" s="795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2"/>
      <c r="B414" s="798"/>
      <c r="C414" s="798"/>
      <c r="D414" s="798"/>
      <c r="E414" s="798"/>
      <c r="F414" s="798"/>
      <c r="G414" s="798"/>
      <c r="H414" s="798"/>
      <c r="I414" s="798"/>
      <c r="J414" s="798"/>
      <c r="K414" s="798"/>
      <c r="L414" s="798"/>
      <c r="M414" s="798"/>
      <c r="N414" s="798"/>
      <c r="O414" s="803"/>
      <c r="P414" s="785" t="s">
        <v>71</v>
      </c>
      <c r="Q414" s="786"/>
      <c r="R414" s="786"/>
      <c r="S414" s="786"/>
      <c r="T414" s="786"/>
      <c r="U414" s="786"/>
      <c r="V414" s="787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x14ac:dyDescent="0.2">
      <c r="A415" s="798"/>
      <c r="B415" s="798"/>
      <c r="C415" s="798"/>
      <c r="D415" s="798"/>
      <c r="E415" s="798"/>
      <c r="F415" s="798"/>
      <c r="G415" s="798"/>
      <c r="H415" s="798"/>
      <c r="I415" s="798"/>
      <c r="J415" s="798"/>
      <c r="K415" s="798"/>
      <c r="L415" s="798"/>
      <c r="M415" s="798"/>
      <c r="N415" s="798"/>
      <c r="O415" s="803"/>
      <c r="P415" s="785" t="s">
        <v>71</v>
      </c>
      <c r="Q415" s="786"/>
      <c r="R415" s="786"/>
      <c r="S415" s="786"/>
      <c r="T415" s="786"/>
      <c r="U415" s="786"/>
      <c r="V415" s="787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customHeight="1" x14ac:dyDescent="0.2">
      <c r="A416" s="962" t="s">
        <v>667</v>
      </c>
      <c r="B416" s="963"/>
      <c r="C416" s="963"/>
      <c r="D416" s="963"/>
      <c r="E416" s="963"/>
      <c r="F416" s="963"/>
      <c r="G416" s="963"/>
      <c r="H416" s="963"/>
      <c r="I416" s="963"/>
      <c r="J416" s="963"/>
      <c r="K416" s="963"/>
      <c r="L416" s="963"/>
      <c r="M416" s="963"/>
      <c r="N416" s="963"/>
      <c r="O416" s="963"/>
      <c r="P416" s="963"/>
      <c r="Q416" s="963"/>
      <c r="R416" s="963"/>
      <c r="S416" s="963"/>
      <c r="T416" s="963"/>
      <c r="U416" s="963"/>
      <c r="V416" s="963"/>
      <c r="W416" s="963"/>
      <c r="X416" s="963"/>
      <c r="Y416" s="963"/>
      <c r="Z416" s="963"/>
      <c r="AA416" s="48"/>
      <c r="AB416" s="48"/>
      <c r="AC416" s="48"/>
    </row>
    <row r="417" spans="1:68" ht="16.5" customHeight="1" x14ac:dyDescent="0.25">
      <c r="A417" s="834" t="s">
        <v>668</v>
      </c>
      <c r="B417" s="798"/>
      <c r="C417" s="798"/>
      <c r="D417" s="798"/>
      <c r="E417" s="798"/>
      <c r="F417" s="798"/>
      <c r="G417" s="798"/>
      <c r="H417" s="798"/>
      <c r="I417" s="798"/>
      <c r="J417" s="798"/>
      <c r="K417" s="798"/>
      <c r="L417" s="798"/>
      <c r="M417" s="798"/>
      <c r="N417" s="798"/>
      <c r="O417" s="798"/>
      <c r="P417" s="798"/>
      <c r="Q417" s="798"/>
      <c r="R417" s="798"/>
      <c r="S417" s="798"/>
      <c r="T417" s="798"/>
      <c r="U417" s="798"/>
      <c r="V417" s="798"/>
      <c r="W417" s="798"/>
      <c r="X417" s="798"/>
      <c r="Y417" s="798"/>
      <c r="Z417" s="798"/>
      <c r="AA417" s="772"/>
      <c r="AB417" s="772"/>
      <c r="AC417" s="772"/>
    </row>
    <row r="418" spans="1:68" ht="14.25" customHeight="1" x14ac:dyDescent="0.25">
      <c r="A418" s="800" t="s">
        <v>124</v>
      </c>
      <c r="B418" s="798"/>
      <c r="C418" s="798"/>
      <c r="D418" s="798"/>
      <c r="E418" s="798"/>
      <c r="F418" s="798"/>
      <c r="G418" s="798"/>
      <c r="H418" s="798"/>
      <c r="I418" s="798"/>
      <c r="J418" s="798"/>
      <c r="K418" s="798"/>
      <c r="L418" s="798"/>
      <c r="M418" s="798"/>
      <c r="N418" s="798"/>
      <c r="O418" s="798"/>
      <c r="P418" s="798"/>
      <c r="Q418" s="798"/>
      <c r="R418" s="798"/>
      <c r="S418" s="798"/>
      <c r="T418" s="798"/>
      <c r="U418" s="798"/>
      <c r="V418" s="798"/>
      <c r="W418" s="798"/>
      <c r="X418" s="798"/>
      <c r="Y418" s="798"/>
      <c r="Z418" s="798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3">
        <v>4680115884847</v>
      </c>
      <c r="E419" s="784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105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94"/>
      <c r="R419" s="794"/>
      <c r="S419" s="794"/>
      <c r="T419" s="795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3">
        <v>4680115884847</v>
      </c>
      <c r="E420" s="784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94"/>
      <c r="R420" s="794"/>
      <c r="S420" s="794"/>
      <c r="T420" s="795"/>
      <c r="U420" s="34"/>
      <c r="V420" s="34"/>
      <c r="W420" s="35" t="s">
        <v>69</v>
      </c>
      <c r="X420" s="777">
        <v>1176</v>
      </c>
      <c r="Y420" s="778">
        <f t="shared" si="82"/>
        <v>1185</v>
      </c>
      <c r="Z420" s="36">
        <f>IFERROR(IF(Y420=0,"",ROUNDUP(Y420/H420,0)*0.02175),"")</f>
        <v>1.7182499999999998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1213.6320000000001</v>
      </c>
      <c r="BN420" s="64">
        <f t="shared" si="84"/>
        <v>1222.9199999999998</v>
      </c>
      <c r="BO420" s="64">
        <f t="shared" si="85"/>
        <v>1.6333333333333333</v>
      </c>
      <c r="BP420" s="64">
        <f t="shared" si="86"/>
        <v>1.6458333333333333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3">
        <v>4680115884854</v>
      </c>
      <c r="E421" s="784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8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4"/>
      <c r="R421" s="794"/>
      <c r="S421" s="794"/>
      <c r="T421" s="795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3">
        <v>4680115884854</v>
      </c>
      <c r="E422" s="784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10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4"/>
      <c r="R422" s="794"/>
      <c r="S422" s="794"/>
      <c r="T422" s="795"/>
      <c r="U422" s="34"/>
      <c r="V422" s="34"/>
      <c r="W422" s="35" t="s">
        <v>69</v>
      </c>
      <c r="X422" s="777">
        <v>144</v>
      </c>
      <c r="Y422" s="778">
        <f t="shared" si="82"/>
        <v>150</v>
      </c>
      <c r="Z422" s="36">
        <f>IFERROR(IF(Y422=0,"",ROUNDUP(Y422/H422,0)*0.02175),"")</f>
        <v>0.21749999999999997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148.608</v>
      </c>
      <c r="BN422" s="64">
        <f t="shared" si="84"/>
        <v>154.80000000000001</v>
      </c>
      <c r="BO422" s="64">
        <f t="shared" si="85"/>
        <v>0.19999999999999998</v>
      </c>
      <c r="BP422" s="64">
        <f t="shared" si="86"/>
        <v>0.20833333333333331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3">
        <v>4607091383997</v>
      </c>
      <c r="E423" s="784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11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4"/>
      <c r="R423" s="794"/>
      <c r="S423" s="794"/>
      <c r="T423" s="795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3">
        <v>4680115884830</v>
      </c>
      <c r="E424" s="784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10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4"/>
      <c r="R424" s="794"/>
      <c r="S424" s="794"/>
      <c r="T424" s="79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3">
        <v>4680115884830</v>
      </c>
      <c r="E425" s="784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4"/>
      <c r="R425" s="794"/>
      <c r="S425" s="794"/>
      <c r="T425" s="795"/>
      <c r="U425" s="34"/>
      <c r="V425" s="34"/>
      <c r="W425" s="35" t="s">
        <v>69</v>
      </c>
      <c r="X425" s="777">
        <v>1174</v>
      </c>
      <c r="Y425" s="778">
        <f t="shared" si="82"/>
        <v>1185</v>
      </c>
      <c r="Z425" s="36">
        <f>IFERROR(IF(Y425=0,"",ROUNDUP(Y425/H425,0)*0.02175),"")</f>
        <v>1.7182499999999998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1211.568</v>
      </c>
      <c r="BN425" s="64">
        <f t="shared" si="84"/>
        <v>1222.9199999999998</v>
      </c>
      <c r="BO425" s="64">
        <f t="shared" si="85"/>
        <v>1.6305555555555555</v>
      </c>
      <c r="BP425" s="64">
        <f t="shared" si="86"/>
        <v>1.6458333333333333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3">
        <v>4680115882638</v>
      </c>
      <c r="E426" s="784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112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4"/>
      <c r="R426" s="794"/>
      <c r="S426" s="794"/>
      <c r="T426" s="79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3">
        <v>4680115884922</v>
      </c>
      <c r="E427" s="784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4"/>
      <c r="R427" s="794"/>
      <c r="S427" s="794"/>
      <c r="T427" s="79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3">
        <v>4680115884878</v>
      </c>
      <c r="E428" s="784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110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4"/>
      <c r="R428" s="794"/>
      <c r="S428" s="794"/>
      <c r="T428" s="79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3">
        <v>4680115884861</v>
      </c>
      <c r="E429" s="784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11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4"/>
      <c r="R429" s="794"/>
      <c r="S429" s="794"/>
      <c r="T429" s="79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2"/>
      <c r="B430" s="798"/>
      <c r="C430" s="798"/>
      <c r="D430" s="798"/>
      <c r="E430" s="798"/>
      <c r="F430" s="798"/>
      <c r="G430" s="798"/>
      <c r="H430" s="798"/>
      <c r="I430" s="798"/>
      <c r="J430" s="798"/>
      <c r="K430" s="798"/>
      <c r="L430" s="798"/>
      <c r="M430" s="798"/>
      <c r="N430" s="798"/>
      <c r="O430" s="803"/>
      <c r="P430" s="785" t="s">
        <v>71</v>
      </c>
      <c r="Q430" s="786"/>
      <c r="R430" s="786"/>
      <c r="S430" s="786"/>
      <c r="T430" s="786"/>
      <c r="U430" s="786"/>
      <c r="V430" s="787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166.26666666666665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168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3.6539999999999999</v>
      </c>
      <c r="AA430" s="780"/>
      <c r="AB430" s="780"/>
      <c r="AC430" s="780"/>
    </row>
    <row r="431" spans="1:68" x14ac:dyDescent="0.2">
      <c r="A431" s="798"/>
      <c r="B431" s="798"/>
      <c r="C431" s="798"/>
      <c r="D431" s="798"/>
      <c r="E431" s="798"/>
      <c r="F431" s="798"/>
      <c r="G431" s="798"/>
      <c r="H431" s="798"/>
      <c r="I431" s="798"/>
      <c r="J431" s="798"/>
      <c r="K431" s="798"/>
      <c r="L431" s="798"/>
      <c r="M431" s="798"/>
      <c r="N431" s="798"/>
      <c r="O431" s="803"/>
      <c r="P431" s="785" t="s">
        <v>71</v>
      </c>
      <c r="Q431" s="786"/>
      <c r="R431" s="786"/>
      <c r="S431" s="786"/>
      <c r="T431" s="786"/>
      <c r="U431" s="786"/>
      <c r="V431" s="787"/>
      <c r="W431" s="37" t="s">
        <v>69</v>
      </c>
      <c r="X431" s="779">
        <f>IFERROR(SUM(X419:X429),"0")</f>
        <v>2494</v>
      </c>
      <c r="Y431" s="779">
        <f>IFERROR(SUM(Y419:Y429),"0")</f>
        <v>2520</v>
      </c>
      <c r="Z431" s="37"/>
      <c r="AA431" s="780"/>
      <c r="AB431" s="780"/>
      <c r="AC431" s="780"/>
    </row>
    <row r="432" spans="1:68" ht="14.25" customHeight="1" x14ac:dyDescent="0.25">
      <c r="A432" s="800" t="s">
        <v>180</v>
      </c>
      <c r="B432" s="798"/>
      <c r="C432" s="798"/>
      <c r="D432" s="798"/>
      <c r="E432" s="798"/>
      <c r="F432" s="798"/>
      <c r="G432" s="798"/>
      <c r="H432" s="798"/>
      <c r="I432" s="798"/>
      <c r="J432" s="798"/>
      <c r="K432" s="798"/>
      <c r="L432" s="798"/>
      <c r="M432" s="798"/>
      <c r="N432" s="798"/>
      <c r="O432" s="798"/>
      <c r="P432" s="798"/>
      <c r="Q432" s="798"/>
      <c r="R432" s="798"/>
      <c r="S432" s="798"/>
      <c r="T432" s="798"/>
      <c r="U432" s="798"/>
      <c r="V432" s="798"/>
      <c r="W432" s="798"/>
      <c r="X432" s="798"/>
      <c r="Y432" s="798"/>
      <c r="Z432" s="798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3">
        <v>4607091383980</v>
      </c>
      <c r="E433" s="784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8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4"/>
      <c r="R433" s="794"/>
      <c r="S433" s="794"/>
      <c r="T433" s="795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3">
        <v>4607091384178</v>
      </c>
      <c r="E434" s="784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8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4"/>
      <c r="R434" s="794"/>
      <c r="S434" s="794"/>
      <c r="T434" s="79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2"/>
      <c r="B435" s="798"/>
      <c r="C435" s="798"/>
      <c r="D435" s="798"/>
      <c r="E435" s="798"/>
      <c r="F435" s="798"/>
      <c r="G435" s="798"/>
      <c r="H435" s="798"/>
      <c r="I435" s="798"/>
      <c r="J435" s="798"/>
      <c r="K435" s="798"/>
      <c r="L435" s="798"/>
      <c r="M435" s="798"/>
      <c r="N435" s="798"/>
      <c r="O435" s="803"/>
      <c r="P435" s="785" t="s">
        <v>71</v>
      </c>
      <c r="Q435" s="786"/>
      <c r="R435" s="786"/>
      <c r="S435" s="786"/>
      <c r="T435" s="786"/>
      <c r="U435" s="786"/>
      <c r="V435" s="787"/>
      <c r="W435" s="37" t="s">
        <v>72</v>
      </c>
      <c r="X435" s="779">
        <f>IFERROR(X433/H433,"0")+IFERROR(X434/H434,"0")</f>
        <v>0</v>
      </c>
      <c r="Y435" s="779">
        <f>IFERROR(Y433/H433,"0")+IFERROR(Y434/H434,"0")</f>
        <v>0</v>
      </c>
      <c r="Z435" s="779">
        <f>IFERROR(IF(Z433="",0,Z433),"0")+IFERROR(IF(Z434="",0,Z434),"0")</f>
        <v>0</v>
      </c>
      <c r="AA435" s="780"/>
      <c r="AB435" s="780"/>
      <c r="AC435" s="780"/>
    </row>
    <row r="436" spans="1:68" x14ac:dyDescent="0.2">
      <c r="A436" s="798"/>
      <c r="B436" s="798"/>
      <c r="C436" s="798"/>
      <c r="D436" s="798"/>
      <c r="E436" s="798"/>
      <c r="F436" s="798"/>
      <c r="G436" s="798"/>
      <c r="H436" s="798"/>
      <c r="I436" s="798"/>
      <c r="J436" s="798"/>
      <c r="K436" s="798"/>
      <c r="L436" s="798"/>
      <c r="M436" s="798"/>
      <c r="N436" s="798"/>
      <c r="O436" s="803"/>
      <c r="P436" s="785" t="s">
        <v>71</v>
      </c>
      <c r="Q436" s="786"/>
      <c r="R436" s="786"/>
      <c r="S436" s="786"/>
      <c r="T436" s="786"/>
      <c r="U436" s="786"/>
      <c r="V436" s="787"/>
      <c r="W436" s="37" t="s">
        <v>69</v>
      </c>
      <c r="X436" s="779">
        <f>IFERROR(SUM(X433:X434),"0")</f>
        <v>0</v>
      </c>
      <c r="Y436" s="779">
        <f>IFERROR(SUM(Y433:Y434),"0")</f>
        <v>0</v>
      </c>
      <c r="Z436" s="37"/>
      <c r="AA436" s="780"/>
      <c r="AB436" s="780"/>
      <c r="AC436" s="780"/>
    </row>
    <row r="437" spans="1:68" ht="14.25" customHeight="1" x14ac:dyDescent="0.25">
      <c r="A437" s="800" t="s">
        <v>73</v>
      </c>
      <c r="B437" s="798"/>
      <c r="C437" s="798"/>
      <c r="D437" s="798"/>
      <c r="E437" s="798"/>
      <c r="F437" s="798"/>
      <c r="G437" s="798"/>
      <c r="H437" s="798"/>
      <c r="I437" s="798"/>
      <c r="J437" s="798"/>
      <c r="K437" s="798"/>
      <c r="L437" s="798"/>
      <c r="M437" s="798"/>
      <c r="N437" s="798"/>
      <c r="O437" s="798"/>
      <c r="P437" s="798"/>
      <c r="Q437" s="798"/>
      <c r="R437" s="798"/>
      <c r="S437" s="798"/>
      <c r="T437" s="798"/>
      <c r="U437" s="798"/>
      <c r="V437" s="798"/>
      <c r="W437" s="798"/>
      <c r="X437" s="798"/>
      <c r="Y437" s="798"/>
      <c r="Z437" s="798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3">
        <v>4607091383928</v>
      </c>
      <c r="E438" s="784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3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94"/>
      <c r="R438" s="794"/>
      <c r="S438" s="794"/>
      <c r="T438" s="79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3">
        <v>4607091383928</v>
      </c>
      <c r="E439" s="784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838" t="s">
        <v>704</v>
      </c>
      <c r="Q439" s="794"/>
      <c r="R439" s="794"/>
      <c r="S439" s="794"/>
      <c r="T439" s="79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3">
        <v>4607091384260</v>
      </c>
      <c r="E440" s="784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2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94"/>
      <c r="R440" s="794"/>
      <c r="S440" s="794"/>
      <c r="T440" s="795"/>
      <c r="U440" s="34"/>
      <c r="V440" s="34"/>
      <c r="W440" s="35" t="s">
        <v>69</v>
      </c>
      <c r="X440" s="777">
        <v>18</v>
      </c>
      <c r="Y440" s="778">
        <f>IFERROR(IF(X440="",0,CEILING((X440/$H440),1)*$H440),"")</f>
        <v>23.4</v>
      </c>
      <c r="Z440" s="36">
        <f>IFERROR(IF(Y440=0,"",ROUNDUP(Y440/H440,0)*0.02175),"")</f>
        <v>6.5250000000000002E-2</v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19.301538461538463</v>
      </c>
      <c r="BN440" s="64">
        <f>IFERROR(Y440*I440/H440,"0")</f>
        <v>25.092000000000002</v>
      </c>
      <c r="BO440" s="64">
        <f>IFERROR(1/J440*(X440/H440),"0")</f>
        <v>4.1208791208791208E-2</v>
      </c>
      <c r="BP440" s="64">
        <f>IFERROR(1/J440*(Y440/H440),"0")</f>
        <v>5.3571428571428568E-2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3">
        <v>4607091384260</v>
      </c>
      <c r="E441" s="784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983" t="s">
        <v>710</v>
      </c>
      <c r="Q441" s="794"/>
      <c r="R441" s="794"/>
      <c r="S441" s="794"/>
      <c r="T441" s="79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2"/>
      <c r="B442" s="798"/>
      <c r="C442" s="798"/>
      <c r="D442" s="798"/>
      <c r="E442" s="798"/>
      <c r="F442" s="798"/>
      <c r="G442" s="798"/>
      <c r="H442" s="798"/>
      <c r="I442" s="798"/>
      <c r="J442" s="798"/>
      <c r="K442" s="798"/>
      <c r="L442" s="798"/>
      <c r="M442" s="798"/>
      <c r="N442" s="798"/>
      <c r="O442" s="803"/>
      <c r="P442" s="785" t="s">
        <v>71</v>
      </c>
      <c r="Q442" s="786"/>
      <c r="R442" s="786"/>
      <c r="S442" s="786"/>
      <c r="T442" s="786"/>
      <c r="U442" s="786"/>
      <c r="V442" s="787"/>
      <c r="W442" s="37" t="s">
        <v>72</v>
      </c>
      <c r="X442" s="779">
        <f>IFERROR(X438/H438,"0")+IFERROR(X439/H439,"0")+IFERROR(X440/H440,"0")+IFERROR(X441/H441,"0")</f>
        <v>2.3076923076923079</v>
      </c>
      <c r="Y442" s="779">
        <f>IFERROR(Y438/H438,"0")+IFERROR(Y439/H439,"0")+IFERROR(Y440/H440,"0")+IFERROR(Y441/H441,"0")</f>
        <v>3</v>
      </c>
      <c r="Z442" s="779">
        <f>IFERROR(IF(Z438="",0,Z438),"0")+IFERROR(IF(Z439="",0,Z439),"0")+IFERROR(IF(Z440="",0,Z440),"0")+IFERROR(IF(Z441="",0,Z441),"0")</f>
        <v>6.5250000000000002E-2</v>
      </c>
      <c r="AA442" s="780"/>
      <c r="AB442" s="780"/>
      <c r="AC442" s="780"/>
    </row>
    <row r="443" spans="1:68" x14ac:dyDescent="0.2">
      <c r="A443" s="798"/>
      <c r="B443" s="798"/>
      <c r="C443" s="798"/>
      <c r="D443" s="798"/>
      <c r="E443" s="798"/>
      <c r="F443" s="798"/>
      <c r="G443" s="798"/>
      <c r="H443" s="798"/>
      <c r="I443" s="798"/>
      <c r="J443" s="798"/>
      <c r="K443" s="798"/>
      <c r="L443" s="798"/>
      <c r="M443" s="798"/>
      <c r="N443" s="798"/>
      <c r="O443" s="803"/>
      <c r="P443" s="785" t="s">
        <v>71</v>
      </c>
      <c r="Q443" s="786"/>
      <c r="R443" s="786"/>
      <c r="S443" s="786"/>
      <c r="T443" s="786"/>
      <c r="U443" s="786"/>
      <c r="V443" s="787"/>
      <c r="W443" s="37" t="s">
        <v>69</v>
      </c>
      <c r="X443" s="779">
        <f>IFERROR(SUM(X438:X441),"0")</f>
        <v>18</v>
      </c>
      <c r="Y443" s="779">
        <f>IFERROR(SUM(Y438:Y441),"0")</f>
        <v>23.4</v>
      </c>
      <c r="Z443" s="37"/>
      <c r="AA443" s="780"/>
      <c r="AB443" s="780"/>
      <c r="AC443" s="780"/>
    </row>
    <row r="444" spans="1:68" ht="14.25" customHeight="1" x14ac:dyDescent="0.25">
      <c r="A444" s="800" t="s">
        <v>222</v>
      </c>
      <c r="B444" s="798"/>
      <c r="C444" s="798"/>
      <c r="D444" s="798"/>
      <c r="E444" s="798"/>
      <c r="F444" s="798"/>
      <c r="G444" s="798"/>
      <c r="H444" s="798"/>
      <c r="I444" s="798"/>
      <c r="J444" s="798"/>
      <c r="K444" s="798"/>
      <c r="L444" s="798"/>
      <c r="M444" s="798"/>
      <c r="N444" s="798"/>
      <c r="O444" s="798"/>
      <c r="P444" s="798"/>
      <c r="Q444" s="798"/>
      <c r="R444" s="798"/>
      <c r="S444" s="798"/>
      <c r="T444" s="798"/>
      <c r="U444" s="798"/>
      <c r="V444" s="798"/>
      <c r="W444" s="798"/>
      <c r="X444" s="798"/>
      <c r="Y444" s="798"/>
      <c r="Z444" s="798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3">
        <v>4607091384673</v>
      </c>
      <c r="E445" s="784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118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94"/>
      <c r="R445" s="794"/>
      <c r="S445" s="794"/>
      <c r="T445" s="795"/>
      <c r="U445" s="34"/>
      <c r="V445" s="34"/>
      <c r="W445" s="35" t="s">
        <v>69</v>
      </c>
      <c r="X445" s="777">
        <v>243</v>
      </c>
      <c r="Y445" s="778">
        <f>IFERROR(IF(X445="",0,CEILING((X445/$H445),1)*$H445),"")</f>
        <v>249.6</v>
      </c>
      <c r="Z445" s="36">
        <f>IFERROR(IF(Y445=0,"",ROUNDUP(Y445/H445,0)*0.02175),"")</f>
        <v>0.69599999999999995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260.57076923076926</v>
      </c>
      <c r="BN445" s="64">
        <f>IFERROR(Y445*I445/H445,"0")</f>
        <v>267.64800000000002</v>
      </c>
      <c r="BO445" s="64">
        <f>IFERROR(1/J445*(X445/H445),"0")</f>
        <v>0.55631868131868123</v>
      </c>
      <c r="BP445" s="64">
        <f>IFERROR(1/J445*(Y445/H445),"0")</f>
        <v>0.5714285714285714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3">
        <v>4607091384673</v>
      </c>
      <c r="E446" s="784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2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94"/>
      <c r="R446" s="794"/>
      <c r="S446" s="794"/>
      <c r="T446" s="79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3">
        <v>4607091384673</v>
      </c>
      <c r="E447" s="784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831" t="s">
        <v>718</v>
      </c>
      <c r="Q447" s="794"/>
      <c r="R447" s="794"/>
      <c r="S447" s="794"/>
      <c r="T447" s="79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2"/>
      <c r="B448" s="798"/>
      <c r="C448" s="798"/>
      <c r="D448" s="798"/>
      <c r="E448" s="798"/>
      <c r="F448" s="798"/>
      <c r="G448" s="798"/>
      <c r="H448" s="798"/>
      <c r="I448" s="798"/>
      <c r="J448" s="798"/>
      <c r="K448" s="798"/>
      <c r="L448" s="798"/>
      <c r="M448" s="798"/>
      <c r="N448" s="798"/>
      <c r="O448" s="803"/>
      <c r="P448" s="785" t="s">
        <v>71</v>
      </c>
      <c r="Q448" s="786"/>
      <c r="R448" s="786"/>
      <c r="S448" s="786"/>
      <c r="T448" s="786"/>
      <c r="U448" s="786"/>
      <c r="V448" s="787"/>
      <c r="W448" s="37" t="s">
        <v>72</v>
      </c>
      <c r="X448" s="779">
        <f>IFERROR(X445/H445,"0")+IFERROR(X446/H446,"0")+IFERROR(X447/H447,"0")</f>
        <v>31.153846153846153</v>
      </c>
      <c r="Y448" s="779">
        <f>IFERROR(Y445/H445,"0")+IFERROR(Y446/H446,"0")+IFERROR(Y447/H447,"0")</f>
        <v>32</v>
      </c>
      <c r="Z448" s="779">
        <f>IFERROR(IF(Z445="",0,Z445),"0")+IFERROR(IF(Z446="",0,Z446),"0")+IFERROR(IF(Z447="",0,Z447),"0")</f>
        <v>0.69599999999999995</v>
      </c>
      <c r="AA448" s="780"/>
      <c r="AB448" s="780"/>
      <c r="AC448" s="780"/>
    </row>
    <row r="449" spans="1:68" x14ac:dyDescent="0.2">
      <c r="A449" s="798"/>
      <c r="B449" s="798"/>
      <c r="C449" s="798"/>
      <c r="D449" s="798"/>
      <c r="E449" s="798"/>
      <c r="F449" s="798"/>
      <c r="G449" s="798"/>
      <c r="H449" s="798"/>
      <c r="I449" s="798"/>
      <c r="J449" s="798"/>
      <c r="K449" s="798"/>
      <c r="L449" s="798"/>
      <c r="M449" s="798"/>
      <c r="N449" s="798"/>
      <c r="O449" s="803"/>
      <c r="P449" s="785" t="s">
        <v>71</v>
      </c>
      <c r="Q449" s="786"/>
      <c r="R449" s="786"/>
      <c r="S449" s="786"/>
      <c r="T449" s="786"/>
      <c r="U449" s="786"/>
      <c r="V449" s="787"/>
      <c r="W449" s="37" t="s">
        <v>69</v>
      </c>
      <c r="X449" s="779">
        <f>IFERROR(SUM(X445:X447),"0")</f>
        <v>243</v>
      </c>
      <c r="Y449" s="779">
        <f>IFERROR(SUM(Y445:Y447),"0")</f>
        <v>249.6</v>
      </c>
      <c r="Z449" s="37"/>
      <c r="AA449" s="780"/>
      <c r="AB449" s="780"/>
      <c r="AC449" s="780"/>
    </row>
    <row r="450" spans="1:68" ht="16.5" customHeight="1" x14ac:dyDescent="0.25">
      <c r="A450" s="834" t="s">
        <v>720</v>
      </c>
      <c r="B450" s="798"/>
      <c r="C450" s="798"/>
      <c r="D450" s="798"/>
      <c r="E450" s="798"/>
      <c r="F450" s="798"/>
      <c r="G450" s="798"/>
      <c r="H450" s="798"/>
      <c r="I450" s="798"/>
      <c r="J450" s="798"/>
      <c r="K450" s="798"/>
      <c r="L450" s="798"/>
      <c r="M450" s="798"/>
      <c r="N450" s="798"/>
      <c r="O450" s="798"/>
      <c r="P450" s="798"/>
      <c r="Q450" s="798"/>
      <c r="R450" s="798"/>
      <c r="S450" s="798"/>
      <c r="T450" s="798"/>
      <c r="U450" s="798"/>
      <c r="V450" s="798"/>
      <c r="W450" s="798"/>
      <c r="X450" s="798"/>
      <c r="Y450" s="798"/>
      <c r="Z450" s="798"/>
      <c r="AA450" s="772"/>
      <c r="AB450" s="772"/>
      <c r="AC450" s="772"/>
    </row>
    <row r="451" spans="1:68" ht="14.25" customHeight="1" x14ac:dyDescent="0.25">
      <c r="A451" s="800" t="s">
        <v>124</v>
      </c>
      <c r="B451" s="798"/>
      <c r="C451" s="798"/>
      <c r="D451" s="798"/>
      <c r="E451" s="798"/>
      <c r="F451" s="798"/>
      <c r="G451" s="798"/>
      <c r="H451" s="798"/>
      <c r="I451" s="798"/>
      <c r="J451" s="798"/>
      <c r="K451" s="798"/>
      <c r="L451" s="798"/>
      <c r="M451" s="798"/>
      <c r="N451" s="798"/>
      <c r="O451" s="798"/>
      <c r="P451" s="798"/>
      <c r="Q451" s="798"/>
      <c r="R451" s="798"/>
      <c r="S451" s="798"/>
      <c r="T451" s="798"/>
      <c r="U451" s="798"/>
      <c r="V451" s="798"/>
      <c r="W451" s="798"/>
      <c r="X451" s="798"/>
      <c r="Y451" s="798"/>
      <c r="Z451" s="798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3">
        <v>4680115881907</v>
      </c>
      <c r="E452" s="784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119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94"/>
      <c r="R452" s="794"/>
      <c r="S452" s="794"/>
      <c r="T452" s="79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3">
        <v>4680115881907</v>
      </c>
      <c r="E453" s="784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11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94"/>
      <c r="R453" s="794"/>
      <c r="S453" s="794"/>
      <c r="T453" s="79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3">
        <v>4680115883925</v>
      </c>
      <c r="E454" s="784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120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94"/>
      <c r="R454" s="794"/>
      <c r="S454" s="794"/>
      <c r="T454" s="79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3">
        <v>4680115883925</v>
      </c>
      <c r="E455" s="784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120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94"/>
      <c r="R455" s="794"/>
      <c r="S455" s="794"/>
      <c r="T455" s="79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3">
        <v>4607091384192</v>
      </c>
      <c r="E456" s="784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109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94"/>
      <c r="R456" s="794"/>
      <c r="S456" s="794"/>
      <c r="T456" s="79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3">
        <v>4680115884892</v>
      </c>
      <c r="E457" s="784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119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94"/>
      <c r="R457" s="794"/>
      <c r="S457" s="794"/>
      <c r="T457" s="79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3">
        <v>4680115884885</v>
      </c>
      <c r="E458" s="784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12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94"/>
      <c r="R458" s="794"/>
      <c r="S458" s="794"/>
      <c r="T458" s="795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3">
        <v>4680115884908</v>
      </c>
      <c r="E459" s="784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9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94"/>
      <c r="R459" s="794"/>
      <c r="S459" s="794"/>
      <c r="T459" s="79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2"/>
      <c r="B460" s="798"/>
      <c r="C460" s="798"/>
      <c r="D460" s="798"/>
      <c r="E460" s="798"/>
      <c r="F460" s="798"/>
      <c r="G460" s="798"/>
      <c r="H460" s="798"/>
      <c r="I460" s="798"/>
      <c r="J460" s="798"/>
      <c r="K460" s="798"/>
      <c r="L460" s="798"/>
      <c r="M460" s="798"/>
      <c r="N460" s="798"/>
      <c r="O460" s="803"/>
      <c r="P460" s="785" t="s">
        <v>71</v>
      </c>
      <c r="Q460" s="786"/>
      <c r="R460" s="786"/>
      <c r="S460" s="786"/>
      <c r="T460" s="786"/>
      <c r="U460" s="786"/>
      <c r="V460" s="787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8"/>
      <c r="B461" s="798"/>
      <c r="C461" s="798"/>
      <c r="D461" s="798"/>
      <c r="E461" s="798"/>
      <c r="F461" s="798"/>
      <c r="G461" s="798"/>
      <c r="H461" s="798"/>
      <c r="I461" s="798"/>
      <c r="J461" s="798"/>
      <c r="K461" s="798"/>
      <c r="L461" s="798"/>
      <c r="M461" s="798"/>
      <c r="N461" s="798"/>
      <c r="O461" s="803"/>
      <c r="P461" s="785" t="s">
        <v>71</v>
      </c>
      <c r="Q461" s="786"/>
      <c r="R461" s="786"/>
      <c r="S461" s="786"/>
      <c r="T461" s="786"/>
      <c r="U461" s="786"/>
      <c r="V461" s="787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800" t="s">
        <v>64</v>
      </c>
      <c r="B462" s="798"/>
      <c r="C462" s="798"/>
      <c r="D462" s="798"/>
      <c r="E462" s="798"/>
      <c r="F462" s="798"/>
      <c r="G462" s="798"/>
      <c r="H462" s="798"/>
      <c r="I462" s="798"/>
      <c r="J462" s="798"/>
      <c r="K462" s="798"/>
      <c r="L462" s="798"/>
      <c r="M462" s="798"/>
      <c r="N462" s="798"/>
      <c r="O462" s="798"/>
      <c r="P462" s="798"/>
      <c r="Q462" s="798"/>
      <c r="R462" s="798"/>
      <c r="S462" s="798"/>
      <c r="T462" s="798"/>
      <c r="U462" s="798"/>
      <c r="V462" s="798"/>
      <c r="W462" s="798"/>
      <c r="X462" s="798"/>
      <c r="Y462" s="798"/>
      <c r="Z462" s="798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3">
        <v>4607091384802</v>
      </c>
      <c r="E463" s="784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89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94"/>
      <c r="R463" s="794"/>
      <c r="S463" s="794"/>
      <c r="T463" s="79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3">
        <v>4607091384826</v>
      </c>
      <c r="E464" s="784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113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94"/>
      <c r="R464" s="794"/>
      <c r="S464" s="794"/>
      <c r="T464" s="79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2"/>
      <c r="B465" s="798"/>
      <c r="C465" s="798"/>
      <c r="D465" s="798"/>
      <c r="E465" s="798"/>
      <c r="F465" s="798"/>
      <c r="G465" s="798"/>
      <c r="H465" s="798"/>
      <c r="I465" s="798"/>
      <c r="J465" s="798"/>
      <c r="K465" s="798"/>
      <c r="L465" s="798"/>
      <c r="M465" s="798"/>
      <c r="N465" s="798"/>
      <c r="O465" s="803"/>
      <c r="P465" s="785" t="s">
        <v>71</v>
      </c>
      <c r="Q465" s="786"/>
      <c r="R465" s="786"/>
      <c r="S465" s="786"/>
      <c r="T465" s="786"/>
      <c r="U465" s="786"/>
      <c r="V465" s="787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8"/>
      <c r="B466" s="798"/>
      <c r="C466" s="798"/>
      <c r="D466" s="798"/>
      <c r="E466" s="798"/>
      <c r="F466" s="798"/>
      <c r="G466" s="798"/>
      <c r="H466" s="798"/>
      <c r="I466" s="798"/>
      <c r="J466" s="798"/>
      <c r="K466" s="798"/>
      <c r="L466" s="798"/>
      <c r="M466" s="798"/>
      <c r="N466" s="798"/>
      <c r="O466" s="803"/>
      <c r="P466" s="785" t="s">
        <v>71</v>
      </c>
      <c r="Q466" s="786"/>
      <c r="R466" s="786"/>
      <c r="S466" s="786"/>
      <c r="T466" s="786"/>
      <c r="U466" s="786"/>
      <c r="V466" s="787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800" t="s">
        <v>73</v>
      </c>
      <c r="B467" s="798"/>
      <c r="C467" s="798"/>
      <c r="D467" s="798"/>
      <c r="E467" s="798"/>
      <c r="F467" s="798"/>
      <c r="G467" s="798"/>
      <c r="H467" s="798"/>
      <c r="I467" s="798"/>
      <c r="J467" s="798"/>
      <c r="K467" s="798"/>
      <c r="L467" s="798"/>
      <c r="M467" s="798"/>
      <c r="N467" s="798"/>
      <c r="O467" s="798"/>
      <c r="P467" s="798"/>
      <c r="Q467" s="798"/>
      <c r="R467" s="798"/>
      <c r="S467" s="798"/>
      <c r="T467" s="798"/>
      <c r="U467" s="798"/>
      <c r="V467" s="798"/>
      <c r="W467" s="798"/>
      <c r="X467" s="798"/>
      <c r="Y467" s="798"/>
      <c r="Z467" s="798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3">
        <v>4607091384246</v>
      </c>
      <c r="E468" s="784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11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94"/>
      <c r="R468" s="794"/>
      <c r="S468" s="794"/>
      <c r="T468" s="795"/>
      <c r="U468" s="34"/>
      <c r="V468" s="34"/>
      <c r="W468" s="35" t="s">
        <v>69</v>
      </c>
      <c r="X468" s="777">
        <v>470</v>
      </c>
      <c r="Y468" s="778">
        <f t="shared" ref="Y468:Y474" si="93">IFERROR(IF(X468="",0,CEILING((X468/$H468),1)*$H468),"")</f>
        <v>475.8</v>
      </c>
      <c r="Z468" s="36">
        <f>IFERROR(IF(Y468=0,"",ROUNDUP(Y468/H468,0)*0.02175),"")</f>
        <v>1.3267499999999999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503.98461538461544</v>
      </c>
      <c r="BN468" s="64">
        <f t="shared" ref="BN468:BN474" si="95">IFERROR(Y468*I468/H468,"0")</f>
        <v>510.20400000000006</v>
      </c>
      <c r="BO468" s="64">
        <f t="shared" ref="BO468:BO474" si="96">IFERROR(1/J468*(X468/H468),"0")</f>
        <v>1.076007326007326</v>
      </c>
      <c r="BP468" s="64">
        <f t="shared" ref="BP468:BP474" si="97">IFERROR(1/J468*(Y468/H468),"0")</f>
        <v>1.0892857142857142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3">
        <v>4607091384246</v>
      </c>
      <c r="E469" s="784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1102" t="s">
        <v>748</v>
      </c>
      <c r="Q469" s="794"/>
      <c r="R469" s="794"/>
      <c r="S469" s="794"/>
      <c r="T469" s="79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3">
        <v>4680115881976</v>
      </c>
      <c r="E470" s="784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94"/>
      <c r="R470" s="794"/>
      <c r="S470" s="794"/>
      <c r="T470" s="79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3">
        <v>4680115881976</v>
      </c>
      <c r="E471" s="784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1222" t="s">
        <v>754</v>
      </c>
      <c r="Q471" s="794"/>
      <c r="R471" s="794"/>
      <c r="S471" s="794"/>
      <c r="T471" s="79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3">
        <v>4607091384253</v>
      </c>
      <c r="E472" s="784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9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94"/>
      <c r="R472" s="794"/>
      <c r="S472" s="794"/>
      <c r="T472" s="79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3">
        <v>4607091384253</v>
      </c>
      <c r="E473" s="784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116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94"/>
      <c r="R473" s="794"/>
      <c r="S473" s="794"/>
      <c r="T473" s="79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3">
        <v>4680115881969</v>
      </c>
      <c r="E474" s="784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11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94"/>
      <c r="R474" s="794"/>
      <c r="S474" s="794"/>
      <c r="T474" s="79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2"/>
      <c r="B475" s="798"/>
      <c r="C475" s="798"/>
      <c r="D475" s="798"/>
      <c r="E475" s="798"/>
      <c r="F475" s="798"/>
      <c r="G475" s="798"/>
      <c r="H475" s="798"/>
      <c r="I475" s="798"/>
      <c r="J475" s="798"/>
      <c r="K475" s="798"/>
      <c r="L475" s="798"/>
      <c r="M475" s="798"/>
      <c r="N475" s="798"/>
      <c r="O475" s="803"/>
      <c r="P475" s="785" t="s">
        <v>71</v>
      </c>
      <c r="Q475" s="786"/>
      <c r="R475" s="786"/>
      <c r="S475" s="786"/>
      <c r="T475" s="786"/>
      <c r="U475" s="786"/>
      <c r="V475" s="787"/>
      <c r="W475" s="37" t="s">
        <v>72</v>
      </c>
      <c r="X475" s="779">
        <f>IFERROR(X468/H468,"0")+IFERROR(X469/H469,"0")+IFERROR(X470/H470,"0")+IFERROR(X471/H471,"0")+IFERROR(X472/H472,"0")+IFERROR(X473/H473,"0")+IFERROR(X474/H474,"0")</f>
        <v>60.256410256410255</v>
      </c>
      <c r="Y475" s="779">
        <f>IFERROR(Y468/H468,"0")+IFERROR(Y469/H469,"0")+IFERROR(Y470/H470,"0")+IFERROR(Y471/H471,"0")+IFERROR(Y472/H472,"0")+IFERROR(Y473/H473,"0")+IFERROR(Y474/H474,"0")</f>
        <v>61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1.3267499999999999</v>
      </c>
      <c r="AA475" s="780"/>
      <c r="AB475" s="780"/>
      <c r="AC475" s="780"/>
    </row>
    <row r="476" spans="1:68" x14ac:dyDescent="0.2">
      <c r="A476" s="798"/>
      <c r="B476" s="798"/>
      <c r="C476" s="798"/>
      <c r="D476" s="798"/>
      <c r="E476" s="798"/>
      <c r="F476" s="798"/>
      <c r="G476" s="798"/>
      <c r="H476" s="798"/>
      <c r="I476" s="798"/>
      <c r="J476" s="798"/>
      <c r="K476" s="798"/>
      <c r="L476" s="798"/>
      <c r="M476" s="798"/>
      <c r="N476" s="798"/>
      <c r="O476" s="803"/>
      <c r="P476" s="785" t="s">
        <v>71</v>
      </c>
      <c r="Q476" s="786"/>
      <c r="R476" s="786"/>
      <c r="S476" s="786"/>
      <c r="T476" s="786"/>
      <c r="U476" s="786"/>
      <c r="V476" s="787"/>
      <c r="W476" s="37" t="s">
        <v>69</v>
      </c>
      <c r="X476" s="779">
        <f>IFERROR(SUM(X468:X474),"0")</f>
        <v>470</v>
      </c>
      <c r="Y476" s="779">
        <f>IFERROR(SUM(Y468:Y474),"0")</f>
        <v>475.8</v>
      </c>
      <c r="Z476" s="37"/>
      <c r="AA476" s="780"/>
      <c r="AB476" s="780"/>
      <c r="AC476" s="780"/>
    </row>
    <row r="477" spans="1:68" ht="14.25" customHeight="1" x14ac:dyDescent="0.25">
      <c r="A477" s="800" t="s">
        <v>222</v>
      </c>
      <c r="B477" s="798"/>
      <c r="C477" s="798"/>
      <c r="D477" s="798"/>
      <c r="E477" s="798"/>
      <c r="F477" s="798"/>
      <c r="G477" s="798"/>
      <c r="H477" s="798"/>
      <c r="I477" s="798"/>
      <c r="J477" s="798"/>
      <c r="K477" s="798"/>
      <c r="L477" s="798"/>
      <c r="M477" s="798"/>
      <c r="N477" s="798"/>
      <c r="O477" s="798"/>
      <c r="P477" s="798"/>
      <c r="Q477" s="798"/>
      <c r="R477" s="798"/>
      <c r="S477" s="798"/>
      <c r="T477" s="798"/>
      <c r="U477" s="798"/>
      <c r="V477" s="798"/>
      <c r="W477" s="798"/>
      <c r="X477" s="798"/>
      <c r="Y477" s="798"/>
      <c r="Z477" s="798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3">
        <v>4607091389357</v>
      </c>
      <c r="E478" s="784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89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94"/>
      <c r="R478" s="794"/>
      <c r="S478" s="794"/>
      <c r="T478" s="79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3">
        <v>4607091389357</v>
      </c>
      <c r="E479" s="784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1110" t="s">
        <v>766</v>
      </c>
      <c r="Q479" s="794"/>
      <c r="R479" s="794"/>
      <c r="S479" s="794"/>
      <c r="T479" s="79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2"/>
      <c r="B480" s="798"/>
      <c r="C480" s="798"/>
      <c r="D480" s="798"/>
      <c r="E480" s="798"/>
      <c r="F480" s="798"/>
      <c r="G480" s="798"/>
      <c r="H480" s="798"/>
      <c r="I480" s="798"/>
      <c r="J480" s="798"/>
      <c r="K480" s="798"/>
      <c r="L480" s="798"/>
      <c r="M480" s="798"/>
      <c r="N480" s="798"/>
      <c r="O480" s="803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8"/>
      <c r="B481" s="798"/>
      <c r="C481" s="798"/>
      <c r="D481" s="798"/>
      <c r="E481" s="798"/>
      <c r="F481" s="798"/>
      <c r="G481" s="798"/>
      <c r="H481" s="798"/>
      <c r="I481" s="798"/>
      <c r="J481" s="798"/>
      <c r="K481" s="798"/>
      <c r="L481" s="798"/>
      <c r="M481" s="798"/>
      <c r="N481" s="798"/>
      <c r="O481" s="803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62" t="s">
        <v>768</v>
      </c>
      <c r="B482" s="963"/>
      <c r="C482" s="963"/>
      <c r="D482" s="963"/>
      <c r="E482" s="963"/>
      <c r="F482" s="963"/>
      <c r="G482" s="963"/>
      <c r="H482" s="963"/>
      <c r="I482" s="963"/>
      <c r="J482" s="963"/>
      <c r="K482" s="963"/>
      <c r="L482" s="963"/>
      <c r="M482" s="963"/>
      <c r="N482" s="963"/>
      <c r="O482" s="963"/>
      <c r="P482" s="963"/>
      <c r="Q482" s="963"/>
      <c r="R482" s="963"/>
      <c r="S482" s="963"/>
      <c r="T482" s="963"/>
      <c r="U482" s="963"/>
      <c r="V482" s="963"/>
      <c r="W482" s="963"/>
      <c r="X482" s="963"/>
      <c r="Y482" s="963"/>
      <c r="Z482" s="963"/>
      <c r="AA482" s="48"/>
      <c r="AB482" s="48"/>
      <c r="AC482" s="48"/>
    </row>
    <row r="483" spans="1:68" ht="16.5" customHeight="1" x14ac:dyDescent="0.25">
      <c r="A483" s="834" t="s">
        <v>769</v>
      </c>
      <c r="B483" s="798"/>
      <c r="C483" s="798"/>
      <c r="D483" s="798"/>
      <c r="E483" s="798"/>
      <c r="F483" s="798"/>
      <c r="G483" s="798"/>
      <c r="H483" s="798"/>
      <c r="I483" s="798"/>
      <c r="J483" s="798"/>
      <c r="K483" s="798"/>
      <c r="L483" s="798"/>
      <c r="M483" s="798"/>
      <c r="N483" s="798"/>
      <c r="O483" s="798"/>
      <c r="P483" s="798"/>
      <c r="Q483" s="798"/>
      <c r="R483" s="798"/>
      <c r="S483" s="798"/>
      <c r="T483" s="798"/>
      <c r="U483" s="798"/>
      <c r="V483" s="798"/>
      <c r="W483" s="798"/>
      <c r="X483" s="798"/>
      <c r="Y483" s="798"/>
      <c r="Z483" s="798"/>
      <c r="AA483" s="772"/>
      <c r="AB483" s="772"/>
      <c r="AC483" s="772"/>
    </row>
    <row r="484" spans="1:68" ht="14.25" customHeight="1" x14ac:dyDescent="0.25">
      <c r="A484" s="800" t="s">
        <v>124</v>
      </c>
      <c r="B484" s="798"/>
      <c r="C484" s="798"/>
      <c r="D484" s="798"/>
      <c r="E484" s="798"/>
      <c r="F484" s="798"/>
      <c r="G484" s="798"/>
      <c r="H484" s="798"/>
      <c r="I484" s="798"/>
      <c r="J484" s="798"/>
      <c r="K484" s="798"/>
      <c r="L484" s="798"/>
      <c r="M484" s="798"/>
      <c r="N484" s="798"/>
      <c r="O484" s="798"/>
      <c r="P484" s="798"/>
      <c r="Q484" s="798"/>
      <c r="R484" s="798"/>
      <c r="S484" s="798"/>
      <c r="T484" s="798"/>
      <c r="U484" s="798"/>
      <c r="V484" s="798"/>
      <c r="W484" s="798"/>
      <c r="X484" s="798"/>
      <c r="Y484" s="798"/>
      <c r="Z484" s="798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3">
        <v>4607091389708</v>
      </c>
      <c r="E485" s="784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9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94"/>
      <c r="R485" s="794"/>
      <c r="S485" s="794"/>
      <c r="T485" s="79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2"/>
      <c r="B486" s="798"/>
      <c r="C486" s="798"/>
      <c r="D486" s="798"/>
      <c r="E486" s="798"/>
      <c r="F486" s="798"/>
      <c r="G486" s="798"/>
      <c r="H486" s="798"/>
      <c r="I486" s="798"/>
      <c r="J486" s="798"/>
      <c r="K486" s="798"/>
      <c r="L486" s="798"/>
      <c r="M486" s="798"/>
      <c r="N486" s="798"/>
      <c r="O486" s="803"/>
      <c r="P486" s="785" t="s">
        <v>71</v>
      </c>
      <c r="Q486" s="786"/>
      <c r="R486" s="786"/>
      <c r="S486" s="786"/>
      <c r="T486" s="786"/>
      <c r="U486" s="786"/>
      <c r="V486" s="787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8"/>
      <c r="B487" s="798"/>
      <c r="C487" s="798"/>
      <c r="D487" s="798"/>
      <c r="E487" s="798"/>
      <c r="F487" s="798"/>
      <c r="G487" s="798"/>
      <c r="H487" s="798"/>
      <c r="I487" s="798"/>
      <c r="J487" s="798"/>
      <c r="K487" s="798"/>
      <c r="L487" s="798"/>
      <c r="M487" s="798"/>
      <c r="N487" s="798"/>
      <c r="O487" s="803"/>
      <c r="P487" s="785" t="s">
        <v>71</v>
      </c>
      <c r="Q487" s="786"/>
      <c r="R487" s="786"/>
      <c r="S487" s="786"/>
      <c r="T487" s="786"/>
      <c r="U487" s="786"/>
      <c r="V487" s="787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800" t="s">
        <v>64</v>
      </c>
      <c r="B488" s="798"/>
      <c r="C488" s="798"/>
      <c r="D488" s="798"/>
      <c r="E488" s="798"/>
      <c r="F488" s="798"/>
      <c r="G488" s="798"/>
      <c r="H488" s="798"/>
      <c r="I488" s="798"/>
      <c r="J488" s="798"/>
      <c r="K488" s="798"/>
      <c r="L488" s="798"/>
      <c r="M488" s="798"/>
      <c r="N488" s="798"/>
      <c r="O488" s="798"/>
      <c r="P488" s="798"/>
      <c r="Q488" s="798"/>
      <c r="R488" s="798"/>
      <c r="S488" s="798"/>
      <c r="T488" s="798"/>
      <c r="U488" s="798"/>
      <c r="V488" s="798"/>
      <c r="W488" s="798"/>
      <c r="X488" s="798"/>
      <c r="Y488" s="798"/>
      <c r="Z488" s="798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3">
        <v>4607091389753</v>
      </c>
      <c r="E489" s="784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94"/>
      <c r="R489" s="794"/>
      <c r="S489" s="794"/>
      <c r="T489" s="79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3">
        <v>4607091389753</v>
      </c>
      <c r="E490" s="784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91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94"/>
      <c r="R490" s="794"/>
      <c r="S490" s="794"/>
      <c r="T490" s="795"/>
      <c r="U490" s="34"/>
      <c r="V490" s="34"/>
      <c r="W490" s="35" t="s">
        <v>69</v>
      </c>
      <c r="X490" s="777">
        <v>161</v>
      </c>
      <c r="Y490" s="778">
        <f t="shared" si="98"/>
        <v>163.80000000000001</v>
      </c>
      <c r="Z490" s="36">
        <f>IFERROR(IF(Y490=0,"",ROUNDUP(Y490/H490,0)*0.00753),"")</f>
        <v>0.29366999999999999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169.81666666666663</v>
      </c>
      <c r="BN490" s="64">
        <f t="shared" si="100"/>
        <v>172.77</v>
      </c>
      <c r="BO490" s="64">
        <f t="shared" si="101"/>
        <v>0.24572649572649569</v>
      </c>
      <c r="BP490" s="64">
        <f t="shared" si="102"/>
        <v>0.25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3">
        <v>4607091389760</v>
      </c>
      <c r="E491" s="784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99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94"/>
      <c r="R491" s="794"/>
      <c r="S491" s="794"/>
      <c r="T491" s="79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3">
        <v>4607091389746</v>
      </c>
      <c r="E492" s="784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110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94"/>
      <c r="R492" s="794"/>
      <c r="S492" s="794"/>
      <c r="T492" s="79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3">
        <v>4607091389746</v>
      </c>
      <c r="E493" s="784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10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94"/>
      <c r="R493" s="794"/>
      <c r="S493" s="794"/>
      <c r="T493" s="79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3">
        <v>4680115883147</v>
      </c>
      <c r="E494" s="784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3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94"/>
      <c r="R494" s="794"/>
      <c r="S494" s="794"/>
      <c r="T494" s="79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3">
        <v>4607091384338</v>
      </c>
      <c r="E495" s="784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8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94"/>
      <c r="R495" s="794"/>
      <c r="S495" s="794"/>
      <c r="T495" s="79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3">
        <v>4607091384338</v>
      </c>
      <c r="E496" s="784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2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94"/>
      <c r="R496" s="794"/>
      <c r="S496" s="794"/>
      <c r="T496" s="79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3">
        <v>4680115883154</v>
      </c>
      <c r="E497" s="784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2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94"/>
      <c r="R497" s="794"/>
      <c r="S497" s="794"/>
      <c r="T497" s="79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3">
        <v>4680115883154</v>
      </c>
      <c r="E498" s="784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10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94"/>
      <c r="R498" s="794"/>
      <c r="S498" s="794"/>
      <c r="T498" s="79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3">
        <v>4607091389524</v>
      </c>
      <c r="E499" s="784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94"/>
      <c r="R499" s="794"/>
      <c r="S499" s="794"/>
      <c r="T499" s="79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3">
        <v>4607091389524</v>
      </c>
      <c r="E500" s="784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9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94"/>
      <c r="R500" s="794"/>
      <c r="S500" s="794"/>
      <c r="T500" s="79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3">
        <v>4680115883161</v>
      </c>
      <c r="E501" s="784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94"/>
      <c r="R501" s="794"/>
      <c r="S501" s="794"/>
      <c r="T501" s="79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3">
        <v>4607091389531</v>
      </c>
      <c r="E502" s="784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4"/>
      <c r="R502" s="794"/>
      <c r="S502" s="794"/>
      <c r="T502" s="79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3">
        <v>4607091389531</v>
      </c>
      <c r="E503" s="784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94"/>
      <c r="R503" s="794"/>
      <c r="S503" s="794"/>
      <c r="T503" s="795"/>
      <c r="U503" s="34"/>
      <c r="V503" s="34"/>
      <c r="W503" s="35" t="s">
        <v>69</v>
      </c>
      <c r="X503" s="777">
        <v>89</v>
      </c>
      <c r="Y503" s="778">
        <f t="shared" si="98"/>
        <v>90.3</v>
      </c>
      <c r="Z503" s="36">
        <f t="shared" si="103"/>
        <v>0.21586</v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94.509523809523799</v>
      </c>
      <c r="BN503" s="64">
        <f t="shared" si="100"/>
        <v>95.89</v>
      </c>
      <c r="BO503" s="64">
        <f t="shared" si="101"/>
        <v>0.18111518111518113</v>
      </c>
      <c r="BP503" s="64">
        <f t="shared" si="102"/>
        <v>0.18376068376068377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3">
        <v>4607091384345</v>
      </c>
      <c r="E504" s="784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9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94"/>
      <c r="R504" s="794"/>
      <c r="S504" s="794"/>
      <c r="T504" s="79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3">
        <v>4680115883185</v>
      </c>
      <c r="E505" s="784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80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94"/>
      <c r="R505" s="794"/>
      <c r="S505" s="794"/>
      <c r="T505" s="79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3">
        <v>4680115883185</v>
      </c>
      <c r="E506" s="784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98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4"/>
      <c r="R506" s="794"/>
      <c r="S506" s="794"/>
      <c r="T506" s="79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2"/>
      <c r="B507" s="798"/>
      <c r="C507" s="798"/>
      <c r="D507" s="798"/>
      <c r="E507" s="798"/>
      <c r="F507" s="798"/>
      <c r="G507" s="798"/>
      <c r="H507" s="798"/>
      <c r="I507" s="798"/>
      <c r="J507" s="798"/>
      <c r="K507" s="798"/>
      <c r="L507" s="798"/>
      <c r="M507" s="798"/>
      <c r="N507" s="798"/>
      <c r="O507" s="803"/>
      <c r="P507" s="785" t="s">
        <v>71</v>
      </c>
      <c r="Q507" s="786"/>
      <c r="R507" s="786"/>
      <c r="S507" s="786"/>
      <c r="T507" s="786"/>
      <c r="U507" s="786"/>
      <c r="V507" s="787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80.714285714285708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82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0.50953000000000004</v>
      </c>
      <c r="AA507" s="780"/>
      <c r="AB507" s="780"/>
      <c r="AC507" s="780"/>
    </row>
    <row r="508" spans="1:68" x14ac:dyDescent="0.2">
      <c r="A508" s="798"/>
      <c r="B508" s="798"/>
      <c r="C508" s="798"/>
      <c r="D508" s="798"/>
      <c r="E508" s="798"/>
      <c r="F508" s="798"/>
      <c r="G508" s="798"/>
      <c r="H508" s="798"/>
      <c r="I508" s="798"/>
      <c r="J508" s="798"/>
      <c r="K508" s="798"/>
      <c r="L508" s="798"/>
      <c r="M508" s="798"/>
      <c r="N508" s="798"/>
      <c r="O508" s="803"/>
      <c r="P508" s="785" t="s">
        <v>71</v>
      </c>
      <c r="Q508" s="786"/>
      <c r="R508" s="786"/>
      <c r="S508" s="786"/>
      <c r="T508" s="786"/>
      <c r="U508" s="786"/>
      <c r="V508" s="787"/>
      <c r="W508" s="37" t="s">
        <v>69</v>
      </c>
      <c r="X508" s="779">
        <f>IFERROR(SUM(X489:X506),"0")</f>
        <v>250</v>
      </c>
      <c r="Y508" s="779">
        <f>IFERROR(SUM(Y489:Y506),"0")</f>
        <v>254.10000000000002</v>
      </c>
      <c r="Z508" s="37"/>
      <c r="AA508" s="780"/>
      <c r="AB508" s="780"/>
      <c r="AC508" s="780"/>
    </row>
    <row r="509" spans="1:68" ht="14.25" customHeight="1" x14ac:dyDescent="0.25">
      <c r="A509" s="800" t="s">
        <v>73</v>
      </c>
      <c r="B509" s="798"/>
      <c r="C509" s="798"/>
      <c r="D509" s="798"/>
      <c r="E509" s="798"/>
      <c r="F509" s="798"/>
      <c r="G509" s="798"/>
      <c r="H509" s="798"/>
      <c r="I509" s="798"/>
      <c r="J509" s="798"/>
      <c r="K509" s="798"/>
      <c r="L509" s="798"/>
      <c r="M509" s="798"/>
      <c r="N509" s="798"/>
      <c r="O509" s="798"/>
      <c r="P509" s="798"/>
      <c r="Q509" s="798"/>
      <c r="R509" s="798"/>
      <c r="S509" s="798"/>
      <c r="T509" s="798"/>
      <c r="U509" s="798"/>
      <c r="V509" s="798"/>
      <c r="W509" s="798"/>
      <c r="X509" s="798"/>
      <c r="Y509" s="798"/>
      <c r="Z509" s="798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3">
        <v>4607091384352</v>
      </c>
      <c r="E510" s="784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81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4"/>
      <c r="R510" s="794"/>
      <c r="S510" s="794"/>
      <c r="T510" s="79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3">
        <v>4607091389654</v>
      </c>
      <c r="E511" s="784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4"/>
      <c r="R511" s="794"/>
      <c r="S511" s="794"/>
      <c r="T511" s="79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2"/>
      <c r="B512" s="798"/>
      <c r="C512" s="798"/>
      <c r="D512" s="798"/>
      <c r="E512" s="798"/>
      <c r="F512" s="798"/>
      <c r="G512" s="798"/>
      <c r="H512" s="798"/>
      <c r="I512" s="798"/>
      <c r="J512" s="798"/>
      <c r="K512" s="798"/>
      <c r="L512" s="798"/>
      <c r="M512" s="798"/>
      <c r="N512" s="798"/>
      <c r="O512" s="803"/>
      <c r="P512" s="785" t="s">
        <v>71</v>
      </c>
      <c r="Q512" s="786"/>
      <c r="R512" s="786"/>
      <c r="S512" s="786"/>
      <c r="T512" s="786"/>
      <c r="U512" s="786"/>
      <c r="V512" s="787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8"/>
      <c r="B513" s="798"/>
      <c r="C513" s="798"/>
      <c r="D513" s="798"/>
      <c r="E513" s="798"/>
      <c r="F513" s="798"/>
      <c r="G513" s="798"/>
      <c r="H513" s="798"/>
      <c r="I513" s="798"/>
      <c r="J513" s="798"/>
      <c r="K513" s="798"/>
      <c r="L513" s="798"/>
      <c r="M513" s="798"/>
      <c r="N513" s="798"/>
      <c r="O513" s="803"/>
      <c r="P513" s="785" t="s">
        <v>71</v>
      </c>
      <c r="Q513" s="786"/>
      <c r="R513" s="786"/>
      <c r="S513" s="786"/>
      <c r="T513" s="786"/>
      <c r="U513" s="786"/>
      <c r="V513" s="787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800" t="s">
        <v>113</v>
      </c>
      <c r="B514" s="798"/>
      <c r="C514" s="798"/>
      <c r="D514" s="798"/>
      <c r="E514" s="798"/>
      <c r="F514" s="798"/>
      <c r="G514" s="798"/>
      <c r="H514" s="798"/>
      <c r="I514" s="798"/>
      <c r="J514" s="798"/>
      <c r="K514" s="798"/>
      <c r="L514" s="798"/>
      <c r="M514" s="798"/>
      <c r="N514" s="798"/>
      <c r="O514" s="798"/>
      <c r="P514" s="798"/>
      <c r="Q514" s="798"/>
      <c r="R514" s="798"/>
      <c r="S514" s="798"/>
      <c r="T514" s="798"/>
      <c r="U514" s="798"/>
      <c r="V514" s="798"/>
      <c r="W514" s="798"/>
      <c r="X514" s="798"/>
      <c r="Y514" s="798"/>
      <c r="Z514" s="798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3">
        <v>4680115884335</v>
      </c>
      <c r="E515" s="784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88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4"/>
      <c r="R515" s="794"/>
      <c r="S515" s="794"/>
      <c r="T515" s="795"/>
      <c r="U515" s="34"/>
      <c r="V515" s="34"/>
      <c r="W515" s="35" t="s">
        <v>69</v>
      </c>
      <c r="X515" s="777">
        <v>3</v>
      </c>
      <c r="Y515" s="778">
        <f>IFERROR(IF(X515="",0,CEILING((X515/$H515),1)*$H515),"")</f>
        <v>3.5999999999999996</v>
      </c>
      <c r="Z515" s="36">
        <f>IFERROR(IF(Y515=0,"",ROUNDUP(Y515/H515,0)*0.00627),"")</f>
        <v>1.881E-2</v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4.5000000000000009</v>
      </c>
      <c r="BN515" s="64">
        <f>IFERROR(Y515*I515/H515,"0")</f>
        <v>5.3999999999999995</v>
      </c>
      <c r="BO515" s="64">
        <f>IFERROR(1/J515*(X515/H515),"0")</f>
        <v>1.2500000000000001E-2</v>
      </c>
      <c r="BP515" s="64">
        <f>IFERROR(1/J515*(Y515/H515),"0")</f>
        <v>1.4999999999999999E-2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3">
        <v>4680115884113</v>
      </c>
      <c r="E516" s="784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9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4"/>
      <c r="R516" s="794"/>
      <c r="S516" s="794"/>
      <c r="T516" s="79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2"/>
      <c r="B517" s="798"/>
      <c r="C517" s="798"/>
      <c r="D517" s="798"/>
      <c r="E517" s="798"/>
      <c r="F517" s="798"/>
      <c r="G517" s="798"/>
      <c r="H517" s="798"/>
      <c r="I517" s="798"/>
      <c r="J517" s="798"/>
      <c r="K517" s="798"/>
      <c r="L517" s="798"/>
      <c r="M517" s="798"/>
      <c r="N517" s="798"/>
      <c r="O517" s="803"/>
      <c r="P517" s="785" t="s">
        <v>71</v>
      </c>
      <c r="Q517" s="786"/>
      <c r="R517" s="786"/>
      <c r="S517" s="786"/>
      <c r="T517" s="786"/>
      <c r="U517" s="786"/>
      <c r="V517" s="787"/>
      <c r="W517" s="37" t="s">
        <v>72</v>
      </c>
      <c r="X517" s="779">
        <f>IFERROR(X515/H515,"0")+IFERROR(X516/H516,"0")</f>
        <v>2.5</v>
      </c>
      <c r="Y517" s="779">
        <f>IFERROR(Y515/H515,"0")+IFERROR(Y516/H516,"0")</f>
        <v>3</v>
      </c>
      <c r="Z517" s="779">
        <f>IFERROR(IF(Z515="",0,Z515),"0")+IFERROR(IF(Z516="",0,Z516),"0")</f>
        <v>1.881E-2</v>
      </c>
      <c r="AA517" s="780"/>
      <c r="AB517" s="780"/>
      <c r="AC517" s="780"/>
    </row>
    <row r="518" spans="1:68" x14ac:dyDescent="0.2">
      <c r="A518" s="798"/>
      <c r="B518" s="798"/>
      <c r="C518" s="798"/>
      <c r="D518" s="798"/>
      <c r="E518" s="798"/>
      <c r="F518" s="798"/>
      <c r="G518" s="798"/>
      <c r="H518" s="798"/>
      <c r="I518" s="798"/>
      <c r="J518" s="798"/>
      <c r="K518" s="798"/>
      <c r="L518" s="798"/>
      <c r="M518" s="798"/>
      <c r="N518" s="798"/>
      <c r="O518" s="803"/>
      <c r="P518" s="785" t="s">
        <v>71</v>
      </c>
      <c r="Q518" s="786"/>
      <c r="R518" s="786"/>
      <c r="S518" s="786"/>
      <c r="T518" s="786"/>
      <c r="U518" s="786"/>
      <c r="V518" s="787"/>
      <c r="W518" s="37" t="s">
        <v>69</v>
      </c>
      <c r="X518" s="779">
        <f>IFERROR(SUM(X515:X516),"0")</f>
        <v>3</v>
      </c>
      <c r="Y518" s="779">
        <f>IFERROR(SUM(Y515:Y516),"0")</f>
        <v>3.5999999999999996</v>
      </c>
      <c r="Z518" s="37"/>
      <c r="AA518" s="780"/>
      <c r="AB518" s="780"/>
      <c r="AC518" s="780"/>
    </row>
    <row r="519" spans="1:68" ht="16.5" customHeight="1" x14ac:dyDescent="0.25">
      <c r="A519" s="834" t="s">
        <v>824</v>
      </c>
      <c r="B519" s="798"/>
      <c r="C519" s="798"/>
      <c r="D519" s="798"/>
      <c r="E519" s="798"/>
      <c r="F519" s="798"/>
      <c r="G519" s="798"/>
      <c r="H519" s="798"/>
      <c r="I519" s="798"/>
      <c r="J519" s="798"/>
      <c r="K519" s="798"/>
      <c r="L519" s="798"/>
      <c r="M519" s="798"/>
      <c r="N519" s="798"/>
      <c r="O519" s="798"/>
      <c r="P519" s="798"/>
      <c r="Q519" s="798"/>
      <c r="R519" s="798"/>
      <c r="S519" s="798"/>
      <c r="T519" s="798"/>
      <c r="U519" s="798"/>
      <c r="V519" s="798"/>
      <c r="W519" s="798"/>
      <c r="X519" s="798"/>
      <c r="Y519" s="798"/>
      <c r="Z519" s="798"/>
      <c r="AA519" s="772"/>
      <c r="AB519" s="772"/>
      <c r="AC519" s="772"/>
    </row>
    <row r="520" spans="1:68" ht="14.25" customHeight="1" x14ac:dyDescent="0.25">
      <c r="A520" s="800" t="s">
        <v>180</v>
      </c>
      <c r="B520" s="798"/>
      <c r="C520" s="798"/>
      <c r="D520" s="798"/>
      <c r="E520" s="798"/>
      <c r="F520" s="798"/>
      <c r="G520" s="798"/>
      <c r="H520" s="798"/>
      <c r="I520" s="798"/>
      <c r="J520" s="798"/>
      <c r="K520" s="798"/>
      <c r="L520" s="798"/>
      <c r="M520" s="798"/>
      <c r="N520" s="798"/>
      <c r="O520" s="798"/>
      <c r="P520" s="798"/>
      <c r="Q520" s="798"/>
      <c r="R520" s="798"/>
      <c r="S520" s="798"/>
      <c r="T520" s="798"/>
      <c r="U520" s="798"/>
      <c r="V520" s="798"/>
      <c r="W520" s="798"/>
      <c r="X520" s="798"/>
      <c r="Y520" s="798"/>
      <c r="Z520" s="798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3">
        <v>4607091389364</v>
      </c>
      <c r="E521" s="784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4"/>
      <c r="R521" s="794"/>
      <c r="S521" s="794"/>
      <c r="T521" s="79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2"/>
      <c r="B522" s="798"/>
      <c r="C522" s="798"/>
      <c r="D522" s="798"/>
      <c r="E522" s="798"/>
      <c r="F522" s="798"/>
      <c r="G522" s="798"/>
      <c r="H522" s="798"/>
      <c r="I522" s="798"/>
      <c r="J522" s="798"/>
      <c r="K522" s="798"/>
      <c r="L522" s="798"/>
      <c r="M522" s="798"/>
      <c r="N522" s="798"/>
      <c r="O522" s="803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8"/>
      <c r="B523" s="798"/>
      <c r="C523" s="798"/>
      <c r="D523" s="798"/>
      <c r="E523" s="798"/>
      <c r="F523" s="798"/>
      <c r="G523" s="798"/>
      <c r="H523" s="798"/>
      <c r="I523" s="798"/>
      <c r="J523" s="798"/>
      <c r="K523" s="798"/>
      <c r="L523" s="798"/>
      <c r="M523" s="798"/>
      <c r="N523" s="798"/>
      <c r="O523" s="803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800" t="s">
        <v>64</v>
      </c>
      <c r="B524" s="798"/>
      <c r="C524" s="798"/>
      <c r="D524" s="798"/>
      <c r="E524" s="798"/>
      <c r="F524" s="798"/>
      <c r="G524" s="798"/>
      <c r="H524" s="798"/>
      <c r="I524" s="798"/>
      <c r="J524" s="798"/>
      <c r="K524" s="798"/>
      <c r="L524" s="798"/>
      <c r="M524" s="798"/>
      <c r="N524" s="798"/>
      <c r="O524" s="798"/>
      <c r="P524" s="798"/>
      <c r="Q524" s="798"/>
      <c r="R524" s="798"/>
      <c r="S524" s="798"/>
      <c r="T524" s="798"/>
      <c r="U524" s="798"/>
      <c r="V524" s="798"/>
      <c r="W524" s="798"/>
      <c r="X524" s="798"/>
      <c r="Y524" s="798"/>
      <c r="Z524" s="798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3">
        <v>4607091389739</v>
      </c>
      <c r="E525" s="784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91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4"/>
      <c r="R525" s="794"/>
      <c r="S525" s="794"/>
      <c r="T525" s="795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3">
        <v>4607091389425</v>
      </c>
      <c r="E526" s="784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9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94"/>
      <c r="R526" s="794"/>
      <c r="S526" s="794"/>
      <c r="T526" s="79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3">
        <v>4680115880771</v>
      </c>
      <c r="E527" s="784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116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94"/>
      <c r="R527" s="794"/>
      <c r="S527" s="794"/>
      <c r="T527" s="79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3">
        <v>4607091389500</v>
      </c>
      <c r="E528" s="784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81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4"/>
      <c r="R528" s="794"/>
      <c r="S528" s="794"/>
      <c r="T528" s="79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3">
        <v>4607091389500</v>
      </c>
      <c r="E529" s="784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10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4"/>
      <c r="R529" s="794"/>
      <c r="S529" s="794"/>
      <c r="T529" s="79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2"/>
      <c r="B530" s="798"/>
      <c r="C530" s="798"/>
      <c r="D530" s="798"/>
      <c r="E530" s="798"/>
      <c r="F530" s="798"/>
      <c r="G530" s="798"/>
      <c r="H530" s="798"/>
      <c r="I530" s="798"/>
      <c r="J530" s="798"/>
      <c r="K530" s="798"/>
      <c r="L530" s="798"/>
      <c r="M530" s="798"/>
      <c r="N530" s="798"/>
      <c r="O530" s="803"/>
      <c r="P530" s="785" t="s">
        <v>71</v>
      </c>
      <c r="Q530" s="786"/>
      <c r="R530" s="786"/>
      <c r="S530" s="786"/>
      <c r="T530" s="786"/>
      <c r="U530" s="786"/>
      <c r="V530" s="787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x14ac:dyDescent="0.2">
      <c r="A531" s="798"/>
      <c r="B531" s="798"/>
      <c r="C531" s="798"/>
      <c r="D531" s="798"/>
      <c r="E531" s="798"/>
      <c r="F531" s="798"/>
      <c r="G531" s="798"/>
      <c r="H531" s="798"/>
      <c r="I531" s="798"/>
      <c r="J531" s="798"/>
      <c r="K531" s="798"/>
      <c r="L531" s="798"/>
      <c r="M531" s="798"/>
      <c r="N531" s="798"/>
      <c r="O531" s="803"/>
      <c r="P531" s="785" t="s">
        <v>71</v>
      </c>
      <c r="Q531" s="786"/>
      <c r="R531" s="786"/>
      <c r="S531" s="786"/>
      <c r="T531" s="786"/>
      <c r="U531" s="786"/>
      <c r="V531" s="787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customHeight="1" x14ac:dyDescent="0.25">
      <c r="A532" s="800" t="s">
        <v>113</v>
      </c>
      <c r="B532" s="798"/>
      <c r="C532" s="798"/>
      <c r="D532" s="798"/>
      <c r="E532" s="798"/>
      <c r="F532" s="798"/>
      <c r="G532" s="798"/>
      <c r="H532" s="798"/>
      <c r="I532" s="798"/>
      <c r="J532" s="798"/>
      <c r="K532" s="798"/>
      <c r="L532" s="798"/>
      <c r="M532" s="798"/>
      <c r="N532" s="798"/>
      <c r="O532" s="798"/>
      <c r="P532" s="798"/>
      <c r="Q532" s="798"/>
      <c r="R532" s="798"/>
      <c r="S532" s="798"/>
      <c r="T532" s="798"/>
      <c r="U532" s="798"/>
      <c r="V532" s="798"/>
      <c r="W532" s="798"/>
      <c r="X532" s="798"/>
      <c r="Y532" s="798"/>
      <c r="Z532" s="798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3">
        <v>4680115884359</v>
      </c>
      <c r="E533" s="784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98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94"/>
      <c r="R533" s="794"/>
      <c r="S533" s="794"/>
      <c r="T533" s="79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2"/>
      <c r="B534" s="798"/>
      <c r="C534" s="798"/>
      <c r="D534" s="798"/>
      <c r="E534" s="798"/>
      <c r="F534" s="798"/>
      <c r="G534" s="798"/>
      <c r="H534" s="798"/>
      <c r="I534" s="798"/>
      <c r="J534" s="798"/>
      <c r="K534" s="798"/>
      <c r="L534" s="798"/>
      <c r="M534" s="798"/>
      <c r="N534" s="798"/>
      <c r="O534" s="803"/>
      <c r="P534" s="785" t="s">
        <v>71</v>
      </c>
      <c r="Q534" s="786"/>
      <c r="R534" s="786"/>
      <c r="S534" s="786"/>
      <c r="T534" s="786"/>
      <c r="U534" s="786"/>
      <c r="V534" s="787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8"/>
      <c r="B535" s="798"/>
      <c r="C535" s="798"/>
      <c r="D535" s="798"/>
      <c r="E535" s="798"/>
      <c r="F535" s="798"/>
      <c r="G535" s="798"/>
      <c r="H535" s="798"/>
      <c r="I535" s="798"/>
      <c r="J535" s="798"/>
      <c r="K535" s="798"/>
      <c r="L535" s="798"/>
      <c r="M535" s="798"/>
      <c r="N535" s="798"/>
      <c r="O535" s="803"/>
      <c r="P535" s="785" t="s">
        <v>71</v>
      </c>
      <c r="Q535" s="786"/>
      <c r="R535" s="786"/>
      <c r="S535" s="786"/>
      <c r="T535" s="786"/>
      <c r="U535" s="786"/>
      <c r="V535" s="787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800" t="s">
        <v>842</v>
      </c>
      <c r="B536" s="798"/>
      <c r="C536" s="798"/>
      <c r="D536" s="798"/>
      <c r="E536" s="798"/>
      <c r="F536" s="798"/>
      <c r="G536" s="798"/>
      <c r="H536" s="798"/>
      <c r="I536" s="798"/>
      <c r="J536" s="798"/>
      <c r="K536" s="798"/>
      <c r="L536" s="798"/>
      <c r="M536" s="798"/>
      <c r="N536" s="798"/>
      <c r="O536" s="798"/>
      <c r="P536" s="798"/>
      <c r="Q536" s="798"/>
      <c r="R536" s="798"/>
      <c r="S536" s="798"/>
      <c r="T536" s="798"/>
      <c r="U536" s="798"/>
      <c r="V536" s="798"/>
      <c r="W536" s="798"/>
      <c r="X536" s="798"/>
      <c r="Y536" s="798"/>
      <c r="Z536" s="798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3">
        <v>4680115884564</v>
      </c>
      <c r="E537" s="784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113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94"/>
      <c r="R537" s="794"/>
      <c r="S537" s="794"/>
      <c r="T537" s="795"/>
      <c r="U537" s="34"/>
      <c r="V537" s="34"/>
      <c r="W537" s="35" t="s">
        <v>69</v>
      </c>
      <c r="X537" s="777">
        <v>7</v>
      </c>
      <c r="Y537" s="778">
        <f>IFERROR(IF(X537="",0,CEILING((X537/$H537),1)*$H537),"")</f>
        <v>9</v>
      </c>
      <c r="Z537" s="36">
        <f>IFERROR(IF(Y537=0,"",ROUNDUP(Y537/H537,0)*0.00627),"")</f>
        <v>1.881E-2</v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8.4</v>
      </c>
      <c r="BN537" s="64">
        <f>IFERROR(Y537*I537/H537,"0")</f>
        <v>10.799999999999999</v>
      </c>
      <c r="BO537" s="64">
        <f>IFERROR(1/J537*(X537/H537),"0")</f>
        <v>1.1666666666666667E-2</v>
      </c>
      <c r="BP537" s="64">
        <f>IFERROR(1/J537*(Y537/H537),"0")</f>
        <v>1.4999999999999999E-2</v>
      </c>
    </row>
    <row r="538" spans="1:68" x14ac:dyDescent="0.2">
      <c r="A538" s="802"/>
      <c r="B538" s="798"/>
      <c r="C538" s="798"/>
      <c r="D538" s="798"/>
      <c r="E538" s="798"/>
      <c r="F538" s="798"/>
      <c r="G538" s="798"/>
      <c r="H538" s="798"/>
      <c r="I538" s="798"/>
      <c r="J538" s="798"/>
      <c r="K538" s="798"/>
      <c r="L538" s="798"/>
      <c r="M538" s="798"/>
      <c r="N538" s="798"/>
      <c r="O538" s="803"/>
      <c r="P538" s="785" t="s">
        <v>71</v>
      </c>
      <c r="Q538" s="786"/>
      <c r="R538" s="786"/>
      <c r="S538" s="786"/>
      <c r="T538" s="786"/>
      <c r="U538" s="786"/>
      <c r="V538" s="787"/>
      <c r="W538" s="37" t="s">
        <v>72</v>
      </c>
      <c r="X538" s="779">
        <f>IFERROR(X537/H537,"0")</f>
        <v>2.3333333333333335</v>
      </c>
      <c r="Y538" s="779">
        <f>IFERROR(Y537/H537,"0")</f>
        <v>3</v>
      </c>
      <c r="Z538" s="779">
        <f>IFERROR(IF(Z537="",0,Z537),"0")</f>
        <v>1.881E-2</v>
      </c>
      <c r="AA538" s="780"/>
      <c r="AB538" s="780"/>
      <c r="AC538" s="780"/>
    </row>
    <row r="539" spans="1:68" x14ac:dyDescent="0.2">
      <c r="A539" s="798"/>
      <c r="B539" s="798"/>
      <c r="C539" s="798"/>
      <c r="D539" s="798"/>
      <c r="E539" s="798"/>
      <c r="F539" s="798"/>
      <c r="G539" s="798"/>
      <c r="H539" s="798"/>
      <c r="I539" s="798"/>
      <c r="J539" s="798"/>
      <c r="K539" s="798"/>
      <c r="L539" s="798"/>
      <c r="M539" s="798"/>
      <c r="N539" s="798"/>
      <c r="O539" s="803"/>
      <c r="P539" s="785" t="s">
        <v>71</v>
      </c>
      <c r="Q539" s="786"/>
      <c r="R539" s="786"/>
      <c r="S539" s="786"/>
      <c r="T539" s="786"/>
      <c r="U539" s="786"/>
      <c r="V539" s="787"/>
      <c r="W539" s="37" t="s">
        <v>69</v>
      </c>
      <c r="X539" s="779">
        <f>IFERROR(SUM(X537:X537),"0")</f>
        <v>7</v>
      </c>
      <c r="Y539" s="779">
        <f>IFERROR(SUM(Y537:Y537),"0")</f>
        <v>9</v>
      </c>
      <c r="Z539" s="37"/>
      <c r="AA539" s="780"/>
      <c r="AB539" s="780"/>
      <c r="AC539" s="780"/>
    </row>
    <row r="540" spans="1:68" ht="16.5" customHeight="1" x14ac:dyDescent="0.25">
      <c r="A540" s="834" t="s">
        <v>846</v>
      </c>
      <c r="B540" s="798"/>
      <c r="C540" s="798"/>
      <c r="D540" s="798"/>
      <c r="E540" s="798"/>
      <c r="F540" s="798"/>
      <c r="G540" s="798"/>
      <c r="H540" s="798"/>
      <c r="I540" s="798"/>
      <c r="J540" s="798"/>
      <c r="K540" s="798"/>
      <c r="L540" s="798"/>
      <c r="M540" s="798"/>
      <c r="N540" s="798"/>
      <c r="O540" s="798"/>
      <c r="P540" s="798"/>
      <c r="Q540" s="798"/>
      <c r="R540" s="798"/>
      <c r="S540" s="798"/>
      <c r="T540" s="798"/>
      <c r="U540" s="798"/>
      <c r="V540" s="798"/>
      <c r="W540" s="798"/>
      <c r="X540" s="798"/>
      <c r="Y540" s="798"/>
      <c r="Z540" s="798"/>
      <c r="AA540" s="772"/>
      <c r="AB540" s="772"/>
      <c r="AC540" s="772"/>
    </row>
    <row r="541" spans="1:68" ht="14.25" customHeight="1" x14ac:dyDescent="0.25">
      <c r="A541" s="800" t="s">
        <v>64</v>
      </c>
      <c r="B541" s="798"/>
      <c r="C541" s="798"/>
      <c r="D541" s="798"/>
      <c r="E541" s="798"/>
      <c r="F541" s="798"/>
      <c r="G541" s="798"/>
      <c r="H541" s="798"/>
      <c r="I541" s="798"/>
      <c r="J541" s="798"/>
      <c r="K541" s="798"/>
      <c r="L541" s="798"/>
      <c r="M541" s="798"/>
      <c r="N541" s="798"/>
      <c r="O541" s="798"/>
      <c r="P541" s="798"/>
      <c r="Q541" s="798"/>
      <c r="R541" s="798"/>
      <c r="S541" s="798"/>
      <c r="T541" s="798"/>
      <c r="U541" s="798"/>
      <c r="V541" s="798"/>
      <c r="W541" s="798"/>
      <c r="X541" s="798"/>
      <c r="Y541" s="798"/>
      <c r="Z541" s="798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3">
        <v>4680115885189</v>
      </c>
      <c r="E542" s="784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114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94"/>
      <c r="R542" s="794"/>
      <c r="S542" s="794"/>
      <c r="T542" s="79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3">
        <v>4680115885172</v>
      </c>
      <c r="E543" s="784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98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94"/>
      <c r="R543" s="794"/>
      <c r="S543" s="794"/>
      <c r="T543" s="79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3">
        <v>4680115885110</v>
      </c>
      <c r="E544" s="784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3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94"/>
      <c r="R544" s="794"/>
      <c r="S544" s="794"/>
      <c r="T544" s="79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3">
        <v>4680115885219</v>
      </c>
      <c r="E545" s="784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99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94"/>
      <c r="R545" s="794"/>
      <c r="S545" s="794"/>
      <c r="T545" s="79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2"/>
      <c r="B546" s="798"/>
      <c r="C546" s="798"/>
      <c r="D546" s="798"/>
      <c r="E546" s="798"/>
      <c r="F546" s="798"/>
      <c r="G546" s="798"/>
      <c r="H546" s="798"/>
      <c r="I546" s="798"/>
      <c r="J546" s="798"/>
      <c r="K546" s="798"/>
      <c r="L546" s="798"/>
      <c r="M546" s="798"/>
      <c r="N546" s="798"/>
      <c r="O546" s="803"/>
      <c r="P546" s="785" t="s">
        <v>71</v>
      </c>
      <c r="Q546" s="786"/>
      <c r="R546" s="786"/>
      <c r="S546" s="786"/>
      <c r="T546" s="786"/>
      <c r="U546" s="786"/>
      <c r="V546" s="787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8"/>
      <c r="B547" s="798"/>
      <c r="C547" s="798"/>
      <c r="D547" s="798"/>
      <c r="E547" s="798"/>
      <c r="F547" s="798"/>
      <c r="G547" s="798"/>
      <c r="H547" s="798"/>
      <c r="I547" s="798"/>
      <c r="J547" s="798"/>
      <c r="K547" s="798"/>
      <c r="L547" s="798"/>
      <c r="M547" s="798"/>
      <c r="N547" s="798"/>
      <c r="O547" s="803"/>
      <c r="P547" s="785" t="s">
        <v>71</v>
      </c>
      <c r="Q547" s="786"/>
      <c r="R547" s="786"/>
      <c r="S547" s="786"/>
      <c r="T547" s="786"/>
      <c r="U547" s="786"/>
      <c r="V547" s="787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834" t="s">
        <v>858</v>
      </c>
      <c r="B548" s="798"/>
      <c r="C548" s="798"/>
      <c r="D548" s="798"/>
      <c r="E548" s="798"/>
      <c r="F548" s="798"/>
      <c r="G548" s="798"/>
      <c r="H548" s="798"/>
      <c r="I548" s="798"/>
      <c r="J548" s="798"/>
      <c r="K548" s="798"/>
      <c r="L548" s="798"/>
      <c r="M548" s="798"/>
      <c r="N548" s="798"/>
      <c r="O548" s="798"/>
      <c r="P548" s="798"/>
      <c r="Q548" s="798"/>
      <c r="R548" s="798"/>
      <c r="S548" s="798"/>
      <c r="T548" s="798"/>
      <c r="U548" s="798"/>
      <c r="V548" s="798"/>
      <c r="W548" s="798"/>
      <c r="X548" s="798"/>
      <c r="Y548" s="798"/>
      <c r="Z548" s="798"/>
      <c r="AA548" s="772"/>
      <c r="AB548" s="772"/>
      <c r="AC548" s="772"/>
    </row>
    <row r="549" spans="1:68" ht="14.25" customHeight="1" x14ac:dyDescent="0.25">
      <c r="A549" s="800" t="s">
        <v>64</v>
      </c>
      <c r="B549" s="798"/>
      <c r="C549" s="798"/>
      <c r="D549" s="798"/>
      <c r="E549" s="798"/>
      <c r="F549" s="798"/>
      <c r="G549" s="798"/>
      <c r="H549" s="798"/>
      <c r="I549" s="798"/>
      <c r="J549" s="798"/>
      <c r="K549" s="798"/>
      <c r="L549" s="798"/>
      <c r="M549" s="798"/>
      <c r="N549" s="798"/>
      <c r="O549" s="798"/>
      <c r="P549" s="798"/>
      <c r="Q549" s="798"/>
      <c r="R549" s="798"/>
      <c r="S549" s="798"/>
      <c r="T549" s="798"/>
      <c r="U549" s="798"/>
      <c r="V549" s="798"/>
      <c r="W549" s="798"/>
      <c r="X549" s="798"/>
      <c r="Y549" s="798"/>
      <c r="Z549" s="798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3">
        <v>4680115885103</v>
      </c>
      <c r="E550" s="784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11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94"/>
      <c r="R550" s="794"/>
      <c r="S550" s="794"/>
      <c r="T550" s="79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2"/>
      <c r="B551" s="798"/>
      <c r="C551" s="798"/>
      <c r="D551" s="798"/>
      <c r="E551" s="798"/>
      <c r="F551" s="798"/>
      <c r="G551" s="798"/>
      <c r="H551" s="798"/>
      <c r="I551" s="798"/>
      <c r="J551" s="798"/>
      <c r="K551" s="798"/>
      <c r="L551" s="798"/>
      <c r="M551" s="798"/>
      <c r="N551" s="798"/>
      <c r="O551" s="803"/>
      <c r="P551" s="785" t="s">
        <v>71</v>
      </c>
      <c r="Q551" s="786"/>
      <c r="R551" s="786"/>
      <c r="S551" s="786"/>
      <c r="T551" s="786"/>
      <c r="U551" s="786"/>
      <c r="V551" s="787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8"/>
      <c r="B552" s="798"/>
      <c r="C552" s="798"/>
      <c r="D552" s="798"/>
      <c r="E552" s="798"/>
      <c r="F552" s="798"/>
      <c r="G552" s="798"/>
      <c r="H552" s="798"/>
      <c r="I552" s="798"/>
      <c r="J552" s="798"/>
      <c r="K552" s="798"/>
      <c r="L552" s="798"/>
      <c r="M552" s="798"/>
      <c r="N552" s="798"/>
      <c r="O552" s="803"/>
      <c r="P552" s="785" t="s">
        <v>71</v>
      </c>
      <c r="Q552" s="786"/>
      <c r="R552" s="786"/>
      <c r="S552" s="786"/>
      <c r="T552" s="786"/>
      <c r="U552" s="786"/>
      <c r="V552" s="787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62" t="s">
        <v>862</v>
      </c>
      <c r="B553" s="963"/>
      <c r="C553" s="963"/>
      <c r="D553" s="963"/>
      <c r="E553" s="963"/>
      <c r="F553" s="963"/>
      <c r="G553" s="963"/>
      <c r="H553" s="963"/>
      <c r="I553" s="963"/>
      <c r="J553" s="963"/>
      <c r="K553" s="963"/>
      <c r="L553" s="963"/>
      <c r="M553" s="963"/>
      <c r="N553" s="963"/>
      <c r="O553" s="963"/>
      <c r="P553" s="963"/>
      <c r="Q553" s="963"/>
      <c r="R553" s="963"/>
      <c r="S553" s="963"/>
      <c r="T553" s="963"/>
      <c r="U553" s="963"/>
      <c r="V553" s="963"/>
      <c r="W553" s="963"/>
      <c r="X553" s="963"/>
      <c r="Y553" s="963"/>
      <c r="Z553" s="963"/>
      <c r="AA553" s="48"/>
      <c r="AB553" s="48"/>
      <c r="AC553" s="48"/>
    </row>
    <row r="554" spans="1:68" ht="16.5" customHeight="1" x14ac:dyDescent="0.25">
      <c r="A554" s="834" t="s">
        <v>862</v>
      </c>
      <c r="B554" s="798"/>
      <c r="C554" s="798"/>
      <c r="D554" s="798"/>
      <c r="E554" s="798"/>
      <c r="F554" s="798"/>
      <c r="G554" s="798"/>
      <c r="H554" s="798"/>
      <c r="I554" s="798"/>
      <c r="J554" s="798"/>
      <c r="K554" s="798"/>
      <c r="L554" s="798"/>
      <c r="M554" s="798"/>
      <c r="N554" s="798"/>
      <c r="O554" s="798"/>
      <c r="P554" s="798"/>
      <c r="Q554" s="798"/>
      <c r="R554" s="798"/>
      <c r="S554" s="798"/>
      <c r="T554" s="798"/>
      <c r="U554" s="798"/>
      <c r="V554" s="798"/>
      <c r="W554" s="798"/>
      <c r="X554" s="798"/>
      <c r="Y554" s="798"/>
      <c r="Z554" s="798"/>
      <c r="AA554" s="772"/>
      <c r="AB554" s="772"/>
      <c r="AC554" s="772"/>
    </row>
    <row r="555" spans="1:68" ht="14.25" customHeight="1" x14ac:dyDescent="0.25">
      <c r="A555" s="800" t="s">
        <v>124</v>
      </c>
      <c r="B555" s="798"/>
      <c r="C555" s="798"/>
      <c r="D555" s="798"/>
      <c r="E555" s="798"/>
      <c r="F555" s="798"/>
      <c r="G555" s="798"/>
      <c r="H555" s="798"/>
      <c r="I555" s="798"/>
      <c r="J555" s="798"/>
      <c r="K555" s="798"/>
      <c r="L555" s="798"/>
      <c r="M555" s="798"/>
      <c r="N555" s="798"/>
      <c r="O555" s="798"/>
      <c r="P555" s="798"/>
      <c r="Q555" s="798"/>
      <c r="R555" s="798"/>
      <c r="S555" s="798"/>
      <c r="T555" s="798"/>
      <c r="U555" s="798"/>
      <c r="V555" s="798"/>
      <c r="W555" s="798"/>
      <c r="X555" s="798"/>
      <c r="Y555" s="798"/>
      <c r="Z555" s="798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3">
        <v>4607091389067</v>
      </c>
      <c r="E556" s="784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111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4"/>
      <c r="R556" s="794"/>
      <c r="S556" s="794"/>
      <c r="T556" s="795"/>
      <c r="U556" s="34"/>
      <c r="V556" s="34"/>
      <c r="W556" s="35" t="s">
        <v>69</v>
      </c>
      <c r="X556" s="777">
        <v>126</v>
      </c>
      <c r="Y556" s="778">
        <f t="shared" ref="Y556:Y566" si="104">IFERROR(IF(X556="",0,CEILING((X556/$H556),1)*$H556),"")</f>
        <v>126.72</v>
      </c>
      <c r="Z556" s="36">
        <f t="shared" ref="Z556:Z561" si="105">IFERROR(IF(Y556=0,"",ROUNDUP(Y556/H556,0)*0.01196),"")</f>
        <v>0.28704000000000002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134.59090909090909</v>
      </c>
      <c r="BN556" s="64">
        <f t="shared" ref="BN556:BN566" si="107">IFERROR(Y556*I556/H556,"0")</f>
        <v>135.35999999999999</v>
      </c>
      <c r="BO556" s="64">
        <f t="shared" ref="BO556:BO566" si="108">IFERROR(1/J556*(X556/H556),"0")</f>
        <v>0.22945804195804198</v>
      </c>
      <c r="BP556" s="64">
        <f t="shared" ref="BP556:BP566" si="109">IFERROR(1/J556*(Y556/H556),"0")</f>
        <v>0.23076923076923078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3">
        <v>4680115885271</v>
      </c>
      <c r="E557" s="784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91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4"/>
      <c r="R557" s="794"/>
      <c r="S557" s="794"/>
      <c r="T557" s="79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3">
        <v>4680115884502</v>
      </c>
      <c r="E558" s="784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9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4"/>
      <c r="R558" s="794"/>
      <c r="S558" s="794"/>
      <c r="T558" s="79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3">
        <v>4607091389104</v>
      </c>
      <c r="E559" s="784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9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4"/>
      <c r="R559" s="794"/>
      <c r="S559" s="794"/>
      <c r="T559" s="795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3">
        <v>4680115884519</v>
      </c>
      <c r="E560" s="784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4"/>
      <c r="R560" s="794"/>
      <c r="S560" s="794"/>
      <c r="T560" s="79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3">
        <v>4680115885226</v>
      </c>
      <c r="E561" s="784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9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4"/>
      <c r="R561" s="794"/>
      <c r="S561" s="794"/>
      <c r="T561" s="795"/>
      <c r="U561" s="34"/>
      <c r="V561" s="34"/>
      <c r="W561" s="35" t="s">
        <v>69</v>
      </c>
      <c r="X561" s="777">
        <v>46</v>
      </c>
      <c r="Y561" s="778">
        <f t="shared" si="104"/>
        <v>47.52</v>
      </c>
      <c r="Z561" s="36">
        <f t="shared" si="105"/>
        <v>0.10764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49.136363636363633</v>
      </c>
      <c r="BN561" s="64">
        <f t="shared" si="107"/>
        <v>50.760000000000005</v>
      </c>
      <c r="BO561" s="64">
        <f t="shared" si="108"/>
        <v>8.3770396270396258E-2</v>
      </c>
      <c r="BP561" s="64">
        <f t="shared" si="109"/>
        <v>8.6538461538461536E-2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3">
        <v>4680115880603</v>
      </c>
      <c r="E562" s="784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120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4"/>
      <c r="R562" s="794"/>
      <c r="S562" s="794"/>
      <c r="T562" s="795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3">
        <v>4680115880603</v>
      </c>
      <c r="E563" s="784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12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4"/>
      <c r="R563" s="794"/>
      <c r="S563" s="794"/>
      <c r="T563" s="79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3">
        <v>4680115882782</v>
      </c>
      <c r="E564" s="784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96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4"/>
      <c r="R564" s="794"/>
      <c r="S564" s="794"/>
      <c r="T564" s="79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3">
        <v>4607091389982</v>
      </c>
      <c r="E565" s="784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11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4"/>
      <c r="R565" s="794"/>
      <c r="S565" s="794"/>
      <c r="T565" s="795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3">
        <v>4607091389982</v>
      </c>
      <c r="E566" s="784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9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4"/>
      <c r="R566" s="794"/>
      <c r="S566" s="794"/>
      <c r="T566" s="79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2"/>
      <c r="B567" s="798"/>
      <c r="C567" s="798"/>
      <c r="D567" s="798"/>
      <c r="E567" s="798"/>
      <c r="F567" s="798"/>
      <c r="G567" s="798"/>
      <c r="H567" s="798"/>
      <c r="I567" s="798"/>
      <c r="J567" s="798"/>
      <c r="K567" s="798"/>
      <c r="L567" s="798"/>
      <c r="M567" s="798"/>
      <c r="N567" s="798"/>
      <c r="O567" s="803"/>
      <c r="P567" s="785" t="s">
        <v>71</v>
      </c>
      <c r="Q567" s="786"/>
      <c r="R567" s="786"/>
      <c r="S567" s="786"/>
      <c r="T567" s="786"/>
      <c r="U567" s="786"/>
      <c r="V567" s="787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32.575757575757578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33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0.39468000000000003</v>
      </c>
      <c r="AA567" s="780"/>
      <c r="AB567" s="780"/>
      <c r="AC567" s="780"/>
    </row>
    <row r="568" spans="1:68" x14ac:dyDescent="0.2">
      <c r="A568" s="798"/>
      <c r="B568" s="798"/>
      <c r="C568" s="798"/>
      <c r="D568" s="798"/>
      <c r="E568" s="798"/>
      <c r="F568" s="798"/>
      <c r="G568" s="798"/>
      <c r="H568" s="798"/>
      <c r="I568" s="798"/>
      <c r="J568" s="798"/>
      <c r="K568" s="798"/>
      <c r="L568" s="798"/>
      <c r="M568" s="798"/>
      <c r="N568" s="798"/>
      <c r="O568" s="803"/>
      <c r="P568" s="785" t="s">
        <v>71</v>
      </c>
      <c r="Q568" s="786"/>
      <c r="R568" s="786"/>
      <c r="S568" s="786"/>
      <c r="T568" s="786"/>
      <c r="U568" s="786"/>
      <c r="V568" s="787"/>
      <c r="W568" s="37" t="s">
        <v>69</v>
      </c>
      <c r="X568" s="779">
        <f>IFERROR(SUM(X556:X566),"0")</f>
        <v>172</v>
      </c>
      <c r="Y568" s="779">
        <f>IFERROR(SUM(Y556:Y566),"0")</f>
        <v>174.24</v>
      </c>
      <c r="Z568" s="37"/>
      <c r="AA568" s="780"/>
      <c r="AB568" s="780"/>
      <c r="AC568" s="780"/>
    </row>
    <row r="569" spans="1:68" ht="14.25" customHeight="1" x14ac:dyDescent="0.25">
      <c r="A569" s="800" t="s">
        <v>180</v>
      </c>
      <c r="B569" s="798"/>
      <c r="C569" s="798"/>
      <c r="D569" s="798"/>
      <c r="E569" s="798"/>
      <c r="F569" s="798"/>
      <c r="G569" s="798"/>
      <c r="H569" s="798"/>
      <c r="I569" s="798"/>
      <c r="J569" s="798"/>
      <c r="K569" s="798"/>
      <c r="L569" s="798"/>
      <c r="M569" s="798"/>
      <c r="N569" s="798"/>
      <c r="O569" s="798"/>
      <c r="P569" s="798"/>
      <c r="Q569" s="798"/>
      <c r="R569" s="798"/>
      <c r="S569" s="798"/>
      <c r="T569" s="798"/>
      <c r="U569" s="798"/>
      <c r="V569" s="798"/>
      <c r="W569" s="798"/>
      <c r="X569" s="798"/>
      <c r="Y569" s="798"/>
      <c r="Z569" s="798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3">
        <v>4607091388930</v>
      </c>
      <c r="E570" s="784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11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4"/>
      <c r="R570" s="794"/>
      <c r="S570" s="794"/>
      <c r="T570" s="795"/>
      <c r="U570" s="34"/>
      <c r="V570" s="34"/>
      <c r="W570" s="35" t="s">
        <v>69</v>
      </c>
      <c r="X570" s="777">
        <v>323</v>
      </c>
      <c r="Y570" s="778">
        <f>IFERROR(IF(X570="",0,CEILING((X570/$H570),1)*$H570),"")</f>
        <v>327.36</v>
      </c>
      <c r="Z570" s="36">
        <f>IFERROR(IF(Y570=0,"",ROUNDUP(Y570/H570,0)*0.01196),"")</f>
        <v>0.74151999999999996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345.0227272727272</v>
      </c>
      <c r="BN570" s="64">
        <f>IFERROR(Y570*I570/H570,"0")</f>
        <v>349.68</v>
      </c>
      <c r="BO570" s="64">
        <f>IFERROR(1/J570*(X570/H570),"0")</f>
        <v>0.58821386946386944</v>
      </c>
      <c r="BP570" s="64">
        <f>IFERROR(1/J570*(Y570/H570),"0")</f>
        <v>0.59615384615384615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3">
        <v>4680115880054</v>
      </c>
      <c r="E571" s="784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11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94"/>
      <c r="R571" s="794"/>
      <c r="S571" s="794"/>
      <c r="T571" s="79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3">
        <v>4680115880054</v>
      </c>
      <c r="E572" s="784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112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94"/>
      <c r="R572" s="794"/>
      <c r="S572" s="794"/>
      <c r="T572" s="79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2"/>
      <c r="B573" s="798"/>
      <c r="C573" s="798"/>
      <c r="D573" s="798"/>
      <c r="E573" s="798"/>
      <c r="F573" s="798"/>
      <c r="G573" s="798"/>
      <c r="H573" s="798"/>
      <c r="I573" s="798"/>
      <c r="J573" s="798"/>
      <c r="K573" s="798"/>
      <c r="L573" s="798"/>
      <c r="M573" s="798"/>
      <c r="N573" s="798"/>
      <c r="O573" s="803"/>
      <c r="P573" s="785" t="s">
        <v>71</v>
      </c>
      <c r="Q573" s="786"/>
      <c r="R573" s="786"/>
      <c r="S573" s="786"/>
      <c r="T573" s="786"/>
      <c r="U573" s="786"/>
      <c r="V573" s="787"/>
      <c r="W573" s="37" t="s">
        <v>72</v>
      </c>
      <c r="X573" s="779">
        <f>IFERROR(X570/H570,"0")+IFERROR(X571/H571,"0")+IFERROR(X572/H572,"0")</f>
        <v>61.174242424242422</v>
      </c>
      <c r="Y573" s="779">
        <f>IFERROR(Y570/H570,"0")+IFERROR(Y571/H571,"0")+IFERROR(Y572/H572,"0")</f>
        <v>62</v>
      </c>
      <c r="Z573" s="779">
        <f>IFERROR(IF(Z570="",0,Z570),"0")+IFERROR(IF(Z571="",0,Z571),"0")+IFERROR(IF(Z572="",0,Z572),"0")</f>
        <v>0.74151999999999996</v>
      </c>
      <c r="AA573" s="780"/>
      <c r="AB573" s="780"/>
      <c r="AC573" s="780"/>
    </row>
    <row r="574" spans="1:68" x14ac:dyDescent="0.2">
      <c r="A574" s="798"/>
      <c r="B574" s="798"/>
      <c r="C574" s="798"/>
      <c r="D574" s="798"/>
      <c r="E574" s="798"/>
      <c r="F574" s="798"/>
      <c r="G574" s="798"/>
      <c r="H574" s="798"/>
      <c r="I574" s="798"/>
      <c r="J574" s="798"/>
      <c r="K574" s="798"/>
      <c r="L574" s="798"/>
      <c r="M574" s="798"/>
      <c r="N574" s="798"/>
      <c r="O574" s="803"/>
      <c r="P574" s="785" t="s">
        <v>71</v>
      </c>
      <c r="Q574" s="786"/>
      <c r="R574" s="786"/>
      <c r="S574" s="786"/>
      <c r="T574" s="786"/>
      <c r="U574" s="786"/>
      <c r="V574" s="787"/>
      <c r="W574" s="37" t="s">
        <v>69</v>
      </c>
      <c r="X574" s="779">
        <f>IFERROR(SUM(X570:X572),"0")</f>
        <v>323</v>
      </c>
      <c r="Y574" s="779">
        <f>IFERROR(SUM(Y570:Y572),"0")</f>
        <v>327.36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8"/>
      <c r="C575" s="798"/>
      <c r="D575" s="798"/>
      <c r="E575" s="798"/>
      <c r="F575" s="798"/>
      <c r="G575" s="798"/>
      <c r="H575" s="798"/>
      <c r="I575" s="798"/>
      <c r="J575" s="798"/>
      <c r="K575" s="798"/>
      <c r="L575" s="798"/>
      <c r="M575" s="798"/>
      <c r="N575" s="798"/>
      <c r="O575" s="798"/>
      <c r="P575" s="798"/>
      <c r="Q575" s="798"/>
      <c r="R575" s="798"/>
      <c r="S575" s="798"/>
      <c r="T575" s="798"/>
      <c r="U575" s="798"/>
      <c r="V575" s="798"/>
      <c r="W575" s="798"/>
      <c r="X575" s="798"/>
      <c r="Y575" s="798"/>
      <c r="Z575" s="798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3">
        <v>4680115883116</v>
      </c>
      <c r="E576" s="784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8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4"/>
      <c r="R576" s="794"/>
      <c r="S576" s="794"/>
      <c r="T576" s="795"/>
      <c r="U576" s="34"/>
      <c r="V576" s="34"/>
      <c r="W576" s="35" t="s">
        <v>69</v>
      </c>
      <c r="X576" s="777">
        <v>176</v>
      </c>
      <c r="Y576" s="778">
        <f t="shared" ref="Y576:Y584" si="110">IFERROR(IF(X576="",0,CEILING((X576/$H576),1)*$H576),"")</f>
        <v>179.52</v>
      </c>
      <c r="Z576" s="36">
        <f>IFERROR(IF(Y576=0,"",ROUNDUP(Y576/H576,0)*0.01196),"")</f>
        <v>0.40664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188</v>
      </c>
      <c r="BN576" s="64">
        <f t="shared" ref="BN576:BN584" si="112">IFERROR(Y576*I576/H576,"0")</f>
        <v>191.76</v>
      </c>
      <c r="BO576" s="64">
        <f t="shared" ref="BO576:BO584" si="113">IFERROR(1/J576*(X576/H576),"0")</f>
        <v>0.32051282051282048</v>
      </c>
      <c r="BP576" s="64">
        <f t="shared" ref="BP576:BP584" si="114">IFERROR(1/J576*(Y576/H576),"0")</f>
        <v>0.32692307692307693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3">
        <v>4680115883093</v>
      </c>
      <c r="E577" s="784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8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4"/>
      <c r="R577" s="794"/>
      <c r="S577" s="794"/>
      <c r="T577" s="795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3">
        <v>4680115883109</v>
      </c>
      <c r="E578" s="784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8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4"/>
      <c r="R578" s="794"/>
      <c r="S578" s="794"/>
      <c r="T578" s="795"/>
      <c r="U578" s="34"/>
      <c r="V578" s="34"/>
      <c r="W578" s="35" t="s">
        <v>69</v>
      </c>
      <c r="X578" s="777">
        <v>63</v>
      </c>
      <c r="Y578" s="778">
        <f t="shared" si="110"/>
        <v>63.36</v>
      </c>
      <c r="Z578" s="36">
        <f>IFERROR(IF(Y578=0,"",ROUNDUP(Y578/H578,0)*0.01196),"")</f>
        <v>0.14352000000000001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67.295454545454547</v>
      </c>
      <c r="BN578" s="64">
        <f t="shared" si="112"/>
        <v>67.679999999999993</v>
      </c>
      <c r="BO578" s="64">
        <f t="shared" si="113"/>
        <v>0.11472902097902099</v>
      </c>
      <c r="BP578" s="64">
        <f t="shared" si="114"/>
        <v>0.11538461538461539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3">
        <v>4680115882072</v>
      </c>
      <c r="E579" s="784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8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4"/>
      <c r="R579" s="794"/>
      <c r="S579" s="794"/>
      <c r="T579" s="79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3">
        <v>4680115882072</v>
      </c>
      <c r="E580" s="784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90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4"/>
      <c r="R580" s="794"/>
      <c r="S580" s="794"/>
      <c r="T580" s="79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3">
        <v>4680115882102</v>
      </c>
      <c r="E581" s="784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4"/>
      <c r="R581" s="794"/>
      <c r="S581" s="794"/>
      <c r="T581" s="79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3">
        <v>4680115882102</v>
      </c>
      <c r="E582" s="784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9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4"/>
      <c r="R582" s="794"/>
      <c r="S582" s="794"/>
      <c r="T582" s="79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3">
        <v>4680115882096</v>
      </c>
      <c r="E583" s="784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86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4"/>
      <c r="R583" s="794"/>
      <c r="S583" s="794"/>
      <c r="T583" s="79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3">
        <v>4680115882096</v>
      </c>
      <c r="E584" s="784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111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4"/>
      <c r="R584" s="794"/>
      <c r="S584" s="794"/>
      <c r="T584" s="79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2"/>
      <c r="B585" s="798"/>
      <c r="C585" s="798"/>
      <c r="D585" s="798"/>
      <c r="E585" s="798"/>
      <c r="F585" s="798"/>
      <c r="G585" s="798"/>
      <c r="H585" s="798"/>
      <c r="I585" s="798"/>
      <c r="J585" s="798"/>
      <c r="K585" s="798"/>
      <c r="L585" s="798"/>
      <c r="M585" s="798"/>
      <c r="N585" s="798"/>
      <c r="O585" s="803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45.265151515151508</v>
      </c>
      <c r="Y585" s="779">
        <f>IFERROR(Y576/H576,"0")+IFERROR(Y577/H577,"0")+IFERROR(Y578/H578,"0")+IFERROR(Y579/H579,"0")+IFERROR(Y580/H580,"0")+IFERROR(Y581/H581,"0")+IFERROR(Y582/H582,"0")+IFERROR(Y583/H583,"0")+IFERROR(Y584/H584,"0")</f>
        <v>46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0.55015999999999998</v>
      </c>
      <c r="AA585" s="780"/>
      <c r="AB585" s="780"/>
      <c r="AC585" s="780"/>
    </row>
    <row r="586" spans="1:68" x14ac:dyDescent="0.2">
      <c r="A586" s="798"/>
      <c r="B586" s="798"/>
      <c r="C586" s="798"/>
      <c r="D586" s="798"/>
      <c r="E586" s="798"/>
      <c r="F586" s="798"/>
      <c r="G586" s="798"/>
      <c r="H586" s="798"/>
      <c r="I586" s="798"/>
      <c r="J586" s="798"/>
      <c r="K586" s="798"/>
      <c r="L586" s="798"/>
      <c r="M586" s="798"/>
      <c r="N586" s="798"/>
      <c r="O586" s="803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79">
        <f>IFERROR(SUM(X576:X584),"0")</f>
        <v>239</v>
      </c>
      <c r="Y586" s="779">
        <f>IFERROR(SUM(Y576:Y584),"0")</f>
        <v>242.88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8"/>
      <c r="C587" s="798"/>
      <c r="D587" s="798"/>
      <c r="E587" s="798"/>
      <c r="F587" s="798"/>
      <c r="G587" s="798"/>
      <c r="H587" s="798"/>
      <c r="I587" s="798"/>
      <c r="J587" s="798"/>
      <c r="K587" s="798"/>
      <c r="L587" s="798"/>
      <c r="M587" s="798"/>
      <c r="N587" s="798"/>
      <c r="O587" s="798"/>
      <c r="P587" s="798"/>
      <c r="Q587" s="798"/>
      <c r="R587" s="798"/>
      <c r="S587" s="798"/>
      <c r="T587" s="798"/>
      <c r="U587" s="798"/>
      <c r="V587" s="798"/>
      <c r="W587" s="798"/>
      <c r="X587" s="798"/>
      <c r="Y587" s="798"/>
      <c r="Z587" s="798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3">
        <v>4607091383409</v>
      </c>
      <c r="E588" s="784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87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4"/>
      <c r="R588" s="794"/>
      <c r="S588" s="794"/>
      <c r="T588" s="79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3">
        <v>4607091383416</v>
      </c>
      <c r="E589" s="784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82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4"/>
      <c r="R589" s="794"/>
      <c r="S589" s="794"/>
      <c r="T589" s="79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3">
        <v>4680115883536</v>
      </c>
      <c r="E590" s="784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4"/>
      <c r="R590" s="794"/>
      <c r="S590" s="794"/>
      <c r="T590" s="79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2"/>
      <c r="B591" s="798"/>
      <c r="C591" s="798"/>
      <c r="D591" s="798"/>
      <c r="E591" s="798"/>
      <c r="F591" s="798"/>
      <c r="G591" s="798"/>
      <c r="H591" s="798"/>
      <c r="I591" s="798"/>
      <c r="J591" s="798"/>
      <c r="K591" s="798"/>
      <c r="L591" s="798"/>
      <c r="M591" s="798"/>
      <c r="N591" s="798"/>
      <c r="O591" s="803"/>
      <c r="P591" s="785" t="s">
        <v>71</v>
      </c>
      <c r="Q591" s="786"/>
      <c r="R591" s="786"/>
      <c r="S591" s="786"/>
      <c r="T591" s="786"/>
      <c r="U591" s="786"/>
      <c r="V591" s="78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8"/>
      <c r="B592" s="798"/>
      <c r="C592" s="798"/>
      <c r="D592" s="798"/>
      <c r="E592" s="798"/>
      <c r="F592" s="798"/>
      <c r="G592" s="798"/>
      <c r="H592" s="798"/>
      <c r="I592" s="798"/>
      <c r="J592" s="798"/>
      <c r="K592" s="798"/>
      <c r="L592" s="798"/>
      <c r="M592" s="798"/>
      <c r="N592" s="798"/>
      <c r="O592" s="803"/>
      <c r="P592" s="785" t="s">
        <v>71</v>
      </c>
      <c r="Q592" s="786"/>
      <c r="R592" s="786"/>
      <c r="S592" s="786"/>
      <c r="T592" s="786"/>
      <c r="U592" s="786"/>
      <c r="V592" s="78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222</v>
      </c>
      <c r="B593" s="798"/>
      <c r="C593" s="798"/>
      <c r="D593" s="798"/>
      <c r="E593" s="798"/>
      <c r="F593" s="798"/>
      <c r="G593" s="798"/>
      <c r="H593" s="798"/>
      <c r="I593" s="798"/>
      <c r="J593" s="798"/>
      <c r="K593" s="798"/>
      <c r="L593" s="798"/>
      <c r="M593" s="798"/>
      <c r="N593" s="798"/>
      <c r="O593" s="798"/>
      <c r="P593" s="798"/>
      <c r="Q593" s="798"/>
      <c r="R593" s="798"/>
      <c r="S593" s="798"/>
      <c r="T593" s="798"/>
      <c r="U593" s="798"/>
      <c r="V593" s="798"/>
      <c r="W593" s="798"/>
      <c r="X593" s="798"/>
      <c r="Y593" s="798"/>
      <c r="Z593" s="798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3">
        <v>4680115885035</v>
      </c>
      <c r="E594" s="784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12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4"/>
      <c r="R594" s="794"/>
      <c r="S594" s="794"/>
      <c r="T594" s="79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3">
        <v>4680115885936</v>
      </c>
      <c r="E595" s="784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1048" t="s">
        <v>929</v>
      </c>
      <c r="Q595" s="794"/>
      <c r="R595" s="794"/>
      <c r="S595" s="794"/>
      <c r="T595" s="79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2"/>
      <c r="B596" s="798"/>
      <c r="C596" s="798"/>
      <c r="D596" s="798"/>
      <c r="E596" s="798"/>
      <c r="F596" s="798"/>
      <c r="G596" s="798"/>
      <c r="H596" s="798"/>
      <c r="I596" s="798"/>
      <c r="J596" s="798"/>
      <c r="K596" s="798"/>
      <c r="L596" s="798"/>
      <c r="M596" s="798"/>
      <c r="N596" s="798"/>
      <c r="O596" s="803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8"/>
      <c r="B597" s="798"/>
      <c r="C597" s="798"/>
      <c r="D597" s="798"/>
      <c r="E597" s="798"/>
      <c r="F597" s="798"/>
      <c r="G597" s="798"/>
      <c r="H597" s="798"/>
      <c r="I597" s="798"/>
      <c r="J597" s="798"/>
      <c r="K597" s="798"/>
      <c r="L597" s="798"/>
      <c r="M597" s="798"/>
      <c r="N597" s="798"/>
      <c r="O597" s="803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62" t="s">
        <v>930</v>
      </c>
      <c r="B598" s="963"/>
      <c r="C598" s="963"/>
      <c r="D598" s="963"/>
      <c r="E598" s="963"/>
      <c r="F598" s="963"/>
      <c r="G598" s="963"/>
      <c r="H598" s="963"/>
      <c r="I598" s="963"/>
      <c r="J598" s="963"/>
      <c r="K598" s="963"/>
      <c r="L598" s="963"/>
      <c r="M598" s="963"/>
      <c r="N598" s="963"/>
      <c r="O598" s="963"/>
      <c r="P598" s="963"/>
      <c r="Q598" s="963"/>
      <c r="R598" s="963"/>
      <c r="S598" s="963"/>
      <c r="T598" s="963"/>
      <c r="U598" s="963"/>
      <c r="V598" s="963"/>
      <c r="W598" s="963"/>
      <c r="X598" s="963"/>
      <c r="Y598" s="963"/>
      <c r="Z598" s="963"/>
      <c r="AA598" s="48"/>
      <c r="AB598" s="48"/>
      <c r="AC598" s="48"/>
    </row>
    <row r="599" spans="1:68" ht="16.5" customHeight="1" x14ac:dyDescent="0.25">
      <c r="A599" s="834" t="s">
        <v>930</v>
      </c>
      <c r="B599" s="798"/>
      <c r="C599" s="798"/>
      <c r="D599" s="798"/>
      <c r="E599" s="798"/>
      <c r="F599" s="798"/>
      <c r="G599" s="798"/>
      <c r="H599" s="798"/>
      <c r="I599" s="798"/>
      <c r="J599" s="798"/>
      <c r="K599" s="798"/>
      <c r="L599" s="798"/>
      <c r="M599" s="798"/>
      <c r="N599" s="798"/>
      <c r="O599" s="798"/>
      <c r="P599" s="798"/>
      <c r="Q599" s="798"/>
      <c r="R599" s="798"/>
      <c r="S599" s="798"/>
      <c r="T599" s="798"/>
      <c r="U599" s="798"/>
      <c r="V599" s="798"/>
      <c r="W599" s="798"/>
      <c r="X599" s="798"/>
      <c r="Y599" s="798"/>
      <c r="Z599" s="798"/>
      <c r="AA599" s="772"/>
      <c r="AB599" s="772"/>
      <c r="AC599" s="772"/>
    </row>
    <row r="600" spans="1:68" ht="14.25" customHeight="1" x14ac:dyDescent="0.25">
      <c r="A600" s="800" t="s">
        <v>124</v>
      </c>
      <c r="B600" s="798"/>
      <c r="C600" s="798"/>
      <c r="D600" s="798"/>
      <c r="E600" s="798"/>
      <c r="F600" s="798"/>
      <c r="G600" s="798"/>
      <c r="H600" s="798"/>
      <c r="I600" s="798"/>
      <c r="J600" s="798"/>
      <c r="K600" s="798"/>
      <c r="L600" s="798"/>
      <c r="M600" s="798"/>
      <c r="N600" s="798"/>
      <c r="O600" s="798"/>
      <c r="P600" s="798"/>
      <c r="Q600" s="798"/>
      <c r="R600" s="798"/>
      <c r="S600" s="798"/>
      <c r="T600" s="798"/>
      <c r="U600" s="798"/>
      <c r="V600" s="798"/>
      <c r="W600" s="798"/>
      <c r="X600" s="798"/>
      <c r="Y600" s="798"/>
      <c r="Z600" s="798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3">
        <v>4640242181011</v>
      </c>
      <c r="E601" s="784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848" t="s">
        <v>933</v>
      </c>
      <c r="Q601" s="794"/>
      <c r="R601" s="794"/>
      <c r="S601" s="794"/>
      <c r="T601" s="79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3">
        <v>4640242180441</v>
      </c>
      <c r="E602" s="784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979" t="s">
        <v>937</v>
      </c>
      <c r="Q602" s="794"/>
      <c r="R602" s="794"/>
      <c r="S602" s="794"/>
      <c r="T602" s="79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3">
        <v>4640242180564</v>
      </c>
      <c r="E603" s="784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855" t="s">
        <v>941</v>
      </c>
      <c r="Q603" s="794"/>
      <c r="R603" s="794"/>
      <c r="S603" s="794"/>
      <c r="T603" s="79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3">
        <v>4640242180922</v>
      </c>
      <c r="E604" s="784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965" t="s">
        <v>945</v>
      </c>
      <c r="Q604" s="794"/>
      <c r="R604" s="794"/>
      <c r="S604" s="794"/>
      <c r="T604" s="79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3">
        <v>4640242181189</v>
      </c>
      <c r="E605" s="784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929" t="s">
        <v>949</v>
      </c>
      <c r="Q605" s="794"/>
      <c r="R605" s="794"/>
      <c r="S605" s="794"/>
      <c r="T605" s="79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3">
        <v>4640242180038</v>
      </c>
      <c r="E606" s="784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1057" t="s">
        <v>952</v>
      </c>
      <c r="Q606" s="794"/>
      <c r="R606" s="794"/>
      <c r="S606" s="794"/>
      <c r="T606" s="79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3">
        <v>4640242181172</v>
      </c>
      <c r="E607" s="784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936" t="s">
        <v>955</v>
      </c>
      <c r="Q607" s="794"/>
      <c r="R607" s="794"/>
      <c r="S607" s="794"/>
      <c r="T607" s="79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2"/>
      <c r="B608" s="798"/>
      <c r="C608" s="798"/>
      <c r="D608" s="798"/>
      <c r="E608" s="798"/>
      <c r="F608" s="798"/>
      <c r="G608" s="798"/>
      <c r="H608" s="798"/>
      <c r="I608" s="798"/>
      <c r="J608" s="798"/>
      <c r="K608" s="798"/>
      <c r="L608" s="798"/>
      <c r="M608" s="798"/>
      <c r="N608" s="798"/>
      <c r="O608" s="803"/>
      <c r="P608" s="785" t="s">
        <v>71</v>
      </c>
      <c r="Q608" s="786"/>
      <c r="R608" s="786"/>
      <c r="S608" s="786"/>
      <c r="T608" s="786"/>
      <c r="U608" s="786"/>
      <c r="V608" s="78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8"/>
      <c r="B609" s="798"/>
      <c r="C609" s="798"/>
      <c r="D609" s="798"/>
      <c r="E609" s="798"/>
      <c r="F609" s="798"/>
      <c r="G609" s="798"/>
      <c r="H609" s="798"/>
      <c r="I609" s="798"/>
      <c r="J609" s="798"/>
      <c r="K609" s="798"/>
      <c r="L609" s="798"/>
      <c r="M609" s="798"/>
      <c r="N609" s="798"/>
      <c r="O609" s="803"/>
      <c r="P609" s="785" t="s">
        <v>71</v>
      </c>
      <c r="Q609" s="786"/>
      <c r="R609" s="786"/>
      <c r="S609" s="786"/>
      <c r="T609" s="786"/>
      <c r="U609" s="786"/>
      <c r="V609" s="78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180</v>
      </c>
      <c r="B610" s="798"/>
      <c r="C610" s="798"/>
      <c r="D610" s="798"/>
      <c r="E610" s="798"/>
      <c r="F610" s="798"/>
      <c r="G610" s="798"/>
      <c r="H610" s="798"/>
      <c r="I610" s="798"/>
      <c r="J610" s="798"/>
      <c r="K610" s="798"/>
      <c r="L610" s="798"/>
      <c r="M610" s="798"/>
      <c r="N610" s="798"/>
      <c r="O610" s="798"/>
      <c r="P610" s="798"/>
      <c r="Q610" s="798"/>
      <c r="R610" s="798"/>
      <c r="S610" s="798"/>
      <c r="T610" s="798"/>
      <c r="U610" s="798"/>
      <c r="V610" s="798"/>
      <c r="W610" s="798"/>
      <c r="X610" s="798"/>
      <c r="Y610" s="798"/>
      <c r="Z610" s="798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3">
        <v>4640242180519</v>
      </c>
      <c r="E611" s="784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22" t="s">
        <v>958</v>
      </c>
      <c r="Q611" s="794"/>
      <c r="R611" s="794"/>
      <c r="S611" s="794"/>
      <c r="T611" s="79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3">
        <v>4640242180526</v>
      </c>
      <c r="E612" s="784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982" t="s">
        <v>962</v>
      </c>
      <c r="Q612" s="794"/>
      <c r="R612" s="794"/>
      <c r="S612" s="794"/>
      <c r="T612" s="79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3">
        <v>4640242180090</v>
      </c>
      <c r="E613" s="784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1211" t="s">
        <v>965</v>
      </c>
      <c r="Q613" s="794"/>
      <c r="R613" s="794"/>
      <c r="S613" s="794"/>
      <c r="T613" s="79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3">
        <v>4640242181363</v>
      </c>
      <c r="E614" s="784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991" t="s">
        <v>969</v>
      </c>
      <c r="Q614" s="794"/>
      <c r="R614" s="794"/>
      <c r="S614" s="794"/>
      <c r="T614" s="79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2"/>
      <c r="B615" s="798"/>
      <c r="C615" s="798"/>
      <c r="D615" s="798"/>
      <c r="E615" s="798"/>
      <c r="F615" s="798"/>
      <c r="G615" s="798"/>
      <c r="H615" s="798"/>
      <c r="I615" s="798"/>
      <c r="J615" s="798"/>
      <c r="K615" s="798"/>
      <c r="L615" s="798"/>
      <c r="M615" s="798"/>
      <c r="N615" s="798"/>
      <c r="O615" s="803"/>
      <c r="P615" s="785" t="s">
        <v>71</v>
      </c>
      <c r="Q615" s="786"/>
      <c r="R615" s="786"/>
      <c r="S615" s="786"/>
      <c r="T615" s="786"/>
      <c r="U615" s="786"/>
      <c r="V615" s="78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8"/>
      <c r="B616" s="798"/>
      <c r="C616" s="798"/>
      <c r="D616" s="798"/>
      <c r="E616" s="798"/>
      <c r="F616" s="798"/>
      <c r="G616" s="798"/>
      <c r="H616" s="798"/>
      <c r="I616" s="798"/>
      <c r="J616" s="798"/>
      <c r="K616" s="798"/>
      <c r="L616" s="798"/>
      <c r="M616" s="798"/>
      <c r="N616" s="798"/>
      <c r="O616" s="803"/>
      <c r="P616" s="785" t="s">
        <v>71</v>
      </c>
      <c r="Q616" s="786"/>
      <c r="R616" s="786"/>
      <c r="S616" s="786"/>
      <c r="T616" s="786"/>
      <c r="U616" s="786"/>
      <c r="V616" s="78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8"/>
      <c r="C617" s="798"/>
      <c r="D617" s="798"/>
      <c r="E617" s="798"/>
      <c r="F617" s="798"/>
      <c r="G617" s="798"/>
      <c r="H617" s="798"/>
      <c r="I617" s="798"/>
      <c r="J617" s="798"/>
      <c r="K617" s="798"/>
      <c r="L617" s="798"/>
      <c r="M617" s="798"/>
      <c r="N617" s="798"/>
      <c r="O617" s="798"/>
      <c r="P617" s="798"/>
      <c r="Q617" s="798"/>
      <c r="R617" s="798"/>
      <c r="S617" s="798"/>
      <c r="T617" s="798"/>
      <c r="U617" s="798"/>
      <c r="V617" s="798"/>
      <c r="W617" s="798"/>
      <c r="X617" s="798"/>
      <c r="Y617" s="798"/>
      <c r="Z617" s="798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3">
        <v>4640242180816</v>
      </c>
      <c r="E618" s="784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928" t="s">
        <v>972</v>
      </c>
      <c r="Q618" s="794"/>
      <c r="R618" s="794"/>
      <c r="S618" s="794"/>
      <c r="T618" s="79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3">
        <v>4640242180595</v>
      </c>
      <c r="E619" s="784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976" t="s">
        <v>976</v>
      </c>
      <c r="Q619" s="794"/>
      <c r="R619" s="794"/>
      <c r="S619" s="794"/>
      <c r="T619" s="79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3">
        <v>4640242181615</v>
      </c>
      <c r="E620" s="784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934" t="s">
        <v>980</v>
      </c>
      <c r="Q620" s="794"/>
      <c r="R620" s="794"/>
      <c r="S620" s="794"/>
      <c r="T620" s="79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3">
        <v>4640242181639</v>
      </c>
      <c r="E621" s="784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1178" t="s">
        <v>984</v>
      </c>
      <c r="Q621" s="794"/>
      <c r="R621" s="794"/>
      <c r="S621" s="794"/>
      <c r="T621" s="79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3">
        <v>4640242181622</v>
      </c>
      <c r="E622" s="784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00" t="s">
        <v>988</v>
      </c>
      <c r="Q622" s="794"/>
      <c r="R622" s="794"/>
      <c r="S622" s="794"/>
      <c r="T622" s="79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3">
        <v>4640242180908</v>
      </c>
      <c r="E623" s="784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4" t="s">
        <v>992</v>
      </c>
      <c r="Q623" s="794"/>
      <c r="R623" s="794"/>
      <c r="S623" s="794"/>
      <c r="T623" s="79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3">
        <v>4640242180489</v>
      </c>
      <c r="E624" s="784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1151" t="s">
        <v>995</v>
      </c>
      <c r="Q624" s="794"/>
      <c r="R624" s="794"/>
      <c r="S624" s="794"/>
      <c r="T624" s="79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2"/>
      <c r="B625" s="798"/>
      <c r="C625" s="798"/>
      <c r="D625" s="798"/>
      <c r="E625" s="798"/>
      <c r="F625" s="798"/>
      <c r="G625" s="798"/>
      <c r="H625" s="798"/>
      <c r="I625" s="798"/>
      <c r="J625" s="798"/>
      <c r="K625" s="798"/>
      <c r="L625" s="798"/>
      <c r="M625" s="798"/>
      <c r="N625" s="798"/>
      <c r="O625" s="803"/>
      <c r="P625" s="785" t="s">
        <v>71</v>
      </c>
      <c r="Q625" s="786"/>
      <c r="R625" s="786"/>
      <c r="S625" s="786"/>
      <c r="T625" s="786"/>
      <c r="U625" s="786"/>
      <c r="V625" s="78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8"/>
      <c r="B626" s="798"/>
      <c r="C626" s="798"/>
      <c r="D626" s="798"/>
      <c r="E626" s="798"/>
      <c r="F626" s="798"/>
      <c r="G626" s="798"/>
      <c r="H626" s="798"/>
      <c r="I626" s="798"/>
      <c r="J626" s="798"/>
      <c r="K626" s="798"/>
      <c r="L626" s="798"/>
      <c r="M626" s="798"/>
      <c r="N626" s="798"/>
      <c r="O626" s="803"/>
      <c r="P626" s="785" t="s">
        <v>71</v>
      </c>
      <c r="Q626" s="786"/>
      <c r="R626" s="786"/>
      <c r="S626" s="786"/>
      <c r="T626" s="786"/>
      <c r="U626" s="786"/>
      <c r="V626" s="78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8"/>
      <c r="C627" s="798"/>
      <c r="D627" s="798"/>
      <c r="E627" s="798"/>
      <c r="F627" s="798"/>
      <c r="G627" s="798"/>
      <c r="H627" s="798"/>
      <c r="I627" s="798"/>
      <c r="J627" s="798"/>
      <c r="K627" s="798"/>
      <c r="L627" s="798"/>
      <c r="M627" s="798"/>
      <c r="N627" s="798"/>
      <c r="O627" s="798"/>
      <c r="P627" s="798"/>
      <c r="Q627" s="798"/>
      <c r="R627" s="798"/>
      <c r="S627" s="798"/>
      <c r="T627" s="798"/>
      <c r="U627" s="798"/>
      <c r="V627" s="798"/>
      <c r="W627" s="798"/>
      <c r="X627" s="798"/>
      <c r="Y627" s="798"/>
      <c r="Z627" s="798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3">
        <v>4640242180533</v>
      </c>
      <c r="E628" s="784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1192" t="s">
        <v>998</v>
      </c>
      <c r="Q628" s="794"/>
      <c r="R628" s="794"/>
      <c r="S628" s="794"/>
      <c r="T628" s="795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3">
        <v>4640242180533</v>
      </c>
      <c r="E629" s="784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968" t="s">
        <v>1001</v>
      </c>
      <c r="Q629" s="794"/>
      <c r="R629" s="794"/>
      <c r="S629" s="794"/>
      <c r="T629" s="79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3">
        <v>4640242180540</v>
      </c>
      <c r="E630" s="784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956" t="s">
        <v>1004</v>
      </c>
      <c r="Q630" s="794"/>
      <c r="R630" s="794"/>
      <c r="S630" s="794"/>
      <c r="T630" s="79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3">
        <v>4640242180540</v>
      </c>
      <c r="E631" s="784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917" t="s">
        <v>1007</v>
      </c>
      <c r="Q631" s="794"/>
      <c r="R631" s="794"/>
      <c r="S631" s="794"/>
      <c r="T631" s="79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3">
        <v>4640242181233</v>
      </c>
      <c r="E632" s="784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960" t="s">
        <v>1010</v>
      </c>
      <c r="Q632" s="794"/>
      <c r="R632" s="794"/>
      <c r="S632" s="794"/>
      <c r="T632" s="79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3">
        <v>4640242181233</v>
      </c>
      <c r="E633" s="784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924" t="s">
        <v>1012</v>
      </c>
      <c r="Q633" s="794"/>
      <c r="R633" s="794"/>
      <c r="S633" s="794"/>
      <c r="T633" s="79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3">
        <v>4640242181226</v>
      </c>
      <c r="E634" s="784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1153" t="s">
        <v>1015</v>
      </c>
      <c r="Q634" s="794"/>
      <c r="R634" s="794"/>
      <c r="S634" s="794"/>
      <c r="T634" s="79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3">
        <v>4640242181226</v>
      </c>
      <c r="E635" s="784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1133" t="s">
        <v>1017</v>
      </c>
      <c r="Q635" s="794"/>
      <c r="R635" s="794"/>
      <c r="S635" s="794"/>
      <c r="T635" s="79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2"/>
      <c r="B636" s="798"/>
      <c r="C636" s="798"/>
      <c r="D636" s="798"/>
      <c r="E636" s="798"/>
      <c r="F636" s="798"/>
      <c r="G636" s="798"/>
      <c r="H636" s="798"/>
      <c r="I636" s="798"/>
      <c r="J636" s="798"/>
      <c r="K636" s="798"/>
      <c r="L636" s="798"/>
      <c r="M636" s="798"/>
      <c r="N636" s="798"/>
      <c r="O636" s="803"/>
      <c r="P636" s="785" t="s">
        <v>71</v>
      </c>
      <c r="Q636" s="786"/>
      <c r="R636" s="786"/>
      <c r="S636" s="786"/>
      <c r="T636" s="786"/>
      <c r="U636" s="786"/>
      <c r="V636" s="78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8"/>
      <c r="B637" s="798"/>
      <c r="C637" s="798"/>
      <c r="D637" s="798"/>
      <c r="E637" s="798"/>
      <c r="F637" s="798"/>
      <c r="G637" s="798"/>
      <c r="H637" s="798"/>
      <c r="I637" s="798"/>
      <c r="J637" s="798"/>
      <c r="K637" s="798"/>
      <c r="L637" s="798"/>
      <c r="M637" s="798"/>
      <c r="N637" s="798"/>
      <c r="O637" s="803"/>
      <c r="P637" s="785" t="s">
        <v>71</v>
      </c>
      <c r="Q637" s="786"/>
      <c r="R637" s="786"/>
      <c r="S637" s="786"/>
      <c r="T637" s="786"/>
      <c r="U637" s="786"/>
      <c r="V637" s="78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222</v>
      </c>
      <c r="B638" s="798"/>
      <c r="C638" s="798"/>
      <c r="D638" s="798"/>
      <c r="E638" s="798"/>
      <c r="F638" s="798"/>
      <c r="G638" s="798"/>
      <c r="H638" s="798"/>
      <c r="I638" s="798"/>
      <c r="J638" s="798"/>
      <c r="K638" s="798"/>
      <c r="L638" s="798"/>
      <c r="M638" s="798"/>
      <c r="N638" s="798"/>
      <c r="O638" s="798"/>
      <c r="P638" s="798"/>
      <c r="Q638" s="798"/>
      <c r="R638" s="798"/>
      <c r="S638" s="798"/>
      <c r="T638" s="798"/>
      <c r="U638" s="798"/>
      <c r="V638" s="798"/>
      <c r="W638" s="798"/>
      <c r="X638" s="798"/>
      <c r="Y638" s="798"/>
      <c r="Z638" s="798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3">
        <v>4640242180120</v>
      </c>
      <c r="E639" s="784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893" t="s">
        <v>1020</v>
      </c>
      <c r="Q639" s="794"/>
      <c r="R639" s="794"/>
      <c r="S639" s="794"/>
      <c r="T639" s="79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3">
        <v>4640242180120</v>
      </c>
      <c r="E640" s="784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1101" t="s">
        <v>1023</v>
      </c>
      <c r="Q640" s="794"/>
      <c r="R640" s="794"/>
      <c r="S640" s="794"/>
      <c r="T640" s="79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3">
        <v>4640242180137</v>
      </c>
      <c r="E641" s="784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903" t="s">
        <v>1026</v>
      </c>
      <c r="Q641" s="794"/>
      <c r="R641" s="794"/>
      <c r="S641" s="794"/>
      <c r="T641" s="79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3">
        <v>4640242180137</v>
      </c>
      <c r="E642" s="784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904" t="s">
        <v>1029</v>
      </c>
      <c r="Q642" s="794"/>
      <c r="R642" s="794"/>
      <c r="S642" s="794"/>
      <c r="T642" s="79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2"/>
      <c r="B643" s="798"/>
      <c r="C643" s="798"/>
      <c r="D643" s="798"/>
      <c r="E643" s="798"/>
      <c r="F643" s="798"/>
      <c r="G643" s="798"/>
      <c r="H643" s="798"/>
      <c r="I643" s="798"/>
      <c r="J643" s="798"/>
      <c r="K643" s="798"/>
      <c r="L643" s="798"/>
      <c r="M643" s="798"/>
      <c r="N643" s="798"/>
      <c r="O643" s="803"/>
      <c r="P643" s="785" t="s">
        <v>71</v>
      </c>
      <c r="Q643" s="786"/>
      <c r="R643" s="786"/>
      <c r="S643" s="786"/>
      <c r="T643" s="786"/>
      <c r="U643" s="786"/>
      <c r="V643" s="78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8"/>
      <c r="B644" s="798"/>
      <c r="C644" s="798"/>
      <c r="D644" s="798"/>
      <c r="E644" s="798"/>
      <c r="F644" s="798"/>
      <c r="G644" s="798"/>
      <c r="H644" s="798"/>
      <c r="I644" s="798"/>
      <c r="J644" s="798"/>
      <c r="K644" s="798"/>
      <c r="L644" s="798"/>
      <c r="M644" s="798"/>
      <c r="N644" s="798"/>
      <c r="O644" s="803"/>
      <c r="P644" s="785" t="s">
        <v>71</v>
      </c>
      <c r="Q644" s="786"/>
      <c r="R644" s="786"/>
      <c r="S644" s="786"/>
      <c r="T644" s="786"/>
      <c r="U644" s="786"/>
      <c r="V644" s="78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34" t="s">
        <v>1030</v>
      </c>
      <c r="B645" s="798"/>
      <c r="C645" s="798"/>
      <c r="D645" s="798"/>
      <c r="E645" s="798"/>
      <c r="F645" s="798"/>
      <c r="G645" s="798"/>
      <c r="H645" s="798"/>
      <c r="I645" s="798"/>
      <c r="J645" s="798"/>
      <c r="K645" s="798"/>
      <c r="L645" s="798"/>
      <c r="M645" s="798"/>
      <c r="N645" s="798"/>
      <c r="O645" s="798"/>
      <c r="P645" s="798"/>
      <c r="Q645" s="798"/>
      <c r="R645" s="798"/>
      <c r="S645" s="798"/>
      <c r="T645" s="798"/>
      <c r="U645" s="798"/>
      <c r="V645" s="798"/>
      <c r="W645" s="798"/>
      <c r="X645" s="798"/>
      <c r="Y645" s="798"/>
      <c r="Z645" s="798"/>
      <c r="AA645" s="772"/>
      <c r="AB645" s="772"/>
      <c r="AC645" s="772"/>
    </row>
    <row r="646" spans="1:68" ht="14.25" customHeight="1" x14ac:dyDescent="0.25">
      <c r="A646" s="800" t="s">
        <v>124</v>
      </c>
      <c r="B646" s="798"/>
      <c r="C646" s="798"/>
      <c r="D646" s="798"/>
      <c r="E646" s="798"/>
      <c r="F646" s="798"/>
      <c r="G646" s="798"/>
      <c r="H646" s="798"/>
      <c r="I646" s="798"/>
      <c r="J646" s="798"/>
      <c r="K646" s="798"/>
      <c r="L646" s="798"/>
      <c r="M646" s="798"/>
      <c r="N646" s="798"/>
      <c r="O646" s="798"/>
      <c r="P646" s="798"/>
      <c r="Q646" s="798"/>
      <c r="R646" s="798"/>
      <c r="S646" s="798"/>
      <c r="T646" s="798"/>
      <c r="U646" s="798"/>
      <c r="V646" s="798"/>
      <c r="W646" s="798"/>
      <c r="X646" s="798"/>
      <c r="Y646" s="798"/>
      <c r="Z646" s="798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3">
        <v>4640242180045</v>
      </c>
      <c r="E647" s="784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1147" t="s">
        <v>1033</v>
      </c>
      <c r="Q647" s="794"/>
      <c r="R647" s="794"/>
      <c r="S647" s="794"/>
      <c r="T647" s="79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3">
        <v>4640242180601</v>
      </c>
      <c r="E648" s="784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898" t="s">
        <v>1037</v>
      </c>
      <c r="Q648" s="794"/>
      <c r="R648" s="794"/>
      <c r="S648" s="794"/>
      <c r="T648" s="79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2"/>
      <c r="B649" s="798"/>
      <c r="C649" s="798"/>
      <c r="D649" s="798"/>
      <c r="E649" s="798"/>
      <c r="F649" s="798"/>
      <c r="G649" s="798"/>
      <c r="H649" s="798"/>
      <c r="I649" s="798"/>
      <c r="J649" s="798"/>
      <c r="K649" s="798"/>
      <c r="L649" s="798"/>
      <c r="M649" s="798"/>
      <c r="N649" s="798"/>
      <c r="O649" s="803"/>
      <c r="P649" s="785" t="s">
        <v>71</v>
      </c>
      <c r="Q649" s="786"/>
      <c r="R649" s="786"/>
      <c r="S649" s="786"/>
      <c r="T649" s="786"/>
      <c r="U649" s="786"/>
      <c r="V649" s="78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8"/>
      <c r="B650" s="798"/>
      <c r="C650" s="798"/>
      <c r="D650" s="798"/>
      <c r="E650" s="798"/>
      <c r="F650" s="798"/>
      <c r="G650" s="798"/>
      <c r="H650" s="798"/>
      <c r="I650" s="798"/>
      <c r="J650" s="798"/>
      <c r="K650" s="798"/>
      <c r="L650" s="798"/>
      <c r="M650" s="798"/>
      <c r="N650" s="798"/>
      <c r="O650" s="803"/>
      <c r="P650" s="785" t="s">
        <v>71</v>
      </c>
      <c r="Q650" s="786"/>
      <c r="R650" s="786"/>
      <c r="S650" s="786"/>
      <c r="T650" s="786"/>
      <c r="U650" s="786"/>
      <c r="V650" s="78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180</v>
      </c>
      <c r="B651" s="798"/>
      <c r="C651" s="798"/>
      <c r="D651" s="798"/>
      <c r="E651" s="798"/>
      <c r="F651" s="798"/>
      <c r="G651" s="798"/>
      <c r="H651" s="798"/>
      <c r="I651" s="798"/>
      <c r="J651" s="798"/>
      <c r="K651" s="798"/>
      <c r="L651" s="798"/>
      <c r="M651" s="798"/>
      <c r="N651" s="798"/>
      <c r="O651" s="798"/>
      <c r="P651" s="798"/>
      <c r="Q651" s="798"/>
      <c r="R651" s="798"/>
      <c r="S651" s="798"/>
      <c r="T651" s="798"/>
      <c r="U651" s="798"/>
      <c r="V651" s="798"/>
      <c r="W651" s="798"/>
      <c r="X651" s="798"/>
      <c r="Y651" s="798"/>
      <c r="Z651" s="798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3">
        <v>4640242180090</v>
      </c>
      <c r="E652" s="784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876" t="s">
        <v>1041</v>
      </c>
      <c r="Q652" s="794"/>
      <c r="R652" s="794"/>
      <c r="S652" s="794"/>
      <c r="T652" s="79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2"/>
      <c r="B653" s="798"/>
      <c r="C653" s="798"/>
      <c r="D653" s="798"/>
      <c r="E653" s="798"/>
      <c r="F653" s="798"/>
      <c r="G653" s="798"/>
      <c r="H653" s="798"/>
      <c r="I653" s="798"/>
      <c r="J653" s="798"/>
      <c r="K653" s="798"/>
      <c r="L653" s="798"/>
      <c r="M653" s="798"/>
      <c r="N653" s="798"/>
      <c r="O653" s="803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8"/>
      <c r="B654" s="798"/>
      <c r="C654" s="798"/>
      <c r="D654" s="798"/>
      <c r="E654" s="798"/>
      <c r="F654" s="798"/>
      <c r="G654" s="798"/>
      <c r="H654" s="798"/>
      <c r="I654" s="798"/>
      <c r="J654" s="798"/>
      <c r="K654" s="798"/>
      <c r="L654" s="798"/>
      <c r="M654" s="798"/>
      <c r="N654" s="798"/>
      <c r="O654" s="803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8"/>
      <c r="C655" s="798"/>
      <c r="D655" s="798"/>
      <c r="E655" s="798"/>
      <c r="F655" s="798"/>
      <c r="G655" s="798"/>
      <c r="H655" s="798"/>
      <c r="I655" s="798"/>
      <c r="J655" s="798"/>
      <c r="K655" s="798"/>
      <c r="L655" s="798"/>
      <c r="M655" s="798"/>
      <c r="N655" s="798"/>
      <c r="O655" s="798"/>
      <c r="P655" s="798"/>
      <c r="Q655" s="798"/>
      <c r="R655" s="798"/>
      <c r="S655" s="798"/>
      <c r="T655" s="798"/>
      <c r="U655" s="798"/>
      <c r="V655" s="798"/>
      <c r="W655" s="798"/>
      <c r="X655" s="798"/>
      <c r="Y655" s="798"/>
      <c r="Z655" s="798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3">
        <v>4640242180076</v>
      </c>
      <c r="E656" s="784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1139" t="s">
        <v>1045</v>
      </c>
      <c r="Q656" s="794"/>
      <c r="R656" s="794"/>
      <c r="S656" s="794"/>
      <c r="T656" s="79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2"/>
      <c r="B657" s="798"/>
      <c r="C657" s="798"/>
      <c r="D657" s="798"/>
      <c r="E657" s="798"/>
      <c r="F657" s="798"/>
      <c r="G657" s="798"/>
      <c r="H657" s="798"/>
      <c r="I657" s="798"/>
      <c r="J657" s="798"/>
      <c r="K657" s="798"/>
      <c r="L657" s="798"/>
      <c r="M657" s="798"/>
      <c r="N657" s="798"/>
      <c r="O657" s="803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8"/>
      <c r="B658" s="798"/>
      <c r="C658" s="798"/>
      <c r="D658" s="798"/>
      <c r="E658" s="798"/>
      <c r="F658" s="798"/>
      <c r="G658" s="798"/>
      <c r="H658" s="798"/>
      <c r="I658" s="798"/>
      <c r="J658" s="798"/>
      <c r="K658" s="798"/>
      <c r="L658" s="798"/>
      <c r="M658" s="798"/>
      <c r="N658" s="798"/>
      <c r="O658" s="803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8"/>
      <c r="C659" s="798"/>
      <c r="D659" s="798"/>
      <c r="E659" s="798"/>
      <c r="F659" s="798"/>
      <c r="G659" s="798"/>
      <c r="H659" s="798"/>
      <c r="I659" s="798"/>
      <c r="J659" s="798"/>
      <c r="K659" s="798"/>
      <c r="L659" s="798"/>
      <c r="M659" s="798"/>
      <c r="N659" s="798"/>
      <c r="O659" s="798"/>
      <c r="P659" s="798"/>
      <c r="Q659" s="798"/>
      <c r="R659" s="798"/>
      <c r="S659" s="798"/>
      <c r="T659" s="798"/>
      <c r="U659" s="798"/>
      <c r="V659" s="798"/>
      <c r="W659" s="798"/>
      <c r="X659" s="798"/>
      <c r="Y659" s="798"/>
      <c r="Z659" s="798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3">
        <v>4640242180106</v>
      </c>
      <c r="E660" s="784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1131" t="s">
        <v>1049</v>
      </c>
      <c r="Q660" s="794"/>
      <c r="R660" s="794"/>
      <c r="S660" s="794"/>
      <c r="T660" s="79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2"/>
      <c r="B661" s="798"/>
      <c r="C661" s="798"/>
      <c r="D661" s="798"/>
      <c r="E661" s="798"/>
      <c r="F661" s="798"/>
      <c r="G661" s="798"/>
      <c r="H661" s="798"/>
      <c r="I661" s="798"/>
      <c r="J661" s="798"/>
      <c r="K661" s="798"/>
      <c r="L661" s="798"/>
      <c r="M661" s="798"/>
      <c r="N661" s="798"/>
      <c r="O661" s="803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8"/>
      <c r="B662" s="798"/>
      <c r="C662" s="798"/>
      <c r="D662" s="798"/>
      <c r="E662" s="798"/>
      <c r="F662" s="798"/>
      <c r="G662" s="798"/>
      <c r="H662" s="798"/>
      <c r="I662" s="798"/>
      <c r="J662" s="798"/>
      <c r="K662" s="798"/>
      <c r="L662" s="798"/>
      <c r="M662" s="798"/>
      <c r="N662" s="798"/>
      <c r="O662" s="803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1053"/>
      <c r="B663" s="798"/>
      <c r="C663" s="798"/>
      <c r="D663" s="798"/>
      <c r="E663" s="798"/>
      <c r="F663" s="798"/>
      <c r="G663" s="798"/>
      <c r="H663" s="798"/>
      <c r="I663" s="798"/>
      <c r="J663" s="798"/>
      <c r="K663" s="798"/>
      <c r="L663" s="798"/>
      <c r="M663" s="798"/>
      <c r="N663" s="798"/>
      <c r="O663" s="1014"/>
      <c r="P663" s="844" t="s">
        <v>1051</v>
      </c>
      <c r="Q663" s="845"/>
      <c r="R663" s="845"/>
      <c r="S663" s="845"/>
      <c r="T663" s="845"/>
      <c r="U663" s="845"/>
      <c r="V663" s="791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6581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6702.54</v>
      </c>
      <c r="Z663" s="37"/>
      <c r="AA663" s="780"/>
      <c r="AB663" s="780"/>
      <c r="AC663" s="780"/>
    </row>
    <row r="664" spans="1:68" x14ac:dyDescent="0.2">
      <c r="A664" s="798"/>
      <c r="B664" s="798"/>
      <c r="C664" s="798"/>
      <c r="D664" s="798"/>
      <c r="E664" s="798"/>
      <c r="F664" s="798"/>
      <c r="G664" s="798"/>
      <c r="H664" s="798"/>
      <c r="I664" s="798"/>
      <c r="J664" s="798"/>
      <c r="K664" s="798"/>
      <c r="L664" s="798"/>
      <c r="M664" s="798"/>
      <c r="N664" s="798"/>
      <c r="O664" s="1014"/>
      <c r="P664" s="844" t="s">
        <v>1052</v>
      </c>
      <c r="Q664" s="845"/>
      <c r="R664" s="845"/>
      <c r="S664" s="845"/>
      <c r="T664" s="845"/>
      <c r="U664" s="845"/>
      <c r="V664" s="791"/>
      <c r="W664" s="37" t="s">
        <v>69</v>
      </c>
      <c r="X664" s="779">
        <f>IFERROR(SUM(BM22:BM660),"0")</f>
        <v>6986.211517887341</v>
      </c>
      <c r="Y664" s="779">
        <f>IFERROR(SUM(BN22:BN660),"0")</f>
        <v>7115.4300000000012</v>
      </c>
      <c r="Z664" s="37"/>
      <c r="AA664" s="780"/>
      <c r="AB664" s="780"/>
      <c r="AC664" s="780"/>
    </row>
    <row r="665" spans="1:68" x14ac:dyDescent="0.2">
      <c r="A665" s="798"/>
      <c r="B665" s="798"/>
      <c r="C665" s="798"/>
      <c r="D665" s="798"/>
      <c r="E665" s="798"/>
      <c r="F665" s="798"/>
      <c r="G665" s="798"/>
      <c r="H665" s="798"/>
      <c r="I665" s="798"/>
      <c r="J665" s="798"/>
      <c r="K665" s="798"/>
      <c r="L665" s="798"/>
      <c r="M665" s="798"/>
      <c r="N665" s="798"/>
      <c r="O665" s="1014"/>
      <c r="P665" s="844" t="s">
        <v>1053</v>
      </c>
      <c r="Q665" s="845"/>
      <c r="R665" s="845"/>
      <c r="S665" s="845"/>
      <c r="T665" s="845"/>
      <c r="U665" s="845"/>
      <c r="V665" s="791"/>
      <c r="W665" s="37" t="s">
        <v>1054</v>
      </c>
      <c r="X665" s="38">
        <f>ROUNDUP(SUM(BO22:BO660),0)</f>
        <v>13</v>
      </c>
      <c r="Y665" s="38">
        <f>ROUNDUP(SUM(BP22:BP660),0)</f>
        <v>13</v>
      </c>
      <c r="Z665" s="37"/>
      <c r="AA665" s="780"/>
      <c r="AB665" s="780"/>
      <c r="AC665" s="780"/>
    </row>
    <row r="666" spans="1:68" x14ac:dyDescent="0.2">
      <c r="A666" s="798"/>
      <c r="B666" s="798"/>
      <c r="C666" s="798"/>
      <c r="D666" s="798"/>
      <c r="E666" s="798"/>
      <c r="F666" s="798"/>
      <c r="G666" s="798"/>
      <c r="H666" s="798"/>
      <c r="I666" s="798"/>
      <c r="J666" s="798"/>
      <c r="K666" s="798"/>
      <c r="L666" s="798"/>
      <c r="M666" s="798"/>
      <c r="N666" s="798"/>
      <c r="O666" s="1014"/>
      <c r="P666" s="844" t="s">
        <v>1055</v>
      </c>
      <c r="Q666" s="845"/>
      <c r="R666" s="845"/>
      <c r="S666" s="845"/>
      <c r="T666" s="845"/>
      <c r="U666" s="845"/>
      <c r="V666" s="791"/>
      <c r="W666" s="37" t="s">
        <v>69</v>
      </c>
      <c r="X666" s="779">
        <f>GrossWeightTotal+PalletQtyTotal*25</f>
        <v>7311.211517887341</v>
      </c>
      <c r="Y666" s="779">
        <f>GrossWeightTotalR+PalletQtyTotalR*25</f>
        <v>7440.4300000000012</v>
      </c>
      <c r="Z666" s="37"/>
      <c r="AA666" s="780"/>
      <c r="AB666" s="780"/>
      <c r="AC666" s="780"/>
    </row>
    <row r="667" spans="1:68" x14ac:dyDescent="0.2">
      <c r="A667" s="798"/>
      <c r="B667" s="798"/>
      <c r="C667" s="798"/>
      <c r="D667" s="798"/>
      <c r="E667" s="798"/>
      <c r="F667" s="798"/>
      <c r="G667" s="798"/>
      <c r="H667" s="798"/>
      <c r="I667" s="798"/>
      <c r="J667" s="798"/>
      <c r="K667" s="798"/>
      <c r="L667" s="798"/>
      <c r="M667" s="798"/>
      <c r="N667" s="798"/>
      <c r="O667" s="1014"/>
      <c r="P667" s="844" t="s">
        <v>1056</v>
      </c>
      <c r="Q667" s="845"/>
      <c r="R667" s="845"/>
      <c r="S667" s="845"/>
      <c r="T667" s="845"/>
      <c r="U667" s="845"/>
      <c r="V667" s="791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1307.0543343366871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1329</v>
      </c>
      <c r="Z667" s="37"/>
      <c r="AA667" s="780"/>
      <c r="AB667" s="780"/>
      <c r="AC667" s="780"/>
    </row>
    <row r="668" spans="1:68" ht="14.25" customHeight="1" x14ac:dyDescent="0.2">
      <c r="A668" s="798"/>
      <c r="B668" s="798"/>
      <c r="C668" s="798"/>
      <c r="D668" s="798"/>
      <c r="E668" s="798"/>
      <c r="F668" s="798"/>
      <c r="G668" s="798"/>
      <c r="H668" s="798"/>
      <c r="I668" s="798"/>
      <c r="J668" s="798"/>
      <c r="K668" s="798"/>
      <c r="L668" s="798"/>
      <c r="M668" s="798"/>
      <c r="N668" s="798"/>
      <c r="O668" s="1014"/>
      <c r="P668" s="844" t="s">
        <v>1057</v>
      </c>
      <c r="Q668" s="845"/>
      <c r="R668" s="845"/>
      <c r="S668" s="845"/>
      <c r="T668" s="845"/>
      <c r="U668" s="845"/>
      <c r="V668" s="791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14.62021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0" t="s">
        <v>122</v>
      </c>
      <c r="D670" s="849"/>
      <c r="E670" s="849"/>
      <c r="F670" s="849"/>
      <c r="G670" s="849"/>
      <c r="H670" s="850"/>
      <c r="I670" s="810" t="s">
        <v>336</v>
      </c>
      <c r="J670" s="849"/>
      <c r="K670" s="849"/>
      <c r="L670" s="849"/>
      <c r="M670" s="849"/>
      <c r="N670" s="849"/>
      <c r="O670" s="849"/>
      <c r="P670" s="849"/>
      <c r="Q670" s="849"/>
      <c r="R670" s="849"/>
      <c r="S670" s="849"/>
      <c r="T670" s="849"/>
      <c r="U670" s="849"/>
      <c r="V670" s="850"/>
      <c r="W670" s="810" t="s">
        <v>667</v>
      </c>
      <c r="X670" s="850"/>
      <c r="Y670" s="810" t="s">
        <v>768</v>
      </c>
      <c r="Z670" s="849"/>
      <c r="AA670" s="849"/>
      <c r="AB670" s="850"/>
      <c r="AC670" s="774" t="s">
        <v>862</v>
      </c>
      <c r="AD670" s="810" t="s">
        <v>930</v>
      </c>
      <c r="AE670" s="850"/>
      <c r="AF670" s="775"/>
    </row>
    <row r="671" spans="1:68" ht="14.25" customHeight="1" thickTop="1" x14ac:dyDescent="0.2">
      <c r="A671" s="914" t="s">
        <v>1060</v>
      </c>
      <c r="B671" s="810" t="s">
        <v>63</v>
      </c>
      <c r="C671" s="810" t="s">
        <v>123</v>
      </c>
      <c r="D671" s="810" t="s">
        <v>149</v>
      </c>
      <c r="E671" s="810" t="s">
        <v>230</v>
      </c>
      <c r="F671" s="810" t="s">
        <v>254</v>
      </c>
      <c r="G671" s="810" t="s">
        <v>300</v>
      </c>
      <c r="H671" s="810" t="s">
        <v>122</v>
      </c>
      <c r="I671" s="810" t="s">
        <v>337</v>
      </c>
      <c r="J671" s="810" t="s">
        <v>361</v>
      </c>
      <c r="K671" s="810" t="s">
        <v>436</v>
      </c>
      <c r="L671" s="810" t="s">
        <v>457</v>
      </c>
      <c r="M671" s="810" t="s">
        <v>481</v>
      </c>
      <c r="N671" s="775"/>
      <c r="O671" s="810" t="s">
        <v>508</v>
      </c>
      <c r="P671" s="810" t="s">
        <v>511</v>
      </c>
      <c r="Q671" s="810" t="s">
        <v>520</v>
      </c>
      <c r="R671" s="810" t="s">
        <v>536</v>
      </c>
      <c r="S671" s="810" t="s">
        <v>546</v>
      </c>
      <c r="T671" s="810" t="s">
        <v>559</v>
      </c>
      <c r="U671" s="810" t="s">
        <v>570</v>
      </c>
      <c r="V671" s="810" t="s">
        <v>654</v>
      </c>
      <c r="W671" s="810" t="s">
        <v>668</v>
      </c>
      <c r="X671" s="810" t="s">
        <v>720</v>
      </c>
      <c r="Y671" s="810" t="s">
        <v>769</v>
      </c>
      <c r="Z671" s="810" t="s">
        <v>824</v>
      </c>
      <c r="AA671" s="810" t="s">
        <v>846</v>
      </c>
      <c r="AB671" s="810" t="s">
        <v>858</v>
      </c>
      <c r="AC671" s="810" t="s">
        <v>862</v>
      </c>
      <c r="AD671" s="810" t="s">
        <v>930</v>
      </c>
      <c r="AE671" s="810" t="s">
        <v>1030</v>
      </c>
      <c r="AF671" s="775"/>
    </row>
    <row r="672" spans="1:68" ht="13.5" customHeight="1" thickBot="1" x14ac:dyDescent="0.25">
      <c r="A672" s="915"/>
      <c r="B672" s="811"/>
      <c r="C672" s="811"/>
      <c r="D672" s="811"/>
      <c r="E672" s="811"/>
      <c r="F672" s="811"/>
      <c r="G672" s="811"/>
      <c r="H672" s="811"/>
      <c r="I672" s="811"/>
      <c r="J672" s="811"/>
      <c r="K672" s="811"/>
      <c r="L672" s="811"/>
      <c r="M672" s="811"/>
      <c r="N672" s="775"/>
      <c r="O672" s="811"/>
      <c r="P672" s="811"/>
      <c r="Q672" s="811"/>
      <c r="R672" s="811"/>
      <c r="S672" s="811"/>
      <c r="T672" s="811"/>
      <c r="U672" s="811"/>
      <c r="V672" s="811"/>
      <c r="W672" s="811"/>
      <c r="X672" s="811"/>
      <c r="Y672" s="811"/>
      <c r="Z672" s="811"/>
      <c r="AA672" s="811"/>
      <c r="AB672" s="811"/>
      <c r="AC672" s="811"/>
      <c r="AD672" s="811"/>
      <c r="AE672" s="811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19.200000000000003</v>
      </c>
      <c r="E673" s="46">
        <f>IFERROR(Y110*1,"0")+IFERROR(Y111*1,"0")+IFERROR(Y112*1,"0")+IFERROR(Y116*1,"0")+IFERROR(Y117*1,"0")+IFERROR(Y118*1,"0")+IFERROR(Y119*1,"0")+IFERROR(Y120*1,"0")+IFERROR(Y121*1,"0")</f>
        <v>0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16.8</v>
      </c>
      <c r="I673" s="46">
        <f>IFERROR(Y193*1,"0")+IFERROR(Y197*1,"0")+IFERROR(Y198*1,"0")+IFERROR(Y199*1,"0")+IFERROR(Y200*1,"0")+IFERROR(Y201*1,"0")+IFERROR(Y202*1,"0")+IFERROR(Y203*1,"0")+IFERROR(Y204*1,"0")</f>
        <v>292.56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1449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29.7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307.2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300.89999999999998</v>
      </c>
      <c r="V673" s="46">
        <f>IFERROR(Y407*1,"0")+IFERROR(Y411*1,"0")+IFERROR(Y412*1,"0")+IFERROR(Y413*1,"0")</f>
        <v>7.2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2793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475.8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257.70000000000005</v>
      </c>
      <c r="Z673" s="46">
        <f>IFERROR(Y521*1,"0")+IFERROR(Y525*1,"0")+IFERROR(Y526*1,"0")+IFERROR(Y527*1,"0")+IFERROR(Y528*1,"0")+IFERROR(Y529*1,"0")+IFERROR(Y533*1,"0")+IFERROR(Y537*1,"0")</f>
        <v>9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744.48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D214:E214"/>
    <mergeCell ref="D284:E284"/>
    <mergeCell ref="P120:T120"/>
    <mergeCell ref="D259:E259"/>
    <mergeCell ref="D501:E501"/>
    <mergeCell ref="D495:E495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398:V398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D606:E606"/>
    <mergeCell ref="D603:E603"/>
    <mergeCell ref="A538:O539"/>
    <mergeCell ref="D590:E59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2024-11-28T09:04:10Z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