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7C51794-63CA-44A7-A92E-593742064B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Y259" i="1" s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Y229" i="1" s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Y199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Y188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Y174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8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6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5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8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Y105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4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Y59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X295" i="1"/>
  <c r="X296" i="1"/>
  <c r="X298" i="1"/>
  <c r="BN29" i="1"/>
  <c r="Y295" i="1" s="1"/>
  <c r="BP29" i="1"/>
  <c r="Y296" i="1" s="1"/>
  <c r="BN31" i="1"/>
  <c r="BN36" i="1"/>
  <c r="BP36" i="1"/>
  <c r="Y39" i="1"/>
  <c r="Y294" i="1" s="1"/>
  <c r="BN48" i="1"/>
  <c r="BP48" i="1"/>
  <c r="BN50" i="1"/>
  <c r="BN53" i="1"/>
  <c r="BN55" i="1"/>
  <c r="BN57" i="1"/>
  <c r="BN64" i="1"/>
  <c r="BP64" i="1"/>
  <c r="BN69" i="1"/>
  <c r="BP69" i="1"/>
  <c r="Y70" i="1"/>
  <c r="Y298" i="1" s="1"/>
  <c r="BN74" i="1"/>
  <c r="BP74" i="1"/>
  <c r="Y77" i="1"/>
  <c r="BN81" i="1"/>
  <c r="BP81" i="1"/>
  <c r="BN82" i="1"/>
  <c r="BN85" i="1"/>
  <c r="BN90" i="1"/>
  <c r="BP90" i="1"/>
  <c r="BN92" i="1"/>
  <c r="Y93" i="1"/>
  <c r="BN97" i="1"/>
  <c r="BP97" i="1"/>
  <c r="BN99" i="1"/>
  <c r="BN101" i="1"/>
  <c r="BN103" i="1"/>
  <c r="Y106" i="1"/>
  <c r="BN109" i="1"/>
  <c r="BP109" i="1"/>
  <c r="BN110" i="1"/>
  <c r="Y111" i="1"/>
  <c r="BN115" i="1"/>
  <c r="BP115" i="1"/>
  <c r="BN116" i="1"/>
  <c r="Y119" i="1"/>
  <c r="BN123" i="1"/>
  <c r="BP123" i="1"/>
  <c r="BN134" i="1"/>
  <c r="BP134" i="1"/>
  <c r="Y137" i="1"/>
  <c r="BN146" i="1"/>
  <c r="BP146" i="1"/>
  <c r="Y147" i="1"/>
  <c r="BN159" i="1"/>
  <c r="BP159" i="1"/>
  <c r="BN165" i="1"/>
  <c r="BP165" i="1"/>
  <c r="BN167" i="1"/>
  <c r="Y168" i="1"/>
  <c r="BN172" i="1"/>
  <c r="BP172" i="1"/>
  <c r="BN186" i="1"/>
  <c r="BP186" i="1"/>
  <c r="BN193" i="1"/>
  <c r="BP193" i="1"/>
  <c r="BN195" i="1"/>
  <c r="BN197" i="1"/>
  <c r="Z206" i="1"/>
  <c r="Z299" i="1" s="1"/>
  <c r="BN202" i="1"/>
  <c r="BP202" i="1"/>
  <c r="Z222" i="1"/>
  <c r="Y236" i="1"/>
  <c r="BP233" i="1"/>
  <c r="BN233" i="1"/>
  <c r="Y235" i="1"/>
  <c r="Y246" i="1"/>
  <c r="BP245" i="1"/>
  <c r="BN245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Y297" i="1" l="1"/>
  <c r="C307" i="1" s="1"/>
  <c r="A307" i="1"/>
  <c r="X297" i="1"/>
  <c r="B307" i="1" l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<sst xmlns="http://schemas.openxmlformats.org/spreadsheetml/2006/main" count="1501" uniqueCount="509">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</sst>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4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406</v>
      </c>
      <c r="Y30" s="321">
        <f>IFERROR(IF(X30="","",X30),"")</f>
        <v>406</v>
      </c>
      <c r="Z30" s="36">
        <f>IFERROR(IF(X30="","",X30*0.00941),"")</f>
        <v>3.8204600000000002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780.25080000000003</v>
      </c>
      <c r="BN30" s="67">
        <f>IFERROR(Y30*I30,"0")</f>
        <v>780.25080000000003</v>
      </c>
      <c r="BO30" s="67">
        <f>IFERROR(X30/J30,"0")</f>
        <v>2.9</v>
      </c>
      <c r="BP30" s="67">
        <f>IFERROR(Y30/J30,"0")</f>
        <v>2.9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406</v>
      </c>
      <c r="Y32" s="322">
        <f>IFERROR(SUM(Y28:Y31),"0")</f>
        <v>406</v>
      </c>
      <c r="Z32" s="322">
        <f>IFERROR(IF(Z28="",0,Z28),"0")+IFERROR(IF(Z29="",0,Z29),"0")+IFERROR(IF(Z30="",0,Z30),"0")+IFERROR(IF(Z31="",0,Z31),"0")</f>
        <v>3.8204600000000002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609</v>
      </c>
      <c r="Y33" s="322">
        <f>IFERROR(SUMPRODUCT(Y28:Y31*H28:H31),"0")</f>
        <v>609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180</v>
      </c>
      <c r="Y57" s="321">
        <f t="shared" si="0"/>
        <v>180</v>
      </c>
      <c r="Z57" s="36">
        <f t="shared" si="1"/>
        <v>2.79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1347.48</v>
      </c>
      <c r="BN57" s="67">
        <f t="shared" si="3"/>
        <v>1347.48</v>
      </c>
      <c r="BO57" s="67">
        <f t="shared" si="4"/>
        <v>2.1428571428571428</v>
      </c>
      <c r="BP57" s="67">
        <f t="shared" si="5"/>
        <v>2.1428571428571428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180</v>
      </c>
      <c r="Y59" s="322">
        <f>IFERROR(SUM(Y47:Y58),"0")</f>
        <v>180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2.79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1296</v>
      </c>
      <c r="Y60" s="322">
        <f>IFERROR(SUMPRODUCT(Y47:Y58*H47:H58),"0")</f>
        <v>1296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196</v>
      </c>
      <c r="Y82" s="321">
        <f t="shared" si="6"/>
        <v>196</v>
      </c>
      <c r="Z82" s="36">
        <f t="shared" si="7"/>
        <v>3.50448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843.50560000000007</v>
      </c>
      <c r="BN82" s="67">
        <f t="shared" si="9"/>
        <v>843.50560000000007</v>
      </c>
      <c r="BO82" s="67">
        <f t="shared" si="10"/>
        <v>2.8</v>
      </c>
      <c r="BP82" s="67">
        <f t="shared" si="11"/>
        <v>2.8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154</v>
      </c>
      <c r="Y84" s="321">
        <f t="shared" si="6"/>
        <v>154</v>
      </c>
      <c r="Z84" s="36">
        <f t="shared" si="7"/>
        <v>2.75352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662.75440000000003</v>
      </c>
      <c r="BN84" s="67">
        <f t="shared" si="9"/>
        <v>662.75440000000003</v>
      </c>
      <c r="BO84" s="67">
        <f t="shared" si="10"/>
        <v>2.2000000000000002</v>
      </c>
      <c r="BP84" s="67">
        <f t="shared" si="11"/>
        <v>2.2000000000000002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350</v>
      </c>
      <c r="Y86" s="322">
        <f>IFERROR(SUM(Y80:Y85),"0")</f>
        <v>350</v>
      </c>
      <c r="Z86" s="322">
        <f>IFERROR(IF(Z80="",0,Z80),"0")+IFERROR(IF(Z81="",0,Z81),"0")+IFERROR(IF(Z82="",0,Z82),"0")+IFERROR(IF(Z83="",0,Z83),"0")+IFERROR(IF(Z84="",0,Z84),"0")+IFERROR(IF(Z85="",0,Z85),"0")</f>
        <v>6.258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1260</v>
      </c>
      <c r="Y87" s="322">
        <f>IFERROR(SUMPRODUCT(Y80:Y85*H80:H85),"0")</f>
        <v>1260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154</v>
      </c>
      <c r="Y109" s="321">
        <f>IFERROR(IF(X109="","",X109),"")</f>
        <v>154</v>
      </c>
      <c r="Z109" s="36">
        <f>IFERROR(IF(X109="","",X109*0.01788),"")</f>
        <v>2.75352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570.35439999999994</v>
      </c>
      <c r="BN109" s="67">
        <f>IFERROR(Y109*I109,"0")</f>
        <v>570.35439999999994</v>
      </c>
      <c r="BO109" s="67">
        <f>IFERROR(X109/J109,"0")</f>
        <v>2.2000000000000002</v>
      </c>
      <c r="BP109" s="67">
        <f>IFERROR(Y109/J109,"0")</f>
        <v>2.2000000000000002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140</v>
      </c>
      <c r="Y110" s="321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294</v>
      </c>
      <c r="Y111" s="322">
        <f>IFERROR(SUM(Y109:Y110),"0")</f>
        <v>294</v>
      </c>
      <c r="Z111" s="322">
        <f>IFERROR(IF(Z109="",0,Z109),"0")+IFERROR(IF(Z110="",0,Z110),"0")</f>
        <v>5.2567199999999996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882</v>
      </c>
      <c r="Y112" s="322">
        <f>IFERROR(SUMPRODUCT(Y109:Y110*H109:H110),"0")</f>
        <v>882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126</v>
      </c>
      <c r="Y117" s="321">
        <f>IFERROR(IF(X117="","",X117),"")</f>
        <v>126</v>
      </c>
      <c r="Z117" s="36">
        <f>IFERROR(IF(X117="","",X117*0.01788),"")</f>
        <v>2.2528800000000002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466.65359999999998</v>
      </c>
      <c r="BN117" s="67">
        <f>IFERROR(Y117*I117,"0")</f>
        <v>466.65359999999998</v>
      </c>
      <c r="BO117" s="67">
        <f>IFERROR(X117/J117,"0")</f>
        <v>1.8</v>
      </c>
      <c r="BP117" s="67">
        <f>IFERROR(Y117/J117,"0")</f>
        <v>1.8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126</v>
      </c>
      <c r="Y118" s="322">
        <f>IFERROR(SUM(Y115:Y117),"0")</f>
        <v>126</v>
      </c>
      <c r="Z118" s="322">
        <f>IFERROR(IF(Z115="",0,Z115),"0")+IFERROR(IF(Z116="",0,Z116),"0")+IFERROR(IF(Z117="",0,Z117),"0")</f>
        <v>2.2528800000000002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378</v>
      </c>
      <c r="Y119" s="322">
        <f>IFERROR(SUMPRODUCT(Y115:Y117*H115:H117),"0")</f>
        <v>378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196</v>
      </c>
      <c r="Y123" s="321">
        <f>IFERROR(IF(X123="","",X123),"")</f>
        <v>196</v>
      </c>
      <c r="Z123" s="36">
        <f>IFERROR(IF(X123="","",X123*0.01788),"")</f>
        <v>3.50448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642.88</v>
      </c>
      <c r="BN123" s="67">
        <f>IFERROR(Y123*I123,"0")</f>
        <v>642.88</v>
      </c>
      <c r="BO123" s="67">
        <f>IFERROR(X123/J123,"0")</f>
        <v>2.8</v>
      </c>
      <c r="BP123" s="67">
        <f>IFERROR(Y123/J123,"0")</f>
        <v>2.8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196</v>
      </c>
      <c r="Y125" s="322">
        <f>IFERROR(SUM(Y122:Y124),"0")</f>
        <v>196</v>
      </c>
      <c r="Z125" s="322">
        <f>IFERROR(IF(Z122="",0,Z122),"0")+IFERROR(IF(Z123="",0,Z123),"0")+IFERROR(IF(Z124="",0,Z124),"0")</f>
        <v>3.50448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588</v>
      </c>
      <c r="Y126" s="322">
        <f>IFERROR(SUMPRODUCT(Y122:Y124*H122:H124),"0")</f>
        <v>588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96</v>
      </c>
      <c r="Y153" s="321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96</v>
      </c>
      <c r="Y155" s="322">
        <f>IFERROR(SUM(Y151:Y154),"0")</f>
        <v>96</v>
      </c>
      <c r="Z155" s="322">
        <f>IFERROR(IF(Z151="",0,Z151),"0")+IFERROR(IF(Z152="",0,Z152),"0")+IFERROR(IF(Z153="",0,Z153),"0")+IFERROR(IF(Z154="",0,Z154),"0")</f>
        <v>0.83135999999999988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480</v>
      </c>
      <c r="Y156" s="322">
        <f>IFERROR(SUMPRODUCT(Y151:Y154*H151:H154),"0")</f>
        <v>480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210</v>
      </c>
      <c r="Y165" s="321">
        <f>IFERROR(IF(X165="","",X165),"")</f>
        <v>210</v>
      </c>
      <c r="Z165" s="36">
        <f>IFERROR(IF(X165="","",X165*0.01788),"")</f>
        <v>3.7547999999999999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711.48</v>
      </c>
      <c r="BN165" s="67">
        <f>IFERROR(Y165*I165,"0")</f>
        <v>711.48</v>
      </c>
      <c r="BO165" s="67">
        <f>IFERROR(X165/J165,"0")</f>
        <v>3</v>
      </c>
      <c r="BP165" s="67">
        <f>IFERROR(Y165/J165,"0")</f>
        <v>3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140</v>
      </c>
      <c r="Y167" s="32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523.04000000000008</v>
      </c>
      <c r="BN167" s="67">
        <f>IFERROR(Y167*I167,"0")</f>
        <v>523.04000000000008</v>
      </c>
      <c r="BO167" s="67">
        <f>IFERROR(X167/J167,"0")</f>
        <v>2</v>
      </c>
      <c r="BP167" s="67">
        <f>IFERROR(Y167/J167,"0")</f>
        <v>2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350</v>
      </c>
      <c r="Y168" s="322">
        <f>IFERROR(SUM(Y165:Y167),"0")</f>
        <v>350</v>
      </c>
      <c r="Z168" s="322">
        <f>IFERROR(IF(Z165="",0,Z165),"0")+IFERROR(IF(Z166="",0,Z166),"0")+IFERROR(IF(Z167="",0,Z167),"0")</f>
        <v>6.258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1050</v>
      </c>
      <c r="Y169" s="322">
        <f>IFERROR(SUMPRODUCT(Y165:Y167*H165:H167),"0")</f>
        <v>1050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108</v>
      </c>
      <c r="Y185" s="321">
        <f>IFERROR(IF(X185="","",X185),"")</f>
        <v>108</v>
      </c>
      <c r="Z185" s="36">
        <f>IFERROR(IF(X185="","",X185*0.0155),"")</f>
        <v>1.6739999999999999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633.96</v>
      </c>
      <c r="BN185" s="67">
        <f>IFERROR(Y185*I185,"0")</f>
        <v>633.96</v>
      </c>
      <c r="BO185" s="67">
        <f>IFERROR(X185/J185,"0")</f>
        <v>1.2857142857142858</v>
      </c>
      <c r="BP185" s="67">
        <f>IFERROR(Y185/J185,"0")</f>
        <v>1.2857142857142858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108</v>
      </c>
      <c r="Y188" s="322">
        <f>IFERROR(SUM(Y185:Y187),"0")</f>
        <v>108</v>
      </c>
      <c r="Z188" s="322">
        <f>IFERROR(IF(Z185="",0,Z185),"0")+IFERROR(IF(Z186="",0,Z186),"0")+IFERROR(IF(Z187="",0,Z187),"0")</f>
        <v>1.6739999999999999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604.79999999999995</v>
      </c>
      <c r="Y189" s="322">
        <f>IFERROR(SUMPRODUCT(Y185:Y187*H185:H187),"0")</f>
        <v>604.79999999999995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24</v>
      </c>
      <c r="Y198" s="322">
        <f>IFERROR(SUM(Y192:Y197),"0")</f>
        <v>24</v>
      </c>
      <c r="Z198" s="322">
        <f>IFERROR(IF(Z192="",0,Z192),"0")+IFERROR(IF(Z193="",0,Z193),"0")+IFERROR(IF(Z194="",0,Z194),"0")+IFERROR(IF(Z195="",0,Z195),"0")+IFERROR(IF(Z196="",0,Z196),"0")+IFERROR(IF(Z197="",0,Z197),"0")</f>
        <v>0.372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134.39999999999998</v>
      </c>
      <c r="Y199" s="322">
        <f>IFERROR(SUMPRODUCT(Y192:Y197*H192:H197),"0")</f>
        <v>134.39999999999998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456</v>
      </c>
      <c r="Y233" s="321">
        <f>IFERROR(IF(X233="","",X233),"")</f>
        <v>456</v>
      </c>
      <c r="Z233" s="36">
        <f>IFERROR(IF(X233="","",X233*0.0155),"")</f>
        <v>7.0679999999999996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2399.4719999999998</v>
      </c>
      <c r="BN233" s="67">
        <f>IFERROR(Y233*I233,"0")</f>
        <v>2399.4719999999998</v>
      </c>
      <c r="BO233" s="67">
        <f>IFERROR(X233/J233,"0")</f>
        <v>5.4285714285714288</v>
      </c>
      <c r="BP233" s="67">
        <f>IFERROR(Y233/J233,"0")</f>
        <v>5.4285714285714288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456</v>
      </c>
      <c r="Y235" s="322">
        <f>IFERROR(SUM(Y233:Y234),"0")</f>
        <v>456</v>
      </c>
      <c r="Z235" s="322">
        <f>IFERROR(IF(Z233="",0,Z233),"0")+IFERROR(IF(Z234="",0,Z234),"0")</f>
        <v>7.0679999999999996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2280</v>
      </c>
      <c r="Y236" s="322">
        <f>IFERROR(SUMPRODUCT(Y233:Y234*H233:H234),"0")</f>
        <v>2280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36</v>
      </c>
      <c r="Y275" s="321">
        <f t="shared" si="24"/>
        <v>36</v>
      </c>
      <c r="Z275" s="36">
        <f>IFERROR(IF(X275="","",X275*0.0155),"")</f>
        <v>0.55800000000000005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206.46</v>
      </c>
      <c r="BN275" s="67">
        <f t="shared" si="26"/>
        <v>206.46</v>
      </c>
      <c r="BO275" s="67">
        <f t="shared" si="27"/>
        <v>0.42857142857142855</v>
      </c>
      <c r="BP275" s="67">
        <f t="shared" si="28"/>
        <v>0.42857142857142855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64</v>
      </c>
      <c r="Y292" s="322">
        <f>IFERROR(SUM(Y272:Y291),"0")</f>
        <v>64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0.82008000000000003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301.60000000000002</v>
      </c>
      <c r="Y293" s="322">
        <f>IFERROR(SUMPRODUCT(Y272:Y291*H272:H291),"0")</f>
        <v>301.60000000000002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10007.800000000001</v>
      </c>
      <c r="Y294" s="322">
        <f>IFERROR(Y24+Y33+Y39+Y44+Y60+Y66+Y71+Y77+Y87+Y94+Y106+Y112+Y119+Y126+Y131+Y137+Y142+Y148+Y156+Y161+Y169+Y174+Y182+Y189+Y199+Y207+Y212+Y217+Y223+Y229+Y236+Y241+Y247+Y255+Y259+Y264+Y270+Y293,"0")</f>
        <v>10007.800000000001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11207.597999999998</v>
      </c>
      <c r="Y295" s="322">
        <f>IFERROR(SUM(BN22:BN291),"0")</f>
        <v>11207.597999999998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33</v>
      </c>
      <c r="Y296" s="38">
        <f>ROUNDUP(SUM(BP22:BP291),0)</f>
        <v>33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12032.597999999998</v>
      </c>
      <c r="Y297" s="322">
        <f>GrossWeightTotalR+PalletQtyTotalR*25</f>
        <v>12032.597999999998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2674</v>
      </c>
      <c r="Y298" s="322">
        <f>IFERROR(Y23+Y32+Y38+Y43+Y59+Y65+Y70+Y76+Y86+Y93+Y105+Y111+Y118+Y125+Y130+Y136+Y141+Y147+Y155+Y160+Y168+Y173+Y181+Y188+Y198+Y206+Y211+Y216+Y222+Y228+Y235+Y240+Y246+Y254+Y258+Y263+Y269+Y292,"0")</f>
        <v>2674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41.277979999999999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609</v>
      </c>
      <c r="D304" s="46">
        <f>IFERROR(X36*H36,"0")+IFERROR(X37*H37,"0")</f>
        <v>144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1296</v>
      </c>
      <c r="G304" s="46">
        <f>IFERROR(X63*H63,"0")+IFERROR(X64*H64,"0")</f>
        <v>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1260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882</v>
      </c>
      <c r="N304" s="313"/>
      <c r="O304" s="46">
        <f>IFERROR(X115*H115,"0")+IFERROR(X116*H116,"0")+IFERROR(X117*H117,"0")</f>
        <v>378</v>
      </c>
      <c r="P304" s="46">
        <f>IFERROR(X122*H122,"0")+IFERROR(X123*H123,"0")+IFERROR(X124*H124,"0")</f>
        <v>588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480</v>
      </c>
      <c r="V304" s="46">
        <f>IFERROR(X165*H165,"0")+IFERROR(X166*H166,"0")+IFERROR(X167*H167,"0")+IFERROR(X171*H171,"0")+IFERROR(X172*H172,"0")</f>
        <v>1050</v>
      </c>
      <c r="W304" s="46">
        <f>IFERROR(X178*H178,"0")+IFERROR(X179*H179,"0")+IFERROR(X180*H180,"0")</f>
        <v>0</v>
      </c>
      <c r="X304" s="46">
        <f>IFERROR(X185*H185,"0")+IFERROR(X186*H186,"0")+IFERROR(X187*H187,"0")</f>
        <v>604.79999999999995</v>
      </c>
      <c r="Y304" s="46">
        <f>IFERROR(X192*H192,"0")+IFERROR(X193*H193,"0")+IFERROR(X194*H194,"0")+IFERROR(X195*H195,"0")+IFERROR(X196*H196,"0")+IFERROR(X197*H197,"0")</f>
        <v>134.39999999999998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2280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301.60000000000002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4939.2000000000007</v>
      </c>
      <c r="B307" s="60">
        <f>SUMPRODUCT(--(BB:BB="ПГП"),--(W:W="кор"),H:H,Y:Y)+SUMPRODUCT(--(BB:BB="ПГП"),--(W:W="кг"),Y:Y)</f>
        <v>5068.6000000000004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