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1,24 Бычков\"/>
    </mc:Choice>
  </mc:AlternateContent>
  <xr:revisionPtr revIDLastSave="0" documentId="13_ncr:1_{04844826-A63D-4553-AEB5-F6A15DAA87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6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0" i="1" s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8" i="1" s="1"/>
  <c r="P26" i="1"/>
  <c r="X24" i="1"/>
  <c r="X666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49" i="1" l="1"/>
  <c r="Z62" i="1"/>
  <c r="Z160" i="1"/>
  <c r="Z217" i="1"/>
  <c r="Y39" i="1"/>
  <c r="Y43" i="1"/>
  <c r="Y47" i="1"/>
  <c r="Y57" i="1"/>
  <c r="Y670" i="1" s="1"/>
  <c r="Y63" i="1"/>
  <c r="Y76" i="1"/>
  <c r="Y83" i="1"/>
  <c r="Y91" i="1"/>
  <c r="Y101" i="1"/>
  <c r="Y107" i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Z275" i="1" s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H9" i="1"/>
  <c r="B676" i="1"/>
  <c r="X667" i="1"/>
  <c r="X668" i="1"/>
  <c r="X670" i="1"/>
  <c r="Y24" i="1"/>
  <c r="Z28" i="1"/>
  <c r="Z38" i="1" s="1"/>
  <c r="BN28" i="1"/>
  <c r="Y667" i="1" s="1"/>
  <c r="Z29" i="1"/>
  <c r="BN29" i="1"/>
  <c r="Z32" i="1"/>
  <c r="BN32" i="1"/>
  <c r="Z33" i="1"/>
  <c r="BN33" i="1"/>
  <c r="Z34" i="1"/>
  <c r="BN34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Y668" i="1" s="1"/>
  <c r="Z51" i="1"/>
  <c r="BN51" i="1"/>
  <c r="BP51" i="1"/>
  <c r="Z53" i="1"/>
  <c r="BN53" i="1"/>
  <c r="Z55" i="1"/>
  <c r="BN55" i="1"/>
  <c r="Y58" i="1"/>
  <c r="Z61" i="1"/>
  <c r="BN61" i="1"/>
  <c r="D676" i="1"/>
  <c r="Z67" i="1"/>
  <c r="Z75" i="1" s="1"/>
  <c r="BN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Z85" i="1"/>
  <c r="Z91" i="1" s="1"/>
  <c r="BN85" i="1"/>
  <c r="BP85" i="1"/>
  <c r="Z87" i="1"/>
  <c r="BN87" i="1"/>
  <c r="Z89" i="1"/>
  <c r="BN89" i="1"/>
  <c r="Z94" i="1"/>
  <c r="BN94" i="1"/>
  <c r="BP94" i="1"/>
  <c r="Z95" i="1"/>
  <c r="BN95" i="1"/>
  <c r="Z96" i="1"/>
  <c r="BN96" i="1"/>
  <c r="Z97" i="1"/>
  <c r="BN97" i="1"/>
  <c r="Z99" i="1"/>
  <c r="BN99" i="1"/>
  <c r="Z103" i="1"/>
  <c r="Z106" i="1" s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I676" i="1"/>
  <c r="Y196" i="1"/>
  <c r="Z199" i="1"/>
  <c r="Z206" i="1" s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BN216" i="1"/>
  <c r="Z220" i="1"/>
  <c r="BN220" i="1"/>
  <c r="BP220" i="1"/>
  <c r="Z222" i="1"/>
  <c r="BN222" i="1"/>
  <c r="Z224" i="1"/>
  <c r="BN224" i="1"/>
  <c r="Z226" i="1"/>
  <c r="BN226" i="1"/>
  <c r="Z232" i="1"/>
  <c r="Z242" i="1" s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Z293" i="1" s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BP361" i="1"/>
  <c r="BN361" i="1"/>
  <c r="Z361" i="1"/>
  <c r="Z369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Z676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Z444" i="1" s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Z510" i="1" s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Z450" i="1" s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X676" i="1"/>
  <c r="Y462" i="1"/>
  <c r="Y676" i="1"/>
  <c r="Y489" i="1"/>
  <c r="Y534" i="1"/>
  <c r="BP528" i="1"/>
  <c r="BN528" i="1"/>
  <c r="Z528" i="1"/>
  <c r="Z533" i="1" s="1"/>
  <c r="Y533" i="1"/>
  <c r="Z549" i="1"/>
  <c r="BP546" i="1"/>
  <c r="BN546" i="1"/>
  <c r="Z546" i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9" i="1" l="1"/>
  <c r="Z618" i="1"/>
  <c r="Y666" i="1"/>
  <c r="Z639" i="1"/>
  <c r="Z594" i="1"/>
  <c r="Z599" i="1"/>
  <c r="Z462" i="1"/>
  <c r="Z431" i="1"/>
  <c r="Z404" i="1"/>
  <c r="Z398" i="1"/>
  <c r="Z376" i="1"/>
  <c r="Z228" i="1"/>
  <c r="Z183" i="1"/>
  <c r="Z122" i="1"/>
  <c r="Z113" i="1"/>
  <c r="Z100" i="1"/>
  <c r="Z82" i="1"/>
  <c r="Z57" i="1"/>
  <c r="Z671" i="1" s="1"/>
  <c r="X669" i="1"/>
  <c r="Z262" i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<sst xmlns="http://schemas.openxmlformats.org/spreadsheetml/2006/main" count="3178" uniqueCount="1117">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</sst>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2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34" t="s">
        <v>0</v>
      </c>
      <c r="E1" s="824"/>
      <c r="F1" s="824"/>
      <c r="G1" s="12" t="s">
        <v>1</v>
      </c>
      <c r="H1" s="1134" t="s">
        <v>2</v>
      </c>
      <c r="I1" s="824"/>
      <c r="J1" s="824"/>
      <c r="K1" s="824"/>
      <c r="L1" s="824"/>
      <c r="M1" s="824"/>
      <c r="N1" s="824"/>
      <c r="O1" s="824"/>
      <c r="P1" s="824"/>
      <c r="Q1" s="824"/>
      <c r="R1" s="1201" t="s">
        <v>3</v>
      </c>
      <c r="S1" s="824"/>
      <c r="T1" s="8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2" t="s">
        <v>8</v>
      </c>
      <c r="B5" s="932"/>
      <c r="C5" s="868"/>
      <c r="D5" s="928"/>
      <c r="E5" s="930"/>
      <c r="F5" s="867" t="s">
        <v>9</v>
      </c>
      <c r="G5" s="868"/>
      <c r="H5" s="928"/>
      <c r="I5" s="929"/>
      <c r="J5" s="929"/>
      <c r="K5" s="929"/>
      <c r="L5" s="929"/>
      <c r="M5" s="930"/>
      <c r="N5" s="58"/>
      <c r="P5" s="24" t="s">
        <v>10</v>
      </c>
      <c r="Q5" s="835">
        <v>45621</v>
      </c>
      <c r="R5" s="836"/>
      <c r="T5" s="1052" t="s">
        <v>11</v>
      </c>
      <c r="U5" s="1028"/>
      <c r="V5" s="1053" t="s">
        <v>12</v>
      </c>
      <c r="W5" s="836"/>
      <c r="AB5" s="51"/>
      <c r="AC5" s="51"/>
      <c r="AD5" s="51"/>
      <c r="AE5" s="51"/>
    </row>
    <row r="6" spans="1:32" s="777" customFormat="1" ht="24" customHeight="1" x14ac:dyDescent="0.2">
      <c r="A6" s="1082" t="s">
        <v>13</v>
      </c>
      <c r="B6" s="932"/>
      <c r="C6" s="86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36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1041" t="s">
        <v>16</v>
      </c>
      <c r="U6" s="1028"/>
      <c r="V6" s="944" t="s">
        <v>17</v>
      </c>
      <c r="W6" s="94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38"/>
      <c r="N7" s="60"/>
      <c r="P7" s="24"/>
      <c r="Q7" s="42"/>
      <c r="R7" s="42"/>
      <c r="T7" s="804"/>
      <c r="U7" s="1028"/>
      <c r="V7" s="946"/>
      <c r="W7" s="947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37">
        <v>0.41666666666666669</v>
      </c>
      <c r="R8" s="1038"/>
      <c r="T8" s="804"/>
      <c r="U8" s="1028"/>
      <c r="V8" s="946"/>
      <c r="W8" s="947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84"/>
      <c r="E9" s="885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993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9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75"/>
      <c r="P9" s="26" t="s">
        <v>21</v>
      </c>
      <c r="Q9" s="1104"/>
      <c r="R9" s="873"/>
      <c r="T9" s="804"/>
      <c r="U9" s="1028"/>
      <c r="V9" s="948"/>
      <c r="W9" s="94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84"/>
      <c r="E10" s="885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42"/>
      <c r="R10" s="1043"/>
      <c r="U10" s="24" t="s">
        <v>23</v>
      </c>
      <c r="V10" s="1163" t="s">
        <v>24</v>
      </c>
      <c r="W10" s="94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0"/>
      <c r="R11" s="836"/>
      <c r="U11" s="24" t="s">
        <v>27</v>
      </c>
      <c r="V11" s="872" t="s">
        <v>28</v>
      </c>
      <c r="W11" s="87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6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868"/>
      <c r="N12" s="62"/>
      <c r="P12" s="24" t="s">
        <v>30</v>
      </c>
      <c r="Q12" s="1037"/>
      <c r="R12" s="1038"/>
      <c r="S12" s="23"/>
      <c r="U12" s="24"/>
      <c r="V12" s="824"/>
      <c r="W12" s="804"/>
      <c r="AB12" s="51"/>
      <c r="AC12" s="51"/>
      <c r="AD12" s="51"/>
      <c r="AE12" s="51"/>
    </row>
    <row r="13" spans="1:32" s="777" customFormat="1" ht="23.25" customHeight="1" x14ac:dyDescent="0.2">
      <c r="A13" s="1006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868"/>
      <c r="N13" s="62"/>
      <c r="O13" s="26"/>
      <c r="P13" s="26" t="s">
        <v>32</v>
      </c>
      <c r="Q13" s="872"/>
      <c r="R13" s="8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6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8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868"/>
      <c r="N15" s="63"/>
      <c r="P15" s="1062" t="s">
        <v>35</v>
      </c>
      <c r="Q15" s="824"/>
      <c r="R15" s="824"/>
      <c r="S15" s="824"/>
      <c r="T15" s="8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3"/>
      <c r="Q16" s="1063"/>
      <c r="R16" s="1063"/>
      <c r="S16" s="1063"/>
      <c r="T16" s="10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86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39"/>
      <c r="R17" s="1139"/>
      <c r="S17" s="1139"/>
      <c r="T17" s="816"/>
      <c r="U17" s="899" t="s">
        <v>51</v>
      </c>
      <c r="V17" s="868"/>
      <c r="W17" s="794" t="s">
        <v>52</v>
      </c>
      <c r="X17" s="794" t="s">
        <v>53</v>
      </c>
      <c r="Y17" s="897" t="s">
        <v>54</v>
      </c>
      <c r="Z17" s="957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0"/>
      <c r="R18" s="1140"/>
      <c r="S18" s="1140"/>
      <c r="T18" s="818"/>
      <c r="U18" s="67" t="s">
        <v>61</v>
      </c>
      <c r="V18" s="67" t="s">
        <v>62</v>
      </c>
      <c r="W18" s="795"/>
      <c r="X18" s="795"/>
      <c r="Y18" s="898"/>
      <c r="Z18" s="958"/>
      <c r="AA18" s="926"/>
      <c r="AB18" s="926"/>
      <c r="AC18" s="926"/>
      <c r="AD18" s="864"/>
      <c r="AE18" s="865"/>
      <c r="AF18" s="866"/>
      <c r="AG18" s="66"/>
      <c r="BD18" s="65"/>
    </row>
    <row r="19" spans="1:68" ht="27.75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8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8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75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01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4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9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50</v>
      </c>
      <c r="Y51" s="784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52.222222222222221</v>
      </c>
      <c r="BN51" s="64">
        <f t="shared" ref="BN51:BN56" si="8">IFERROR(Y51*I51/H51,"0")</f>
        <v>56.4</v>
      </c>
      <c r="BO51" s="64">
        <f t="shared" ref="BO51:BO56" si="9">IFERROR(1/J51*(X51/H51),"0")</f>
        <v>8.2671957671957674E-2</v>
      </c>
      <c r="BP51" s="64">
        <f t="shared" ref="BP51:BP56" si="10">IFERROR(1/J51*(Y51/H51),"0")</f>
        <v>8.9285714285714274E-2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24</v>
      </c>
      <c r="Y54" s="784">
        <f t="shared" si="6"/>
        <v>24</v>
      </c>
      <c r="Z54" s="36">
        <f>IFERROR(IF(Y54=0,"",ROUNDUP(Y54/H54,0)*0.00902),"")</f>
        <v>5.4120000000000001E-2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25.259999999999998</v>
      </c>
      <c r="BN54" s="64">
        <f t="shared" si="8"/>
        <v>25.259999999999998</v>
      </c>
      <c r="BO54" s="64">
        <f t="shared" si="9"/>
        <v>4.5454545454545456E-2</v>
      </c>
      <c r="BP54" s="64">
        <f t="shared" si="10"/>
        <v>4.5454545454545456E-2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0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10.62962962962963</v>
      </c>
      <c r="Y57" s="785">
        <f>IFERROR(Y51/H51,"0")+IFERROR(Y52/H52,"0")+IFERROR(Y53/H53,"0")+IFERROR(Y54/H54,"0")+IFERROR(Y55/H55,"0")+IFERROR(Y56/H56,"0")</f>
        <v>11</v>
      </c>
      <c r="Z57" s="785">
        <f>IFERROR(IF(Z51="",0,Z51),"0")+IFERROR(IF(Z52="",0,Z52),"0")+IFERROR(IF(Z53="",0,Z53),"0")+IFERROR(IF(Z54="",0,Z54),"0")+IFERROR(IF(Z55="",0,Z55),"0")+IFERROR(IF(Z56="",0,Z56),"0")</f>
        <v>0.16286999999999999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74</v>
      </c>
      <c r="Y58" s="785">
        <f>IFERROR(SUM(Y51:Y56),"0")</f>
        <v>78</v>
      </c>
      <c r="Z58" s="37"/>
      <c r="AA58" s="786"/>
      <c r="AB58" s="786"/>
      <c r="AC58" s="786"/>
    </row>
    <row r="59" spans="1:68" ht="14.25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88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7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830</v>
      </c>
      <c r="Y68" s="784">
        <f t="shared" si="11"/>
        <v>831.6</v>
      </c>
      <c r="Z68" s="36">
        <f>IFERROR(IF(Y68=0,"",ROUNDUP(Y68/H68,0)*0.02175),"")</f>
        <v>1.67475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866.8888888888888</v>
      </c>
      <c r="BN68" s="64">
        <f t="shared" si="13"/>
        <v>868.56</v>
      </c>
      <c r="BO68" s="64">
        <f t="shared" si="14"/>
        <v>1.3723544973544972</v>
      </c>
      <c r="BP68" s="64">
        <f t="shared" si="15"/>
        <v>1.375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20</v>
      </c>
      <c r="Y69" s="784">
        <f t="shared" si="11"/>
        <v>21</v>
      </c>
      <c r="Z69" s="36">
        <f>IFERROR(IF(Y69=0,"",ROUNDUP(Y69/H69,0)*0.00753),"")</f>
        <v>5.271E-2</v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21.333333333333332</v>
      </c>
      <c r="BN69" s="64">
        <f t="shared" si="13"/>
        <v>22.400000000000002</v>
      </c>
      <c r="BO69" s="64">
        <f t="shared" si="14"/>
        <v>4.2735042735042736E-2</v>
      </c>
      <c r="BP69" s="64">
        <f t="shared" si="15"/>
        <v>4.4871794871794872E-2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6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3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319.5</v>
      </c>
      <c r="Y74" s="784">
        <f t="shared" si="11"/>
        <v>319.5</v>
      </c>
      <c r="Z74" s="36">
        <f>IFERROR(IF(Y74=0,"",ROUNDUP(Y74/H74,0)*0.00902),"")</f>
        <v>0.64041999999999999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334.41</v>
      </c>
      <c r="BN74" s="64">
        <f t="shared" si="13"/>
        <v>334.41</v>
      </c>
      <c r="BO74" s="64">
        <f t="shared" si="14"/>
        <v>0.53787878787878785</v>
      </c>
      <c r="BP74" s="64">
        <f t="shared" si="15"/>
        <v>0.53787878787878785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154.51851851851853</v>
      </c>
      <c r="Y75" s="785">
        <f>IFERROR(Y66/H66,"0")+IFERROR(Y67/H67,"0")+IFERROR(Y68/H68,"0")+IFERROR(Y69/H69,"0")+IFERROR(Y70/H70,"0")+IFERROR(Y71/H71,"0")+IFERROR(Y72/H72,"0")+IFERROR(Y73/H73,"0")+IFERROR(Y74/H74,"0")</f>
        <v>155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2.36788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1169.5</v>
      </c>
      <c r="Y76" s="785">
        <f>IFERROR(SUM(Y66:Y74),"0")</f>
        <v>1172.0999999999999</v>
      </c>
      <c r="Z76" s="37"/>
      <c r="AA76" s="786"/>
      <c r="AB76" s="786"/>
      <c r="AC76" s="786"/>
    </row>
    <row r="77" spans="1:68" ht="14.25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700</v>
      </c>
      <c r="Y78" s="784">
        <f>IFERROR(IF(X78="",0,CEILING((X78/$H78),1)*$H78),"")</f>
        <v>702</v>
      </c>
      <c r="Z78" s="36">
        <f>IFERROR(IF(Y78=0,"",ROUNDUP(Y78/H78,0)*0.02175),"")</f>
        <v>1.4137499999999998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731.11111111111109</v>
      </c>
      <c r="BN78" s="64">
        <f>IFERROR(Y78*I78/H78,"0")</f>
        <v>733.19999999999993</v>
      </c>
      <c r="BO78" s="64">
        <f>IFERROR(1/J78*(X78/H78),"0")</f>
        <v>1.1574074074074072</v>
      </c>
      <c r="BP78" s="64">
        <f>IFERROR(1/J78*(Y78/H78),"0")</f>
        <v>1.1607142857142856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56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134.1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143.04</v>
      </c>
      <c r="BN81" s="64">
        <f>IFERROR(Y81*I81/H81,"0")</f>
        <v>144</v>
      </c>
      <c r="BO81" s="64">
        <f>IFERROR(1/J81*(X81/H81),"0")</f>
        <v>0.27289377289377292</v>
      </c>
      <c r="BP81" s="64">
        <f>IFERROR(1/J81*(Y81/H81),"0")</f>
        <v>0.27472527472527475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114.48148148148147</v>
      </c>
      <c r="Y82" s="785">
        <f>IFERROR(Y78/H78,"0")+IFERROR(Y79/H79,"0")+IFERROR(Y80/H80,"0")+IFERROR(Y81/H81,"0")</f>
        <v>115</v>
      </c>
      <c r="Z82" s="785">
        <f>IFERROR(IF(Z78="",0,Z78),"0")+IFERROR(IF(Z79="",0,Z79),"0")+IFERROR(IF(Z80="",0,Z80),"0")+IFERROR(IF(Z81="",0,Z81),"0")</f>
        <v>1.7392499999999997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834.1</v>
      </c>
      <c r="Y83" s="785">
        <f>IFERROR(SUM(Y78:Y81),"0")</f>
        <v>837</v>
      </c>
      <c r="Z83" s="37"/>
      <c r="AA83" s="786"/>
      <c r="AB83" s="786"/>
      <c r="AC83" s="786"/>
    </row>
    <row r="84" spans="1:68" ht="14.25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8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90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77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0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46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90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50</v>
      </c>
      <c r="Y110" s="784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54</v>
      </c>
      <c r="Y112" s="784">
        <f>IFERROR(IF(X112="",0,CEILING((X112/$H112),1)*$H112),"")</f>
        <v>54</v>
      </c>
      <c r="Z112" s="36">
        <f>IFERROR(IF(Y112=0,"",ROUNDUP(Y112/H112,0)*0.00902),"")</f>
        <v>0.10824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56.52</v>
      </c>
      <c r="BN112" s="64">
        <f>IFERROR(Y112*I112/H112,"0")</f>
        <v>56.52</v>
      </c>
      <c r="BO112" s="64">
        <f>IFERROR(1/J112*(X112/H112),"0")</f>
        <v>9.0909090909090912E-2</v>
      </c>
      <c r="BP112" s="64">
        <f>IFERROR(1/J112*(Y112/H112),"0")</f>
        <v>9.0909090909090912E-2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16.62962962962963</v>
      </c>
      <c r="Y113" s="785">
        <f>IFERROR(Y110/H110,"0")+IFERROR(Y111/H111,"0")+IFERROR(Y112/H112,"0")</f>
        <v>17</v>
      </c>
      <c r="Z113" s="785">
        <f>IFERROR(IF(Z110="",0,Z110),"0")+IFERROR(IF(Z111="",0,Z111),"0")+IFERROR(IF(Z112="",0,Z112),"0")</f>
        <v>0.21698999999999999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104</v>
      </c>
      <c r="Y114" s="785">
        <f>IFERROR(SUM(Y110:Y112),"0")</f>
        <v>108</v>
      </c>
      <c r="Z114" s="37"/>
      <c r="AA114" s="786"/>
      <c r="AB114" s="786"/>
      <c r="AC114" s="786"/>
    </row>
    <row r="115" spans="1:68" ht="14.25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123</v>
      </c>
      <c r="Y117" s="784">
        <f t="shared" si="26"/>
        <v>126</v>
      </c>
      <c r="Z117" s="36">
        <f>IFERROR(IF(Y117=0,"",ROUNDUP(Y117/H117,0)*0.02175),"")</f>
        <v>0.32624999999999998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131.25857142857143</v>
      </c>
      <c r="BN117" s="64">
        <f t="shared" si="28"/>
        <v>134.45999999999998</v>
      </c>
      <c r="BO117" s="64">
        <f t="shared" si="29"/>
        <v>0.26147959183673469</v>
      </c>
      <c r="BP117" s="64">
        <f t="shared" si="30"/>
        <v>0.26785714285714285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18.899999999999999</v>
      </c>
      <c r="Y118" s="784">
        <f t="shared" si="26"/>
        <v>18.900000000000002</v>
      </c>
      <c r="Z118" s="36">
        <f>IFERROR(IF(Y118=0,"",ROUNDUP(Y118/H118,0)*0.00753),"")</f>
        <v>5.271E-2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20.803999999999995</v>
      </c>
      <c r="BN118" s="64">
        <f t="shared" si="28"/>
        <v>20.804000000000002</v>
      </c>
      <c r="BO118" s="64">
        <f t="shared" si="29"/>
        <v>4.4871794871794865E-2</v>
      </c>
      <c r="BP118" s="64">
        <f t="shared" si="30"/>
        <v>4.4871794871794872E-2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893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21.642857142857142</v>
      </c>
      <c r="Y122" s="785">
        <f>IFERROR(Y116/H116,"0")+IFERROR(Y117/H117,"0")+IFERROR(Y118/H118,"0")+IFERROR(Y119/H119,"0")+IFERROR(Y120/H120,"0")+IFERROR(Y121/H121,"0")</f>
        <v>22</v>
      </c>
      <c r="Z122" s="785">
        <f>IFERROR(IF(Z116="",0,Z116),"0")+IFERROR(IF(Z117="",0,Z117),"0")+IFERROR(IF(Z118="",0,Z118),"0")+IFERROR(IF(Z119="",0,Z119),"0")+IFERROR(IF(Z120="",0,Z120),"0")+IFERROR(IF(Z121="",0,Z121),"0")</f>
        <v>0.37895999999999996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141.9</v>
      </c>
      <c r="Y123" s="785">
        <f>IFERROR(SUM(Y116:Y121),"0")</f>
        <v>144.9</v>
      </c>
      <c r="Z123" s="37"/>
      <c r="AA123" s="786"/>
      <c r="AB123" s="786"/>
      <c r="AC123" s="786"/>
    </row>
    <row r="124" spans="1:68" ht="16.5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11.25</v>
      </c>
      <c r="Y128" s="784">
        <f>IFERROR(IF(X128="",0,CEILING((X128/$H128),1)*$H128),"")</f>
        <v>11.25</v>
      </c>
      <c r="Z128" s="36">
        <f>IFERROR(IF(Y128=0,"",ROUNDUP(Y128/H128,0)*0.00902),"")</f>
        <v>2.7060000000000001E-2</v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11.879999999999999</v>
      </c>
      <c r="BN128" s="64">
        <f>IFERROR(Y128*I128/H128,"0")</f>
        <v>11.879999999999999</v>
      </c>
      <c r="BO128" s="64">
        <f>IFERROR(1/J128*(X128/H128),"0")</f>
        <v>2.2727272727272728E-2</v>
      </c>
      <c r="BP128" s="64">
        <f>IFERROR(1/J128*(Y128/H128),"0")</f>
        <v>2.2727272727272728E-2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3</v>
      </c>
      <c r="Y131" s="785">
        <f>IFERROR(Y126/H126,"0")+IFERROR(Y127/H127,"0")+IFERROR(Y128/H128,"0")+IFERROR(Y129/H129,"0")+IFERROR(Y130/H130,"0")</f>
        <v>3</v>
      </c>
      <c r="Z131" s="785">
        <f>IFERROR(IF(Z126="",0,Z126),"0")+IFERROR(IF(Z127="",0,Z127),"0")+IFERROR(IF(Z128="",0,Z128),"0")+IFERROR(IF(Z129="",0,Z129),"0")+IFERROR(IF(Z130="",0,Z130),"0")</f>
        <v>2.7060000000000001E-2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11.25</v>
      </c>
      <c r="Y132" s="785">
        <f>IFERROR(SUM(Y126:Y130),"0")</f>
        <v>11.25</v>
      </c>
      <c r="Z132" s="37"/>
      <c r="AA132" s="786"/>
      <c r="AB132" s="786"/>
      <c r="AC132" s="786"/>
    </row>
    <row r="133" spans="1:68" ht="14.25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7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89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51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0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53</v>
      </c>
      <c r="Y143" s="784">
        <f t="shared" si="31"/>
        <v>58.800000000000004</v>
      </c>
      <c r="Z143" s="36">
        <f>IFERROR(IF(Y143=0,"",ROUNDUP(Y143/H143,0)*0.02175),"")</f>
        <v>0.15225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56.520714285714284</v>
      </c>
      <c r="BN143" s="64">
        <f t="shared" si="33"/>
        <v>62.706000000000003</v>
      </c>
      <c r="BO143" s="64">
        <f t="shared" si="34"/>
        <v>0.11267006802721087</v>
      </c>
      <c r="BP143" s="64">
        <f t="shared" si="35"/>
        <v>0.125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2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18.899999999999999</v>
      </c>
      <c r="Y146" s="784">
        <f t="shared" si="31"/>
        <v>18.900000000000002</v>
      </c>
      <c r="Z146" s="36">
        <f>IFERROR(IF(Y146=0,"",ROUNDUP(Y146/H146,0)*0.00753),"")</f>
        <v>5.271E-2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20.803999999999995</v>
      </c>
      <c r="BN146" s="64">
        <f t="shared" si="33"/>
        <v>20.804000000000002</v>
      </c>
      <c r="BO146" s="64">
        <f t="shared" si="34"/>
        <v>4.4871794871794865E-2</v>
      </c>
      <c r="BP146" s="64">
        <f t="shared" si="35"/>
        <v>4.4871794871794872E-2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5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13.309523809523808</v>
      </c>
      <c r="Y149" s="785">
        <f>IFERROR(Y142/H142,"0")+IFERROR(Y143/H143,"0")+IFERROR(Y144/H144,"0")+IFERROR(Y145/H145,"0")+IFERROR(Y146/H146,"0")+IFERROR(Y147/H147,"0")+IFERROR(Y148/H148,"0")</f>
        <v>14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0.20496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71.900000000000006</v>
      </c>
      <c r="Y150" s="785">
        <f>IFERROR(SUM(Y142:Y148),"0")</f>
        <v>77.7</v>
      </c>
      <c r="Z150" s="37"/>
      <c r="AA150" s="786"/>
      <c r="AB150" s="786"/>
      <c r="AC150" s="786"/>
    </row>
    <row r="151" spans="1:68" ht="14.25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8</v>
      </c>
      <c r="Y159" s="784">
        <f>IFERROR(IF(X159="",0,CEILING((X159/$H159),1)*$H159),"")</f>
        <v>9.6000000000000014</v>
      </c>
      <c r="Z159" s="36">
        <f>IFERROR(IF(Y159=0,"",ROUNDUP(Y159/H159,0)*0.00753),"")</f>
        <v>2.2589999999999999E-2</v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8.5</v>
      </c>
      <c r="BN159" s="64">
        <f>IFERROR(Y159*I159/H159,"0")</f>
        <v>10.199999999999999</v>
      </c>
      <c r="BO159" s="64">
        <f>IFERROR(1/J159*(X159/H159),"0")</f>
        <v>1.6025641025641024E-2</v>
      </c>
      <c r="BP159" s="64">
        <f>IFERROR(1/J159*(Y159/H159),"0")</f>
        <v>1.9230769230769232E-2</v>
      </c>
    </row>
    <row r="160" spans="1:68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2.5</v>
      </c>
      <c r="Y160" s="785">
        <f>IFERROR(Y158/H158,"0")+IFERROR(Y159/H159,"0")</f>
        <v>3.0000000000000004</v>
      </c>
      <c r="Z160" s="785">
        <f>IFERROR(IF(Z158="",0,Z158),"0")+IFERROR(IF(Z159="",0,Z159),"0")</f>
        <v>2.2589999999999999E-2</v>
      </c>
      <c r="AA160" s="786"/>
      <c r="AB160" s="786"/>
      <c r="AC160" s="786"/>
    </row>
    <row r="161" spans="1:68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8</v>
      </c>
      <c r="Y161" s="785">
        <f>IFERROR(SUM(Y158:Y159),"0")</f>
        <v>9.6000000000000014</v>
      </c>
      <c r="Z161" s="37"/>
      <c r="AA161" s="786"/>
      <c r="AB161" s="786"/>
      <c r="AC161" s="786"/>
    </row>
    <row r="162" spans="1:68" ht="14.25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0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55</v>
      </c>
      <c r="Y178" s="784">
        <f>IFERROR(IF(X178="",0,CEILING((X178/$H178),1)*$H178),"")</f>
        <v>63</v>
      </c>
      <c r="Z178" s="36">
        <f>IFERROR(IF(Y178=0,"",ROUNDUP(Y178/H178,0)*0.02175),"")</f>
        <v>0.15225</v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58.850000000000009</v>
      </c>
      <c r="BN178" s="64">
        <f>IFERROR(Y178*I178/H178,"0")</f>
        <v>67.410000000000011</v>
      </c>
      <c r="BO178" s="64">
        <f>IFERROR(1/J178*(X178/H178),"0")</f>
        <v>0.10912698412698411</v>
      </c>
      <c r="BP178" s="64">
        <f>IFERROR(1/J178*(Y178/H178),"0")</f>
        <v>0.125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38</v>
      </c>
      <c r="Y180" s="784">
        <f>IFERROR(IF(X180="",0,CEILING((X180/$H180),1)*$H180),"")</f>
        <v>45</v>
      </c>
      <c r="Z180" s="36">
        <f>IFERROR(IF(Y180=0,"",ROUNDUP(Y180/H180,0)*0.02175),"")</f>
        <v>0.10874999999999999</v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40.660000000000004</v>
      </c>
      <c r="BN180" s="64">
        <f>IFERROR(Y180*I180/H180,"0")</f>
        <v>48.150000000000006</v>
      </c>
      <c r="BO180" s="64">
        <f>IFERROR(1/J180*(X180/H180),"0")</f>
        <v>7.5396825396825393E-2</v>
      </c>
      <c r="BP180" s="64">
        <f>IFERROR(1/J180*(Y180/H180),"0")</f>
        <v>8.9285714285714274E-2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10.333333333333332</v>
      </c>
      <c r="Y183" s="785">
        <f>IFERROR(Y178/H178,"0")+IFERROR(Y179/H179,"0")+IFERROR(Y180/H180,"0")+IFERROR(Y181/H181,"0")+IFERROR(Y182/H182,"0")</f>
        <v>12</v>
      </c>
      <c r="Z183" s="785">
        <f>IFERROR(IF(Z178="",0,Z178),"0")+IFERROR(IF(Z179="",0,Z179),"0")+IFERROR(IF(Z180="",0,Z180),"0")+IFERROR(IF(Z181="",0,Z181),"0")+IFERROR(IF(Z182="",0,Z182),"0")</f>
        <v>0.26100000000000001</v>
      </c>
      <c r="AA183" s="786"/>
      <c r="AB183" s="786"/>
      <c r="AC183" s="786"/>
    </row>
    <row r="184" spans="1:68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93</v>
      </c>
      <c r="Y184" s="785">
        <f>IFERROR(SUM(Y178:Y182),"0")</f>
        <v>108</v>
      </c>
      <c r="Z184" s="37"/>
      <c r="AA184" s="786"/>
      <c r="AB184" s="786"/>
      <c r="AC184" s="786"/>
    </row>
    <row r="185" spans="1:68" ht="14.25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138</v>
      </c>
      <c r="Y186" s="784">
        <f>IFERROR(IF(X186="",0,CEILING((X186/$H186),1)*$H186),"")</f>
        <v>142.80000000000001</v>
      </c>
      <c r="Z186" s="36">
        <f>IFERROR(IF(Y186=0,"",ROUNDUP(Y186/H186,0)*0.02175),"")</f>
        <v>0.36974999999999997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147.2657142857143</v>
      </c>
      <c r="BN186" s="64">
        <f>IFERROR(Y186*I186/H186,"0")</f>
        <v>152.38800000000001</v>
      </c>
      <c r="BO186" s="64">
        <f>IFERROR(1/J186*(X186/H186),"0")</f>
        <v>0.29336734693877548</v>
      </c>
      <c r="BP186" s="64">
        <f>IFERROR(1/J186*(Y186/H186),"0")</f>
        <v>0.30357142857142855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7.5</v>
      </c>
      <c r="Y188" s="784">
        <f>IFERROR(IF(X188="",0,CEILING((X188/$H188),1)*$H188),"")</f>
        <v>9</v>
      </c>
      <c r="Z188" s="36">
        <f>IFERROR(IF(Y188=0,"",ROUNDUP(Y188/H188,0)*0.00753),"")</f>
        <v>2.2589999999999999E-2</v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8.18</v>
      </c>
      <c r="BN188" s="64">
        <f>IFERROR(Y188*I188/H188,"0")</f>
        <v>9.8159999999999989</v>
      </c>
      <c r="BO188" s="64">
        <f>IFERROR(1/J188*(X188/H188),"0")</f>
        <v>1.6025641025641024E-2</v>
      </c>
      <c r="BP188" s="64">
        <f>IFERROR(1/J188*(Y188/H188),"0")</f>
        <v>1.9230769230769232E-2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18.928571428571427</v>
      </c>
      <c r="Y189" s="785">
        <f>IFERROR(Y186/H186,"0")+IFERROR(Y187/H187,"0")+IFERROR(Y188/H188,"0")</f>
        <v>20</v>
      </c>
      <c r="Z189" s="785">
        <f>IFERROR(IF(Z186="",0,Z186),"0")+IFERROR(IF(Z187="",0,Z187),"0")+IFERROR(IF(Z188="",0,Z188),"0")</f>
        <v>0.39233999999999997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145.5</v>
      </c>
      <c r="Y190" s="785">
        <f>IFERROR(SUM(Y186:Y188),"0")</f>
        <v>151.80000000000001</v>
      </c>
      <c r="Z190" s="37"/>
      <c r="AA190" s="786"/>
      <c r="AB190" s="786"/>
      <c r="AC190" s="786"/>
    </row>
    <row r="191" spans="1:68" ht="27.75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2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26</v>
      </c>
      <c r="Y198" s="784">
        <f t="shared" ref="Y198:Y205" si="36">IFERROR(IF(X198="",0,CEILING((X198/$H198),1)*$H198),"")</f>
        <v>29.400000000000002</v>
      </c>
      <c r="Z198" s="36">
        <f>IFERROR(IF(Y198=0,"",ROUNDUP(Y198/H198,0)*0.00753),"")</f>
        <v>5.271E-2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27.609523809523807</v>
      </c>
      <c r="BN198" s="64">
        <f t="shared" ref="BN198:BN205" si="38">IFERROR(Y198*I198/H198,"0")</f>
        <v>31.22</v>
      </c>
      <c r="BO198" s="64">
        <f t="shared" ref="BO198:BO205" si="39">IFERROR(1/J198*(X198/H198),"0")</f>
        <v>3.9682539682539673E-2</v>
      </c>
      <c r="BP198" s="64">
        <f t="shared" ref="BP198:BP205" si="40">IFERROR(1/J198*(Y198/H198),"0")</f>
        <v>4.4871794871794872E-2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6.1904761904761898</v>
      </c>
      <c r="Y206" s="785">
        <f>IFERROR(Y198/H198,"0")+IFERROR(Y199/H199,"0")+IFERROR(Y200/H200,"0")+IFERROR(Y201/H201,"0")+IFERROR(Y202/H202,"0")+IFERROR(Y203/H203,"0")+IFERROR(Y204/H204,"0")+IFERROR(Y205/H205,"0")</f>
        <v>7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5.271E-2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26</v>
      </c>
      <c r="Y207" s="785">
        <f>IFERROR(SUM(Y198:Y205),"0")</f>
        <v>29.400000000000002</v>
      </c>
      <c r="Z207" s="37"/>
      <c r="AA207" s="786"/>
      <c r="AB207" s="786"/>
      <c r="AC207" s="786"/>
    </row>
    <row r="208" spans="1:68" ht="16.5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45</v>
      </c>
      <c r="Y220" s="784">
        <f t="shared" ref="Y220:Y227" si="41">IFERROR(IF(X220="",0,CEILING((X220/$H220),1)*$H220),"")</f>
        <v>48.6</v>
      </c>
      <c r="Z220" s="36">
        <f>IFERROR(IF(Y220=0,"",ROUNDUP(Y220/H220,0)*0.00902),"")</f>
        <v>8.1180000000000002E-2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46.75</v>
      </c>
      <c r="BN220" s="64">
        <f t="shared" ref="BN220:BN227" si="43">IFERROR(Y220*I220/H220,"0")</f>
        <v>50.49</v>
      </c>
      <c r="BO220" s="64">
        <f t="shared" ref="BO220:BO227" si="44">IFERROR(1/J220*(X220/H220),"0")</f>
        <v>6.3131313131313122E-2</v>
      </c>
      <c r="BP220" s="64">
        <f t="shared" ref="BP220:BP227" si="45">IFERROR(1/J220*(Y220/H220),"0")</f>
        <v>6.8181818181818177E-2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30</v>
      </c>
      <c r="Y221" s="784">
        <f t="shared" si="41"/>
        <v>32.400000000000006</v>
      </c>
      <c r="Z221" s="36">
        <f>IFERROR(IF(Y221=0,"",ROUNDUP(Y221/H221,0)*0.00902),"")</f>
        <v>5.4120000000000001E-2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31.166666666666668</v>
      </c>
      <c r="BN221" s="64">
        <f t="shared" si="43"/>
        <v>33.660000000000004</v>
      </c>
      <c r="BO221" s="64">
        <f t="shared" si="44"/>
        <v>4.208754208754209E-2</v>
      </c>
      <c r="BP221" s="64">
        <f t="shared" si="45"/>
        <v>4.5454545454545463E-2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32.400000000000006</v>
      </c>
      <c r="Z222" s="36">
        <f>IFERROR(IF(Y222=0,"",ROUNDUP(Y222/H222,0)*0.00902),"")</f>
        <v>5.4120000000000001E-2</v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31.166666666666668</v>
      </c>
      <c r="BN222" s="64">
        <f t="shared" si="43"/>
        <v>33.660000000000004</v>
      </c>
      <c r="BO222" s="64">
        <f t="shared" si="44"/>
        <v>4.208754208754209E-2</v>
      </c>
      <c r="BP222" s="64">
        <f t="shared" si="45"/>
        <v>4.5454545454545463E-2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15</v>
      </c>
      <c r="Y223" s="784">
        <f t="shared" si="41"/>
        <v>16.200000000000003</v>
      </c>
      <c r="Z223" s="36">
        <f>IFERROR(IF(Y223=0,"",ROUNDUP(Y223/H223,0)*0.00902),"")</f>
        <v>2.7060000000000001E-2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15.583333333333334</v>
      </c>
      <c r="BN223" s="64">
        <f t="shared" si="43"/>
        <v>16.830000000000002</v>
      </c>
      <c r="BO223" s="64">
        <f t="shared" si="44"/>
        <v>2.1043771043771045E-2</v>
      </c>
      <c r="BP223" s="64">
        <f t="shared" si="45"/>
        <v>2.2727272727272731E-2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22.222222222222221</v>
      </c>
      <c r="Y228" s="785">
        <f>IFERROR(Y220/H220,"0")+IFERROR(Y221/H221,"0")+IFERROR(Y222/H222,"0")+IFERROR(Y223/H223,"0")+IFERROR(Y224/H224,"0")+IFERROR(Y225/H225,"0")+IFERROR(Y226/H226,"0")+IFERROR(Y227/H227,"0")</f>
        <v>24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0.21648000000000001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120</v>
      </c>
      <c r="Y229" s="785">
        <f>IFERROR(SUM(Y220:Y227),"0")</f>
        <v>129.60000000000002</v>
      </c>
      <c r="Z229" s="37"/>
      <c r="AA229" s="786"/>
      <c r="AB229" s="786"/>
      <c r="AC229" s="786"/>
    </row>
    <row r="230" spans="1:68" ht="14.25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2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8</v>
      </c>
      <c r="Y232" s="784">
        <f t="shared" si="46"/>
        <v>15.6</v>
      </c>
      <c r="Z232" s="36">
        <f>IFERROR(IF(Y232=0,"",ROUNDUP(Y232/H232,0)*0.02175),"")</f>
        <v>4.3499999999999997E-2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8.5784615384615392</v>
      </c>
      <c r="BN232" s="64">
        <f t="shared" si="48"/>
        <v>16.728000000000002</v>
      </c>
      <c r="BO232" s="64">
        <f t="shared" si="49"/>
        <v>1.8315018315018316E-2</v>
      </c>
      <c r="BP232" s="64">
        <f t="shared" si="50"/>
        <v>3.5714285714285712E-2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7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0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19.8</v>
      </c>
      <c r="Y237" s="784">
        <f t="shared" si="46"/>
        <v>21.599999999999998</v>
      </c>
      <c r="Z237" s="36">
        <f t="shared" si="51"/>
        <v>6.7769999999999997E-2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22.044000000000004</v>
      </c>
      <c r="BN237" s="64">
        <f t="shared" si="48"/>
        <v>24.047999999999998</v>
      </c>
      <c r="BO237" s="64">
        <f t="shared" si="49"/>
        <v>5.2884615384615384E-2</v>
      </c>
      <c r="BP237" s="64">
        <f t="shared" si="50"/>
        <v>5.7692307692307689E-2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6.75</v>
      </c>
      <c r="Y238" s="784">
        <f t="shared" si="46"/>
        <v>7.1999999999999993</v>
      </c>
      <c r="Z238" s="36">
        <f t="shared" si="51"/>
        <v>2.2589999999999999E-2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7.5150000000000006</v>
      </c>
      <c r="BN238" s="64">
        <f t="shared" si="48"/>
        <v>8.016</v>
      </c>
      <c r="BO238" s="64">
        <f t="shared" si="49"/>
        <v>1.8028846153846152E-2</v>
      </c>
      <c r="BP238" s="64">
        <f t="shared" si="50"/>
        <v>1.9230769230769232E-2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58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12.088141025641026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14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0.13385999999999998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34.549999999999997</v>
      </c>
      <c r="Y243" s="785">
        <f>IFERROR(SUM(Y231:Y241),"0")</f>
        <v>44.399999999999991</v>
      </c>
      <c r="Z243" s="37"/>
      <c r="AA243" s="786"/>
      <c r="AB243" s="786"/>
      <c r="AC243" s="786"/>
    </row>
    <row r="244" spans="1:68" ht="14.25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1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89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907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20</v>
      </c>
      <c r="Y284" s="784">
        <f t="shared" si="62"/>
        <v>21.6</v>
      </c>
      <c r="Z284" s="36">
        <f>IFERROR(IF(Y284=0,"",ROUNDUP(Y284/H284,0)*0.02175),"")</f>
        <v>4.3499999999999997E-2</v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20.888888888888886</v>
      </c>
      <c r="BN284" s="64">
        <f t="shared" si="64"/>
        <v>22.56</v>
      </c>
      <c r="BO284" s="64">
        <f t="shared" si="65"/>
        <v>3.306878306878306E-2</v>
      </c>
      <c r="BP284" s="64">
        <f t="shared" si="66"/>
        <v>3.5714285714285712E-2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7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220</v>
      </c>
      <c r="Y286" s="784">
        <f t="shared" si="62"/>
        <v>226.8</v>
      </c>
      <c r="Z286" s="36">
        <f>IFERROR(IF(Y286=0,"",ROUNDUP(Y286/H286,0)*0.02175),"")</f>
        <v>0.45674999999999999</v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229.77777777777774</v>
      </c>
      <c r="BN286" s="64">
        <f t="shared" si="64"/>
        <v>236.88</v>
      </c>
      <c r="BO286" s="64">
        <f t="shared" si="65"/>
        <v>0.36375661375661372</v>
      </c>
      <c r="BP286" s="64">
        <f t="shared" si="66"/>
        <v>0.375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40</v>
      </c>
      <c r="Y288" s="784">
        <f t="shared" si="62"/>
        <v>43.2</v>
      </c>
      <c r="Z288" s="36">
        <f>IFERROR(IF(Y288=0,"",ROUNDUP(Y288/H288,0)*0.02175),"")</f>
        <v>8.6999999999999994E-2</v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41.777777777777771</v>
      </c>
      <c r="BN288" s="64">
        <f t="shared" si="64"/>
        <v>45.12</v>
      </c>
      <c r="BO288" s="64">
        <f t="shared" si="65"/>
        <v>6.613756613756612E-2</v>
      </c>
      <c r="BP288" s="64">
        <f t="shared" si="66"/>
        <v>7.1428571428571425E-2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25</v>
      </c>
      <c r="Y290" s="784">
        <f t="shared" si="62"/>
        <v>28</v>
      </c>
      <c r="Z290" s="36">
        <f>IFERROR(IF(Y290=0,"",ROUNDUP(Y290/H290,0)*0.00902),"")</f>
        <v>6.3140000000000002E-2</v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26.3125</v>
      </c>
      <c r="BN290" s="64">
        <f t="shared" si="64"/>
        <v>29.47</v>
      </c>
      <c r="BO290" s="64">
        <f t="shared" si="65"/>
        <v>4.7348484848484848E-2</v>
      </c>
      <c r="BP290" s="64">
        <f t="shared" si="66"/>
        <v>5.3030303030303032E-2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44</v>
      </c>
      <c r="Y292" s="784">
        <f t="shared" si="62"/>
        <v>44</v>
      </c>
      <c r="Z292" s="36">
        <f>IFERROR(IF(Y292=0,"",ROUNDUP(Y292/H292,0)*0.00902),"")</f>
        <v>9.9220000000000003E-2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46.31</v>
      </c>
      <c r="BN292" s="64">
        <f t="shared" si="64"/>
        <v>46.31</v>
      </c>
      <c r="BO292" s="64">
        <f t="shared" si="65"/>
        <v>8.3333333333333343E-2</v>
      </c>
      <c r="BP292" s="64">
        <f t="shared" si="66"/>
        <v>8.3333333333333343E-2</v>
      </c>
    </row>
    <row r="293" spans="1:68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43.175925925925924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45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0.74960999999999989</v>
      </c>
      <c r="AA293" s="786"/>
      <c r="AB293" s="786"/>
      <c r="AC293" s="786"/>
    </row>
    <row r="294" spans="1:68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349</v>
      </c>
      <c r="Y294" s="785">
        <f>IFERROR(SUM(Y283:Y292),"0")</f>
        <v>363.6</v>
      </c>
      <c r="Z294" s="37"/>
      <c r="AA294" s="786"/>
      <c r="AB294" s="786"/>
      <c r="AC294" s="786"/>
    </row>
    <row r="295" spans="1:68" ht="16.5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4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5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0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5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90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6.3</v>
      </c>
      <c r="Y350" s="784">
        <f>IFERROR(IF(X350="",0,CEILING((X350/$H350),1)*$H350),"")</f>
        <v>6.3000000000000007</v>
      </c>
      <c r="Z350" s="36">
        <f>IFERROR(IF(Y350=0,"",ROUNDUP(Y350/H350,0)*0.00502),"")</f>
        <v>1.506E-2</v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6.6000000000000005</v>
      </c>
      <c r="BN350" s="64">
        <f>IFERROR(Y350*I350/H350,"0")</f>
        <v>6.6000000000000014</v>
      </c>
      <c r="BO350" s="64">
        <f>IFERROR(1/J350*(X350/H350),"0")</f>
        <v>1.2820512820512822E-2</v>
      </c>
      <c r="BP350" s="64">
        <f>IFERROR(1/J350*(Y350/H350),"0")</f>
        <v>1.2820512820512822E-2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3</v>
      </c>
      <c r="Y352" s="785">
        <f>IFERROR(Y350/H350,"0")+IFERROR(Y351/H351,"0")</f>
        <v>3</v>
      </c>
      <c r="Z352" s="785">
        <f>IFERROR(IF(Z350="",0,Z350),"0")+IFERROR(IF(Z351="",0,Z351),"0")</f>
        <v>1.506E-2</v>
      </c>
      <c r="AA352" s="786"/>
      <c r="AB352" s="786"/>
      <c r="AC352" s="786"/>
    </row>
    <row r="353" spans="1:68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6.3</v>
      </c>
      <c r="Y353" s="785">
        <f>IFERROR(SUM(Y350:Y351),"0")</f>
        <v>6.3000000000000007</v>
      </c>
      <c r="Z353" s="37"/>
      <c r="AA353" s="786"/>
      <c r="AB353" s="786"/>
      <c r="AC353" s="786"/>
    </row>
    <row r="354" spans="1:68" ht="14.25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150</v>
      </c>
      <c r="Y360" s="784">
        <f t="shared" ref="Y360:Y368" si="72">IFERROR(IF(X360="",0,CEILING((X360/$H360),1)*$H360),"")</f>
        <v>151.20000000000002</v>
      </c>
      <c r="Z360" s="36">
        <f>IFERROR(IF(Y360=0,"",ROUNDUP(Y360/H360,0)*0.02175),"")</f>
        <v>0.30449999999999999</v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156.66666666666666</v>
      </c>
      <c r="BN360" s="64">
        <f t="shared" ref="BN360:BN368" si="74">IFERROR(Y360*I360/H360,"0")</f>
        <v>157.91999999999999</v>
      </c>
      <c r="BO360" s="64">
        <f t="shared" ref="BO360:BO368" si="75">IFERROR(1/J360*(X360/H360),"0")</f>
        <v>0.24801587301587297</v>
      </c>
      <c r="BP360" s="64">
        <f t="shared" ref="BP360:BP368" si="76">IFERROR(1/J360*(Y360/H360),"0")</f>
        <v>0.25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690</v>
      </c>
      <c r="Y361" s="784">
        <f t="shared" si="72"/>
        <v>691.2</v>
      </c>
      <c r="Z361" s="36">
        <f>IFERROR(IF(Y361=0,"",ROUNDUP(Y361/H361,0)*0.02175),"")</f>
        <v>1.3919999999999999</v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720.66666666666663</v>
      </c>
      <c r="BN361" s="64">
        <f t="shared" si="74"/>
        <v>721.92</v>
      </c>
      <c r="BO361" s="64">
        <f t="shared" si="75"/>
        <v>1.1408730158730158</v>
      </c>
      <c r="BP361" s="64">
        <f t="shared" si="76"/>
        <v>1.1428571428571428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86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180</v>
      </c>
      <c r="Y363" s="784">
        <f t="shared" si="72"/>
        <v>183.60000000000002</v>
      </c>
      <c r="Z363" s="36">
        <f>IFERROR(IF(Y363=0,"",ROUNDUP(Y363/H363,0)*0.02175),"")</f>
        <v>0.36974999999999997</v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187.99999999999997</v>
      </c>
      <c r="BN363" s="64">
        <f t="shared" si="74"/>
        <v>191.76000000000002</v>
      </c>
      <c r="BO363" s="64">
        <f t="shared" si="75"/>
        <v>0.29761904761904756</v>
      </c>
      <c r="BP363" s="64">
        <f t="shared" si="76"/>
        <v>0.30357142857142855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20</v>
      </c>
      <c r="Y364" s="784">
        <f t="shared" si="72"/>
        <v>20</v>
      </c>
      <c r="Z364" s="36">
        <f>IFERROR(IF(Y364=0,"",ROUNDUP(Y364/H364,0)*0.00902),"")</f>
        <v>4.5100000000000001E-2</v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21.05</v>
      </c>
      <c r="BN364" s="64">
        <f t="shared" si="74"/>
        <v>21.05</v>
      </c>
      <c r="BO364" s="64">
        <f t="shared" si="75"/>
        <v>3.787878787878788E-2</v>
      </c>
      <c r="BP364" s="64">
        <f t="shared" si="76"/>
        <v>3.787878787878788E-2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235</v>
      </c>
      <c r="Y368" s="784">
        <f t="shared" si="72"/>
        <v>236</v>
      </c>
      <c r="Z368" s="36">
        <f>IFERROR(IF(Y368=0,"",ROUNDUP(Y368/H368,0)*0.00902),"")</f>
        <v>0.53217999999999999</v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247.33750000000001</v>
      </c>
      <c r="BN368" s="64">
        <f t="shared" si="74"/>
        <v>248.39</v>
      </c>
      <c r="BO368" s="64">
        <f t="shared" si="75"/>
        <v>0.44507575757575757</v>
      </c>
      <c r="BP368" s="64">
        <f t="shared" si="76"/>
        <v>0.44696969696969696</v>
      </c>
    </row>
    <row r="369" spans="1:68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158.19444444444443</v>
      </c>
      <c r="Y369" s="785">
        <f>IFERROR(Y360/H360,"0")+IFERROR(Y361/H361,"0")+IFERROR(Y362/H362,"0")+IFERROR(Y363/H363,"0")+IFERROR(Y364/H364,"0")+IFERROR(Y365/H365,"0")+IFERROR(Y366/H366,"0")+IFERROR(Y367/H367,"0")+IFERROR(Y368/H368,"0")</f>
        <v>159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2.6435299999999997</v>
      </c>
      <c r="AA369" s="786"/>
      <c r="AB369" s="786"/>
      <c r="AC369" s="786"/>
    </row>
    <row r="370" spans="1:68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1275</v>
      </c>
      <c r="Y370" s="785">
        <f>IFERROR(SUM(Y360:Y368),"0")</f>
        <v>1282</v>
      </c>
      <c r="Z370" s="37"/>
      <c r="AA370" s="786"/>
      <c r="AB370" s="786"/>
      <c r="AC370" s="786"/>
    </row>
    <row r="371" spans="1:68" ht="14.25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145</v>
      </c>
      <c r="Y372" s="784">
        <f>IFERROR(IF(X372="",0,CEILING((X372/$H372),1)*$H372),"")</f>
        <v>147</v>
      </c>
      <c r="Z372" s="36">
        <f>IFERROR(IF(Y372=0,"",ROUNDUP(Y372/H372,0)*0.00753),"")</f>
        <v>0.26355000000000001</v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153.97619047619048</v>
      </c>
      <c r="BN372" s="64">
        <f>IFERROR(Y372*I372/H372,"0")</f>
        <v>156.1</v>
      </c>
      <c r="BO372" s="64">
        <f>IFERROR(1/J372*(X372/H372),"0")</f>
        <v>0.2213064713064713</v>
      </c>
      <c r="BP372" s="64">
        <f>IFERROR(1/J372*(Y372/H372),"0")</f>
        <v>0.22435897435897434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273</v>
      </c>
      <c r="Y373" s="784">
        <f>IFERROR(IF(X373="",0,CEILING((X373/$H373),1)*$H373),"")</f>
        <v>273</v>
      </c>
      <c r="Z373" s="36">
        <f>IFERROR(IF(Y373=0,"",ROUNDUP(Y373/H373,0)*0.00753),"")</f>
        <v>0.48945</v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289.89999999999998</v>
      </c>
      <c r="BN373" s="64">
        <f>IFERROR(Y373*I373/H373,"0")</f>
        <v>289.89999999999998</v>
      </c>
      <c r="BO373" s="64">
        <f>IFERROR(1/J373*(X373/H373),"0")</f>
        <v>0.41666666666666663</v>
      </c>
      <c r="BP373" s="64">
        <f>IFERROR(1/J373*(Y373/H373),"0")</f>
        <v>0.41666666666666663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62.3</v>
      </c>
      <c r="Y375" s="784">
        <f>IFERROR(IF(X375="",0,CEILING((X375/$H375),1)*$H375),"")</f>
        <v>63</v>
      </c>
      <c r="Z375" s="36">
        <f>IFERROR(IF(Y375=0,"",ROUNDUP(Y375/H375,0)*0.00502),"")</f>
        <v>0.15060000000000001</v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66.156666666666666</v>
      </c>
      <c r="BN375" s="64">
        <f>IFERROR(Y375*I375/H375,"0")</f>
        <v>66.900000000000006</v>
      </c>
      <c r="BO375" s="64">
        <f>IFERROR(1/J375*(X375/H375),"0")</f>
        <v>0.12678062678062679</v>
      </c>
      <c r="BP375" s="64">
        <f>IFERROR(1/J375*(Y375/H375),"0")</f>
        <v>0.12820512820512822</v>
      </c>
    </row>
    <row r="376" spans="1:68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129.19047619047618</v>
      </c>
      <c r="Y376" s="785">
        <f>IFERROR(Y372/H372,"0")+IFERROR(Y373/H373,"0")+IFERROR(Y374/H374,"0")+IFERROR(Y375/H375,"0")</f>
        <v>130</v>
      </c>
      <c r="Z376" s="785">
        <f>IFERROR(IF(Z372="",0,Z372),"0")+IFERROR(IF(Z373="",0,Z373),"0")+IFERROR(IF(Z374="",0,Z374),"0")+IFERROR(IF(Z375="",0,Z375),"0")</f>
        <v>0.90359999999999996</v>
      </c>
      <c r="AA376" s="786"/>
      <c r="AB376" s="786"/>
      <c r="AC376" s="786"/>
    </row>
    <row r="377" spans="1:68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480.3</v>
      </c>
      <c r="Y377" s="785">
        <f>IFERROR(SUM(Y372:Y375),"0")</f>
        <v>483</v>
      </c>
      <c r="Z377" s="37"/>
      <c r="AA377" s="786"/>
      <c r="AB377" s="786"/>
      <c r="AC377" s="786"/>
    </row>
    <row r="378" spans="1:68" ht="14.25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4590</v>
      </c>
      <c r="Y379" s="784">
        <f t="shared" ref="Y379:Y384" si="77">IFERROR(IF(X379="",0,CEILING((X379/$H379),1)*$H379),"")</f>
        <v>4594.2</v>
      </c>
      <c r="Z379" s="36">
        <f>IFERROR(IF(Y379=0,"",ROUNDUP(Y379/H379,0)*0.02175),"")</f>
        <v>12.810749999999999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4918.3615384615387</v>
      </c>
      <c r="BN379" s="64">
        <f t="shared" ref="BN379:BN384" si="79">IFERROR(Y379*I379/H379,"0")</f>
        <v>4922.862000000001</v>
      </c>
      <c r="BO379" s="64">
        <f t="shared" ref="BO379:BO384" si="80">IFERROR(1/J379*(X379/H379),"0")</f>
        <v>10.508241758241757</v>
      </c>
      <c r="BP379" s="64">
        <f t="shared" ref="BP379:BP384" si="81">IFERROR(1/J379*(Y379/H379),"0")</f>
        <v>10.517857142857142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14.4</v>
      </c>
      <c r="Y382" s="784">
        <f t="shared" si="77"/>
        <v>15</v>
      </c>
      <c r="Z382" s="36">
        <f>IFERROR(IF(Y382=0,"",ROUNDUP(Y382/H382,0)*0.00753),"")</f>
        <v>3.7650000000000003E-2</v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15.6768</v>
      </c>
      <c r="BN382" s="64">
        <f t="shared" si="79"/>
        <v>16.330000000000002</v>
      </c>
      <c r="BO382" s="64">
        <f t="shared" si="80"/>
        <v>3.0769230769230767E-2</v>
      </c>
      <c r="BP382" s="64">
        <f t="shared" si="81"/>
        <v>3.2051282051282048E-2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593.26153846153841</v>
      </c>
      <c r="Y385" s="785">
        <f>IFERROR(Y379/H379,"0")+IFERROR(Y380/H380,"0")+IFERROR(Y381/H381,"0")+IFERROR(Y382/H382,"0")+IFERROR(Y383/H383,"0")+IFERROR(Y384/H384,"0")</f>
        <v>594</v>
      </c>
      <c r="Z385" s="785">
        <f>IFERROR(IF(Z379="",0,Z379),"0")+IFERROR(IF(Z380="",0,Z380),"0")+IFERROR(IF(Z381="",0,Z381),"0")+IFERROR(IF(Z382="",0,Z382),"0")+IFERROR(IF(Z383="",0,Z383),"0")+IFERROR(IF(Z384="",0,Z384),"0")</f>
        <v>12.848399999999998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4604.3999999999996</v>
      </c>
      <c r="Y386" s="785">
        <f>IFERROR(SUM(Y379:Y384),"0")</f>
        <v>4609.2</v>
      </c>
      <c r="Z386" s="37"/>
      <c r="AA386" s="786"/>
      <c r="AB386" s="786"/>
      <c r="AC386" s="786"/>
    </row>
    <row r="387" spans="1:68" ht="14.25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228</v>
      </c>
      <c r="Y389" s="784">
        <f>IFERROR(IF(X389="",0,CEILING((X389/$H389),1)*$H389),"")</f>
        <v>234</v>
      </c>
      <c r="Z389" s="36">
        <f>IFERROR(IF(Y389=0,"",ROUNDUP(Y389/H389,0)*0.02175),"")</f>
        <v>0.65249999999999997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244.48615384615388</v>
      </c>
      <c r="BN389" s="64">
        <f>IFERROR(Y389*I389/H389,"0")</f>
        <v>250.92000000000002</v>
      </c>
      <c r="BO389" s="64">
        <f>IFERROR(1/J389*(X389/H389),"0")</f>
        <v>0.5219780219780219</v>
      </c>
      <c r="BP389" s="64">
        <f>IFERROR(1/J389*(Y389/H389),"0")</f>
        <v>0.5357142857142857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102</v>
      </c>
      <c r="Y390" s="784">
        <f>IFERROR(IF(X390="",0,CEILING((X390/$H390),1)*$H390),"")</f>
        <v>109.2</v>
      </c>
      <c r="Z390" s="36">
        <f>IFERROR(IF(Y390=0,"",ROUNDUP(Y390/H390,0)*0.02175),"")</f>
        <v>0.28275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108.84857142857143</v>
      </c>
      <c r="BN390" s="64">
        <f>IFERROR(Y390*I390/H390,"0")</f>
        <v>116.53200000000001</v>
      </c>
      <c r="BO390" s="64">
        <f>IFERROR(1/J390*(X390/H390),"0")</f>
        <v>0.21683673469387754</v>
      </c>
      <c r="BP390" s="64">
        <f>IFERROR(1/J390*(Y390/H390),"0")</f>
        <v>0.23214285714285712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41.373626373626372</v>
      </c>
      <c r="Y391" s="785">
        <f>IFERROR(Y388/H388,"0")+IFERROR(Y389/H389,"0")+IFERROR(Y390/H390,"0")</f>
        <v>43</v>
      </c>
      <c r="Z391" s="785">
        <f>IFERROR(IF(Z388="",0,Z388),"0")+IFERROR(IF(Z389="",0,Z389),"0")+IFERROR(IF(Z390="",0,Z390),"0")</f>
        <v>0.93524999999999991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330</v>
      </c>
      <c r="Y392" s="785">
        <f>IFERROR(SUM(Y388:Y390),"0")</f>
        <v>343.2</v>
      </c>
      <c r="Z392" s="37"/>
      <c r="AA392" s="786"/>
      <c r="AB392" s="786"/>
      <c r="AC392" s="786"/>
    </row>
    <row r="393" spans="1:68" ht="14.25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87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9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2.5499999999999998</v>
      </c>
      <c r="Y397" s="784">
        <f>IFERROR(IF(X397="",0,CEILING((X397/$H397),1)*$H397),"")</f>
        <v>2.5499999999999998</v>
      </c>
      <c r="Z397" s="36">
        <f>IFERROR(IF(Y397=0,"",ROUNDUP(Y397/H397,0)*0.00753),"")</f>
        <v>7.5300000000000002E-3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2.9</v>
      </c>
      <c r="BN397" s="64">
        <f>IFERROR(Y397*I397/H397,"0")</f>
        <v>2.9</v>
      </c>
      <c r="BO397" s="64">
        <f>IFERROR(1/J397*(X397/H397),"0")</f>
        <v>6.41025641025641E-3</v>
      </c>
      <c r="BP397" s="64">
        <f>IFERROR(1/J397*(Y397/H397),"0")</f>
        <v>6.41025641025641E-3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1</v>
      </c>
      <c r="Y398" s="785">
        <f>IFERROR(Y394/H394,"0")+IFERROR(Y395/H395,"0")+IFERROR(Y396/H396,"0")+IFERROR(Y397/H397,"0")</f>
        <v>1</v>
      </c>
      <c r="Z398" s="785">
        <f>IFERROR(IF(Z394="",0,Z394),"0")+IFERROR(IF(Z395="",0,Z395),"0")+IFERROR(IF(Z396="",0,Z396),"0")+IFERROR(IF(Z397="",0,Z397),"0")</f>
        <v>7.5300000000000002E-3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2.5499999999999998</v>
      </c>
      <c r="Y399" s="785">
        <f>IFERROR(SUM(Y394:Y397),"0")</f>
        <v>2.5499999999999998</v>
      </c>
      <c r="Z399" s="37"/>
      <c r="AA399" s="786"/>
      <c r="AB399" s="786"/>
      <c r="AC399" s="786"/>
    </row>
    <row r="400" spans="1:68" ht="14.25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10</v>
      </c>
      <c r="Y412" s="784">
        <f>IFERROR(IF(X412="",0,CEILING((X412/$H412),1)*$H412),"")</f>
        <v>16.2</v>
      </c>
      <c r="Z412" s="36">
        <f>IFERROR(IF(Y412=0,"",ROUNDUP(Y412/H412,0)*0.02175),"")</f>
        <v>4.3499999999999997E-2</v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10.696296296296296</v>
      </c>
      <c r="BN412" s="64">
        <f>IFERROR(Y412*I412/H412,"0")</f>
        <v>17.327999999999999</v>
      </c>
      <c r="BO412" s="64">
        <f>IFERROR(1/J412*(X412/H412),"0")</f>
        <v>2.2045855379188715E-2</v>
      </c>
      <c r="BP412" s="64">
        <f>IFERROR(1/J412*(Y412/H412),"0")</f>
        <v>3.5714285714285712E-2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6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113.4</v>
      </c>
      <c r="Y413" s="784">
        <f>IFERROR(IF(X413="",0,CEILING((X413/$H413),1)*$H413),"")</f>
        <v>113.4</v>
      </c>
      <c r="Z413" s="36">
        <f>IFERROR(IF(Y413=0,"",ROUNDUP(Y413/H413,0)*0.00753),"")</f>
        <v>0.40662000000000004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128.08799999999999</v>
      </c>
      <c r="BN413" s="64">
        <f>IFERROR(Y413*I413/H413,"0")</f>
        <v>128.08799999999999</v>
      </c>
      <c r="BO413" s="64">
        <f>IFERROR(1/J413*(X413/H413),"0")</f>
        <v>0.34615384615384615</v>
      </c>
      <c r="BP413" s="64">
        <f>IFERROR(1/J413*(Y413/H413),"0")</f>
        <v>0.34615384615384615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91.699999999999989</v>
      </c>
      <c r="Y414" s="784">
        <f>IFERROR(IF(X414="",0,CEILING((X414/$H414),1)*$H414),"")</f>
        <v>92.4</v>
      </c>
      <c r="Z414" s="36">
        <f>IFERROR(IF(Y414=0,"",ROUNDUP(Y414/H414,0)*0.00753),"")</f>
        <v>0.33132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103.0533333333333</v>
      </c>
      <c r="BN414" s="64">
        <f>IFERROR(Y414*I414/H414,"0")</f>
        <v>103.83999999999999</v>
      </c>
      <c r="BO414" s="64">
        <f>IFERROR(1/J414*(X414/H414),"0")</f>
        <v>0.27991452991452986</v>
      </c>
      <c r="BP414" s="64">
        <f>IFERROR(1/J414*(Y414/H414),"0")</f>
        <v>0.28205128205128205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98.901234567901227</v>
      </c>
      <c r="Y415" s="785">
        <f>IFERROR(Y412/H412,"0")+IFERROR(Y413/H413,"0")+IFERROR(Y414/H414,"0")</f>
        <v>100</v>
      </c>
      <c r="Z415" s="785">
        <f>IFERROR(IF(Z412="",0,Z412),"0")+IFERROR(IF(Z413="",0,Z413),"0")+IFERROR(IF(Z414="",0,Z414),"0")</f>
        <v>0.78144000000000002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215.1</v>
      </c>
      <c r="Y416" s="785">
        <f>IFERROR(SUM(Y412:Y414),"0")</f>
        <v>222</v>
      </c>
      <c r="Z416" s="37"/>
      <c r="AA416" s="786"/>
      <c r="AB416" s="786"/>
      <c r="AC416" s="786"/>
    </row>
    <row r="417" spans="1:68" ht="27.75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205</v>
      </c>
      <c r="Y421" s="784">
        <f t="shared" si="82"/>
        <v>210</v>
      </c>
      <c r="Z421" s="36">
        <f>IFERROR(IF(Y421=0,"",ROUNDUP(Y421/H421,0)*0.02175),"")</f>
        <v>0.30449999999999999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211.56</v>
      </c>
      <c r="BN421" s="64">
        <f t="shared" si="84"/>
        <v>216.72</v>
      </c>
      <c r="BO421" s="64">
        <f t="shared" si="85"/>
        <v>0.28472222222222221</v>
      </c>
      <c r="BP421" s="64">
        <f t="shared" si="86"/>
        <v>0.29166666666666663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580</v>
      </c>
      <c r="Y423" s="784">
        <f t="shared" si="82"/>
        <v>585</v>
      </c>
      <c r="Z423" s="36">
        <f>IFERROR(IF(Y423=0,"",ROUNDUP(Y423/H423,0)*0.02175),"")</f>
        <v>0.84824999999999995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598.55999999999995</v>
      </c>
      <c r="BN423" s="64">
        <f t="shared" si="84"/>
        <v>603.72</v>
      </c>
      <c r="BO423" s="64">
        <f t="shared" si="85"/>
        <v>0.80555555555555547</v>
      </c>
      <c r="BP423" s="64">
        <f t="shared" si="86"/>
        <v>0.8125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1160</v>
      </c>
      <c r="Y426" s="784">
        <f t="shared" si="82"/>
        <v>1170</v>
      </c>
      <c r="Z426" s="36">
        <f>IFERROR(IF(Y426=0,"",ROUNDUP(Y426/H426,0)*0.02175),"")</f>
        <v>1.6964999999999999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1197.1199999999999</v>
      </c>
      <c r="BN426" s="64">
        <f t="shared" si="84"/>
        <v>1207.44</v>
      </c>
      <c r="BO426" s="64">
        <f t="shared" si="85"/>
        <v>1.6111111111111109</v>
      </c>
      <c r="BP426" s="64">
        <f t="shared" si="86"/>
        <v>1.625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8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129.66666666666666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131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2.8492499999999996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1945</v>
      </c>
      <c r="Y432" s="785">
        <f>IFERROR(SUM(Y420:Y430),"0")</f>
        <v>1965</v>
      </c>
      <c r="Z432" s="37"/>
      <c r="AA432" s="786"/>
      <c r="AB432" s="786"/>
      <c r="AC432" s="786"/>
    </row>
    <row r="433" spans="1:68" ht="14.25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1995</v>
      </c>
      <c r="Y434" s="784">
        <f>IFERROR(IF(X434="",0,CEILING((X434/$H434),1)*$H434),"")</f>
        <v>1995</v>
      </c>
      <c r="Z434" s="36">
        <f>IFERROR(IF(Y434=0,"",ROUNDUP(Y434/H434,0)*0.02175),"")</f>
        <v>2.8927499999999999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2058.84</v>
      </c>
      <c r="BN434" s="64">
        <f>IFERROR(Y434*I434/H434,"0")</f>
        <v>2058.84</v>
      </c>
      <c r="BO434" s="64">
        <f>IFERROR(1/J434*(X434/H434),"0")</f>
        <v>2.770833333333333</v>
      </c>
      <c r="BP434" s="64">
        <f>IFERROR(1/J434*(Y434/H434),"0")</f>
        <v>2.770833333333333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4</v>
      </c>
      <c r="Y435" s="784">
        <f>IFERROR(IF(X435="",0,CEILING((X435/$H435),1)*$H435),"")</f>
        <v>4</v>
      </c>
      <c r="Z435" s="36">
        <f>IFERROR(IF(Y435=0,"",ROUNDUP(Y435/H435,0)*0.00902),"")</f>
        <v>9.0200000000000002E-3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4.21</v>
      </c>
      <c r="BN435" s="64">
        <f>IFERROR(Y435*I435/H435,"0")</f>
        <v>4.21</v>
      </c>
      <c r="BO435" s="64">
        <f>IFERROR(1/J435*(X435/H435),"0")</f>
        <v>7.575757575757576E-3</v>
      </c>
      <c r="BP435" s="64">
        <f>IFERROR(1/J435*(Y435/H435),"0")</f>
        <v>7.575757575757576E-3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134</v>
      </c>
      <c r="Y436" s="785">
        <f>IFERROR(Y434/H434,"0")+IFERROR(Y435/H435,"0")</f>
        <v>134</v>
      </c>
      <c r="Z436" s="785">
        <f>IFERROR(IF(Z434="",0,Z434),"0")+IFERROR(IF(Z435="",0,Z435),"0")</f>
        <v>2.90177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1999</v>
      </c>
      <c r="Y437" s="785">
        <f>IFERROR(SUM(Y434:Y435),"0")</f>
        <v>1999</v>
      </c>
      <c r="Z437" s="37"/>
      <c r="AA437" s="786"/>
      <c r="AB437" s="786"/>
      <c r="AC437" s="786"/>
    </row>
    <row r="438" spans="1:68" ht="14.25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13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101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9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7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4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73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098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4.1999999999999993</v>
      </c>
      <c r="Y498" s="784">
        <f t="shared" si="98"/>
        <v>4.2</v>
      </c>
      <c r="Z498" s="36">
        <f t="shared" si="103"/>
        <v>1.004E-2</v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4.4599999999999991</v>
      </c>
      <c r="BN498" s="64">
        <f t="shared" si="100"/>
        <v>4.46</v>
      </c>
      <c r="BO498" s="64">
        <f t="shared" si="101"/>
        <v>8.5470085470085461E-3</v>
      </c>
      <c r="BP498" s="64">
        <f t="shared" si="102"/>
        <v>8.5470085470085479E-3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5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6.3</v>
      </c>
      <c r="Y502" s="784">
        <f t="shared" si="98"/>
        <v>6.3000000000000007</v>
      </c>
      <c r="Z502" s="36">
        <f t="shared" si="103"/>
        <v>1.506E-2</v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6.6899999999999995</v>
      </c>
      <c r="BN502" s="64">
        <f t="shared" si="100"/>
        <v>6.69</v>
      </c>
      <c r="BO502" s="64">
        <f t="shared" si="101"/>
        <v>1.2820512820512822E-2</v>
      </c>
      <c r="BP502" s="64">
        <f t="shared" si="102"/>
        <v>1.2820512820512822E-2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3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6.3</v>
      </c>
      <c r="Y506" s="784">
        <f t="shared" si="98"/>
        <v>6.3000000000000007</v>
      </c>
      <c r="Z506" s="36">
        <f t="shared" si="103"/>
        <v>1.506E-2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6.6899999999999995</v>
      </c>
      <c r="BN506" s="64">
        <f t="shared" si="100"/>
        <v>6.69</v>
      </c>
      <c r="BO506" s="64">
        <f t="shared" si="101"/>
        <v>1.2820512820512822E-2</v>
      </c>
      <c r="BP506" s="64">
        <f t="shared" si="102"/>
        <v>1.2820512820512822E-2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4.1999999999999993</v>
      </c>
      <c r="Y507" s="784">
        <f t="shared" si="98"/>
        <v>4.2</v>
      </c>
      <c r="Z507" s="36">
        <f t="shared" si="103"/>
        <v>1.004E-2</v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4.4599999999999991</v>
      </c>
      <c r="BN507" s="64">
        <f t="shared" si="100"/>
        <v>4.46</v>
      </c>
      <c r="BO507" s="64">
        <f t="shared" si="101"/>
        <v>8.5470085470085461E-3</v>
      </c>
      <c r="BP507" s="64">
        <f t="shared" si="102"/>
        <v>8.5470085470085479E-3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5.0200000000000002E-2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21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2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82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89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16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100</v>
      </c>
      <c r="Y559" s="784">
        <f t="shared" ref="Y559:Y569" si="104">IFERROR(IF(X559="",0,CEILING((X559/$H559),1)*$H559),"")</f>
        <v>100.32000000000001</v>
      </c>
      <c r="Z559" s="36">
        <f t="shared" ref="Z559:Z564" si="105">IFERROR(IF(Y559=0,"",ROUNDUP(Y559/H559,0)*0.01196),"")</f>
        <v>0.22724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106.81818181818181</v>
      </c>
      <c r="BN559" s="64">
        <f t="shared" ref="BN559:BN569" si="107">IFERROR(Y559*I559/H559,"0")</f>
        <v>107.16</v>
      </c>
      <c r="BO559" s="64">
        <f t="shared" ref="BO559:BO569" si="108">IFERROR(1/J559*(X559/H559),"0")</f>
        <v>0.18210955710955709</v>
      </c>
      <c r="BP559" s="64">
        <f t="shared" ref="BP559:BP569" si="109">IFERROR(1/J559*(Y559/H559),"0")</f>
        <v>0.18269230769230771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15</v>
      </c>
      <c r="Y562" s="784">
        <f t="shared" si="104"/>
        <v>15.84</v>
      </c>
      <c r="Z562" s="36">
        <f t="shared" si="105"/>
        <v>3.5880000000000002E-2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16.02272727272727</v>
      </c>
      <c r="BN562" s="64">
        <f t="shared" si="107"/>
        <v>16.919999999999998</v>
      </c>
      <c r="BO562" s="64">
        <f t="shared" si="108"/>
        <v>2.7316433566433568E-2</v>
      </c>
      <c r="BP562" s="64">
        <f t="shared" si="109"/>
        <v>2.8846153846153848E-2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20</v>
      </c>
      <c r="Y564" s="784">
        <f t="shared" si="104"/>
        <v>21.12</v>
      </c>
      <c r="Z564" s="36">
        <f t="shared" si="105"/>
        <v>4.7840000000000001E-2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21.363636363636363</v>
      </c>
      <c r="BN564" s="64">
        <f t="shared" si="107"/>
        <v>22.56</v>
      </c>
      <c r="BO564" s="64">
        <f t="shared" si="108"/>
        <v>3.6421911421911424E-2</v>
      </c>
      <c r="BP564" s="64">
        <f t="shared" si="109"/>
        <v>3.8461538461538464E-2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175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4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40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25.568181818181817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26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0.31096000000000001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135</v>
      </c>
      <c r="Y571" s="785">
        <f>IFERROR(SUM(Y559:Y569),"0")</f>
        <v>137.28</v>
      </c>
      <c r="Z571" s="37"/>
      <c r="AA571" s="786"/>
      <c r="AB571" s="786"/>
      <c r="AC571" s="786"/>
    </row>
    <row r="572" spans="1:68" ht="14.25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185</v>
      </c>
      <c r="Y573" s="784">
        <f>IFERROR(IF(X573="",0,CEILING((X573/$H573),1)*$H573),"")</f>
        <v>190.08</v>
      </c>
      <c r="Z573" s="36">
        <f>IFERROR(IF(Y573=0,"",ROUNDUP(Y573/H573,0)*0.01196),"")</f>
        <v>0.43056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197.61363636363632</v>
      </c>
      <c r="BN573" s="64">
        <f>IFERROR(Y573*I573/H573,"0")</f>
        <v>203.04000000000002</v>
      </c>
      <c r="BO573" s="64">
        <f>IFERROR(1/J573*(X573/H573),"0")</f>
        <v>0.3369026806526807</v>
      </c>
      <c r="BP573" s="64">
        <f>IFERROR(1/J573*(Y573/H573),"0")</f>
        <v>0.34615384615384615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5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35.037878787878789</v>
      </c>
      <c r="Y576" s="785">
        <f>IFERROR(Y573/H573,"0")+IFERROR(Y574/H574,"0")+IFERROR(Y575/H575,"0")</f>
        <v>36</v>
      </c>
      <c r="Z576" s="785">
        <f>IFERROR(IF(Z573="",0,Z573),"0")+IFERROR(IF(Z574="",0,Z574),"0")+IFERROR(IF(Z575="",0,Z575),"0")</f>
        <v>0.43056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185</v>
      </c>
      <c r="Y577" s="785">
        <f>IFERROR(SUM(Y573:Y575),"0")</f>
        <v>190.08</v>
      </c>
      <c r="Z577" s="37"/>
      <c r="AA577" s="786"/>
      <c r="AB577" s="786"/>
      <c r="AC577" s="786"/>
    </row>
    <row r="578" spans="1:68" ht="14.25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15</v>
      </c>
      <c r="Y579" s="784">
        <f t="shared" ref="Y579:Y587" si="110">IFERROR(IF(X579="",0,CEILING((X579/$H579),1)*$H579),"")</f>
        <v>15.84</v>
      </c>
      <c r="Z579" s="36">
        <f>IFERROR(IF(Y579=0,"",ROUNDUP(Y579/H579,0)*0.01196),"")</f>
        <v>3.5880000000000002E-2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16.02272727272727</v>
      </c>
      <c r="BN579" s="64">
        <f t="shared" ref="BN579:BN587" si="112">IFERROR(Y579*I579/H579,"0")</f>
        <v>16.919999999999998</v>
      </c>
      <c r="BO579" s="64">
        <f t="shared" ref="BO579:BO587" si="113">IFERROR(1/J579*(X579/H579),"0")</f>
        <v>2.7316433566433568E-2</v>
      </c>
      <c r="BP579" s="64">
        <f t="shared" ref="BP579:BP587" si="114">IFERROR(1/J579*(Y579/H579),"0")</f>
        <v>2.8846153846153848E-2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15</v>
      </c>
      <c r="Y580" s="784">
        <f t="shared" si="110"/>
        <v>15.84</v>
      </c>
      <c r="Z580" s="36">
        <f>IFERROR(IF(Y580=0,"",ROUNDUP(Y580/H580,0)*0.01196),"")</f>
        <v>3.5880000000000002E-2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16.02272727272727</v>
      </c>
      <c r="BN580" s="64">
        <f t="shared" si="112"/>
        <v>16.919999999999998</v>
      </c>
      <c r="BO580" s="64">
        <f t="shared" si="113"/>
        <v>2.7316433566433568E-2</v>
      </c>
      <c r="BP580" s="64">
        <f t="shared" si="114"/>
        <v>2.8846153846153848E-2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30</v>
      </c>
      <c r="Y581" s="784">
        <f t="shared" si="110"/>
        <v>31.68</v>
      </c>
      <c r="Z581" s="36">
        <f>IFERROR(IF(Y581=0,"",ROUNDUP(Y581/H581,0)*0.01196),"")</f>
        <v>7.1760000000000004E-2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32.04545454545454</v>
      </c>
      <c r="BN581" s="64">
        <f t="shared" si="112"/>
        <v>33.839999999999996</v>
      </c>
      <c r="BO581" s="64">
        <f t="shared" si="113"/>
        <v>5.4632867132867136E-2</v>
      </c>
      <c r="BP581" s="64">
        <f t="shared" si="114"/>
        <v>5.7692307692307696E-2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82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115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76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11.363636363636363</v>
      </c>
      <c r="Y588" s="785">
        <f>IFERROR(Y579/H579,"0")+IFERROR(Y580/H580,"0")+IFERROR(Y581/H581,"0")+IFERROR(Y582/H582,"0")+IFERROR(Y583/H583,"0")+IFERROR(Y584/H584,"0")+IFERROR(Y585/H585,"0")+IFERROR(Y586/H586,"0")+IFERROR(Y587/H587,"0")</f>
        <v>12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0.14352000000000001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60</v>
      </c>
      <c r="Y589" s="785">
        <f>IFERROR(SUM(Y579:Y587),"0")</f>
        <v>63.36</v>
      </c>
      <c r="Z589" s="37"/>
      <c r="AA589" s="786"/>
      <c r="AB589" s="786"/>
      <c r="AC589" s="786"/>
    </row>
    <row r="590" spans="1:68" ht="14.25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4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04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5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66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180</v>
      </c>
      <c r="Y606" s="784">
        <f t="shared" si="115"/>
        <v>180</v>
      </c>
      <c r="Z606" s="36">
        <f>IFERROR(IF(Y606=0,"",ROUNDUP(Y606/H606,0)*0.02175),"")</f>
        <v>0.32624999999999998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187.20000000000002</v>
      </c>
      <c r="BN606" s="64">
        <f t="shared" si="117"/>
        <v>187.20000000000002</v>
      </c>
      <c r="BO606" s="64">
        <f t="shared" si="118"/>
        <v>0.26785714285714285</v>
      </c>
      <c r="BP606" s="64">
        <f t="shared" si="119"/>
        <v>0.26785714285714285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7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8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3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06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15</v>
      </c>
      <c r="Y611" s="785">
        <f>IFERROR(Y604/H604,"0")+IFERROR(Y605/H605,"0")+IFERROR(Y606/H606,"0")+IFERROR(Y607/H607,"0")+IFERROR(Y608/H608,"0")+IFERROR(Y609/H609,"0")+IFERROR(Y610/H610,"0")</f>
        <v>15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0.32624999999999998</v>
      </c>
      <c r="AA611" s="786"/>
      <c r="AB611" s="786"/>
      <c r="AC611" s="786"/>
    </row>
    <row r="612" spans="1:68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180</v>
      </c>
      <c r="Y612" s="785">
        <f>IFERROR(SUM(Y604:Y610),"0")</f>
        <v>180</v>
      </c>
      <c r="Z612" s="37"/>
      <c r="AA612" s="786"/>
      <c r="AB612" s="786"/>
      <c r="AC612" s="786"/>
    </row>
    <row r="613" spans="1:68" ht="14.25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8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30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98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19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130</v>
      </c>
      <c r="Y621" s="784">
        <f t="shared" ref="Y621:Y627" si="120">IFERROR(IF(X621="",0,CEILING((X621/$H621),1)*$H621),"")</f>
        <v>130.20000000000002</v>
      </c>
      <c r="Z621" s="36">
        <f>IFERROR(IF(Y621=0,"",ROUNDUP(Y621/H621,0)*0.00753),"")</f>
        <v>0.23343</v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138.04761904761904</v>
      </c>
      <c r="BN621" s="64">
        <f t="shared" ref="BN621:BN627" si="122">IFERROR(Y621*I621/H621,"0")</f>
        <v>138.26000000000002</v>
      </c>
      <c r="BO621" s="64">
        <f t="shared" ref="BO621:BO627" si="123">IFERROR(1/J621*(X621/H621),"0")</f>
        <v>0.1984126984126984</v>
      </c>
      <c r="BP621" s="64">
        <f t="shared" ref="BP621:BP627" si="124">IFERROR(1/J621*(Y621/H621),"0")</f>
        <v>0.19871794871794873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1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210</v>
      </c>
      <c r="Y622" s="784">
        <f t="shared" si="120"/>
        <v>210</v>
      </c>
      <c r="Z622" s="36">
        <f>IFERROR(IF(Y622=0,"",ROUNDUP(Y622/H622,0)*0.00753),"")</f>
        <v>0.3765</v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223</v>
      </c>
      <c r="BN622" s="64">
        <f t="shared" si="122"/>
        <v>223</v>
      </c>
      <c r="BO622" s="64">
        <f t="shared" si="123"/>
        <v>0.32051282051282048</v>
      </c>
      <c r="BP622" s="64">
        <f t="shared" si="124"/>
        <v>0.32051282051282048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4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7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0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4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6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80.952380952380949</v>
      </c>
      <c r="Y628" s="785">
        <f>IFERROR(Y621/H621,"0")+IFERROR(Y622/H622,"0")+IFERROR(Y623/H623,"0")+IFERROR(Y624/H624,"0")+IFERROR(Y625/H625,"0")+IFERROR(Y626/H626,"0")+IFERROR(Y627/H627,"0")</f>
        <v>81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0.60992999999999997</v>
      </c>
      <c r="AA628" s="786"/>
      <c r="AB628" s="786"/>
      <c r="AC628" s="786"/>
    </row>
    <row r="629" spans="1:68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340</v>
      </c>
      <c r="Y629" s="785">
        <f>IFERROR(SUM(Y621:Y627),"0")</f>
        <v>340.20000000000005</v>
      </c>
      <c r="Z629" s="37"/>
      <c r="AA629" s="786"/>
      <c r="AB629" s="786"/>
      <c r="AC629" s="786"/>
    </row>
    <row r="630" spans="1:68" ht="14.25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0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71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70</v>
      </c>
      <c r="Y632" s="784">
        <f t="shared" si="125"/>
        <v>70.2</v>
      </c>
      <c r="Z632" s="36">
        <f>IFERROR(IF(Y632=0,"",ROUNDUP(Y632/H632,0)*0.02175),"")</f>
        <v>0.19574999999999998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75.061538461538461</v>
      </c>
      <c r="BN632" s="64">
        <f t="shared" si="127"/>
        <v>75.27600000000001</v>
      </c>
      <c r="BO632" s="64">
        <f t="shared" si="128"/>
        <v>0.16025641025641024</v>
      </c>
      <c r="BP632" s="64">
        <f t="shared" si="129"/>
        <v>0.1607142857142857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23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199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00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89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49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00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8.9743589743589745</v>
      </c>
      <c r="Y639" s="785">
        <f>IFERROR(Y631/H631,"0")+IFERROR(Y632/H632,"0")+IFERROR(Y633/H633,"0")+IFERROR(Y634/H634,"0")+IFERROR(Y635/H635,"0")+IFERROR(Y636/H636,"0")+IFERROR(Y637/H637,"0")+IFERROR(Y638/H638,"0")</f>
        <v>9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0.19574999999999998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70</v>
      </c>
      <c r="Y640" s="785">
        <f>IFERROR(SUM(Y631:Y638),"0")</f>
        <v>70.2</v>
      </c>
      <c r="Z640" s="37"/>
      <c r="AA640" s="786"/>
      <c r="AB640" s="786"/>
      <c r="AC640" s="786"/>
    </row>
    <row r="641" spans="1:68" ht="14.25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8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08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53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94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29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17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43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4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0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7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8"/>
      <c r="P666" s="931" t="s">
        <v>1091</v>
      </c>
      <c r="Q666" s="932"/>
      <c r="R666" s="932"/>
      <c r="S666" s="932"/>
      <c r="T666" s="932"/>
      <c r="U666" s="932"/>
      <c r="V666" s="868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15031.35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15179.720000000001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8"/>
      <c r="P667" s="931" t="s">
        <v>1092</v>
      </c>
      <c r="Q667" s="932"/>
      <c r="R667" s="932"/>
      <c r="S667" s="932"/>
      <c r="T667" s="932"/>
      <c r="U667" s="932"/>
      <c r="V667" s="868"/>
      <c r="W667" s="37" t="s">
        <v>69</v>
      </c>
      <c r="X667" s="785">
        <f>IFERROR(SUM(BM22:BM663),"0")</f>
        <v>15847.484006497201</v>
      </c>
      <c r="Y667" s="785">
        <f>IFERROR(SUM(BN22:BN663),"0")</f>
        <v>16004.425999999998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8"/>
      <c r="P668" s="931" t="s">
        <v>1093</v>
      </c>
      <c r="Q668" s="932"/>
      <c r="R668" s="932"/>
      <c r="S668" s="932"/>
      <c r="T668" s="932"/>
      <c r="U668" s="932"/>
      <c r="V668" s="868"/>
      <c r="W668" s="37" t="s">
        <v>1094</v>
      </c>
      <c r="X668" s="38">
        <f>ROUNDUP(SUM(BO22:BO663),0)</f>
        <v>28</v>
      </c>
      <c r="Y668" s="38">
        <f>ROUNDUP(SUM(BP22:BP663),0)</f>
        <v>28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8"/>
      <c r="P669" s="931" t="s">
        <v>1095</v>
      </c>
      <c r="Q669" s="932"/>
      <c r="R669" s="932"/>
      <c r="S669" s="932"/>
      <c r="T669" s="932"/>
      <c r="U669" s="932"/>
      <c r="V669" s="868"/>
      <c r="W669" s="37" t="s">
        <v>69</v>
      </c>
      <c r="X669" s="785">
        <f>GrossWeightTotal+PalletQtyTotal*25</f>
        <v>16547.484006497201</v>
      </c>
      <c r="Y669" s="785">
        <f>GrossWeightTotalR+PalletQtyTotalR*25</f>
        <v>16704.425999999999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8"/>
      <c r="P670" s="931" t="s">
        <v>1096</v>
      </c>
      <c r="Q670" s="932"/>
      <c r="R670" s="932"/>
      <c r="S670" s="932"/>
      <c r="T670" s="932"/>
      <c r="U670" s="932"/>
      <c r="V670" s="868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1925.1347339389001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1946</v>
      </c>
      <c r="Z670" s="37"/>
      <c r="AA670" s="786"/>
      <c r="AB670" s="786"/>
      <c r="AC670" s="786"/>
    </row>
    <row r="671" spans="1:68" ht="14.25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8"/>
      <c r="P671" s="931" t="s">
        <v>1097</v>
      </c>
      <c r="Q671" s="932"/>
      <c r="R671" s="932"/>
      <c r="S671" s="932"/>
      <c r="T671" s="932"/>
      <c r="U671" s="932"/>
      <c r="V671" s="868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32.879559999999991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2"/>
      <c r="E673" s="832"/>
      <c r="F673" s="832"/>
      <c r="G673" s="832"/>
      <c r="H673" s="833"/>
      <c r="I673" s="787" t="s">
        <v>351</v>
      </c>
      <c r="J673" s="832"/>
      <c r="K673" s="832"/>
      <c r="L673" s="832"/>
      <c r="M673" s="832"/>
      <c r="N673" s="832"/>
      <c r="O673" s="832"/>
      <c r="P673" s="832"/>
      <c r="Q673" s="832"/>
      <c r="R673" s="832"/>
      <c r="S673" s="832"/>
      <c r="T673" s="832"/>
      <c r="U673" s="832"/>
      <c r="V673" s="833"/>
      <c r="W673" s="787" t="s">
        <v>691</v>
      </c>
      <c r="X673" s="833"/>
      <c r="Y673" s="787" t="s">
        <v>795</v>
      </c>
      <c r="Z673" s="832"/>
      <c r="AA673" s="832"/>
      <c r="AB673" s="833"/>
      <c r="AC673" s="780" t="s">
        <v>895</v>
      </c>
      <c r="AD673" s="787" t="s">
        <v>970</v>
      </c>
      <c r="AE673" s="833"/>
      <c r="AF673" s="781"/>
    </row>
    <row r="674" spans="1:32" ht="14.25" customHeight="1" thickTop="1" x14ac:dyDescent="0.2">
      <c r="A674" s="1032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33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78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2009.1</v>
      </c>
      <c r="E676" s="46">
        <f>IFERROR(Y110*1,"0")+IFERROR(Y111*1,"0")+IFERROR(Y112*1,"0")+IFERROR(Y116*1,"0")+IFERROR(Y117*1,"0")+IFERROR(Y118*1,"0")+IFERROR(Y119*1,"0")+IFERROR(Y120*1,"0")+IFERROR(Y121*1,"0")</f>
        <v>252.9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88.950000000000017</v>
      </c>
      <c r="G676" s="46">
        <f>IFERROR(Y158*1,"0")+IFERROR(Y159*1,"0")+IFERROR(Y163*1,"0")+IFERROR(Y164*1,"0")+IFERROR(Y168*1,"0")+IFERROR(Y169*1,"0")</f>
        <v>9.6000000000000014</v>
      </c>
      <c r="H676" s="46">
        <f>IFERROR(Y174*1,"0")+IFERROR(Y178*1,"0")+IFERROR(Y179*1,"0")+IFERROR(Y180*1,"0")+IFERROR(Y181*1,"0")+IFERROR(Y182*1,"0")+IFERROR(Y186*1,"0")+IFERROR(Y187*1,"0")+IFERROR(Y188*1,"0")</f>
        <v>259.8</v>
      </c>
      <c r="I676" s="46">
        <f>IFERROR(Y194*1,"0")+IFERROR(Y198*1,"0")+IFERROR(Y199*1,"0")+IFERROR(Y200*1,"0")+IFERROR(Y201*1,"0")+IFERROR(Y202*1,"0")+IFERROR(Y203*1,"0")+IFERROR(Y204*1,"0")+IFERROR(Y205*1,"0")</f>
        <v>29.400000000000002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174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363.6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6.3000000000000007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6719.95</v>
      </c>
      <c r="V676" s="46">
        <f>IFERROR(Y408*1,"0")+IFERROR(Y412*1,"0")+IFERROR(Y413*1,"0")+IFERROR(Y414*1,"0")</f>
        <v>222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3964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21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390.71999999999997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590.40000000000009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2024-11-25T09:52:54Z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