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ПОКОМ КИ Сочи\"/>
    </mc:Choice>
  </mc:AlternateContent>
  <xr:revisionPtr revIDLastSave="0" documentId="13_ncr:1_{1789A3AA-4119-4373-B21A-2F56041560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9" i="1" l="1"/>
  <c r="Q87" i="1"/>
  <c r="Q85" i="1"/>
  <c r="Q81" i="1"/>
  <c r="Q69" i="1"/>
  <c r="Q68" i="1"/>
  <c r="Q62" i="1"/>
  <c r="Q54" i="1"/>
  <c r="Q52" i="1"/>
  <c r="Q51" i="1"/>
  <c r="Q45" i="1"/>
  <c r="Q44" i="1"/>
  <c r="Q39" i="1"/>
  <c r="Q38" i="1"/>
  <c r="Q37" i="1"/>
  <c r="Q35" i="1"/>
  <c r="Q23" i="1"/>
  <c r="Q20" i="1"/>
  <c r="Q17" i="1"/>
  <c r="Q13" i="1"/>
  <c r="Q12" i="1"/>
  <c r="Q9" i="1"/>
  <c r="Q6" i="1"/>
  <c r="AB6" i="1" s="1"/>
  <c r="AB87" i="1"/>
  <c r="Q79" i="1"/>
  <c r="Q75" i="1"/>
  <c r="Q73" i="1"/>
  <c r="AB73" i="1" s="1"/>
  <c r="Q71" i="1"/>
  <c r="AB71" i="1" s="1"/>
  <c r="Q70" i="1"/>
  <c r="AB69" i="1"/>
  <c r="Q64" i="1"/>
  <c r="AB64" i="1" s="1"/>
  <c r="AB62" i="1"/>
  <c r="Q59" i="1"/>
  <c r="AB59" i="1" s="1"/>
  <c r="Q58" i="1"/>
  <c r="AB58" i="1" s="1"/>
  <c r="Q57" i="1"/>
  <c r="AB52" i="1"/>
  <c r="Q40" i="1"/>
  <c r="Q31" i="1"/>
  <c r="Q25" i="1"/>
  <c r="Q24" i="1"/>
  <c r="AB24" i="1" s="1"/>
  <c r="AB23" i="1"/>
  <c r="Q22" i="1"/>
  <c r="AB22" i="1" s="1"/>
  <c r="Q21" i="1"/>
  <c r="AB20" i="1"/>
  <c r="Q19" i="1"/>
  <c r="AB19" i="1" s="1"/>
  <c r="Q16" i="1"/>
  <c r="AB16" i="1" s="1"/>
  <c r="AB12" i="1"/>
  <c r="Q11" i="1"/>
  <c r="AB11" i="1" s="1"/>
  <c r="AB79" i="1" l="1"/>
  <c r="AB9" i="1"/>
  <c r="AB13" i="1"/>
  <c r="AB17" i="1"/>
  <c r="AB21" i="1"/>
  <c r="AB25" i="1"/>
  <c r="AB31" i="1"/>
  <c r="AB40" i="1"/>
  <c r="AB45" i="1"/>
  <c r="AB57" i="1"/>
  <c r="AB70" i="1"/>
  <c r="AB75" i="1"/>
  <c r="AB81" i="1"/>
  <c r="F36" i="1"/>
  <c r="E36" i="1"/>
  <c r="F35" i="1"/>
  <c r="E35" i="1"/>
  <c r="F78" i="1"/>
  <c r="E78" i="1"/>
  <c r="F85" i="1" l="1"/>
  <c r="E85" i="1"/>
  <c r="F61" i="1"/>
  <c r="E61" i="1"/>
  <c r="AB27" i="1" l="1"/>
  <c r="AB29" i="1"/>
  <c r="AB34" i="1"/>
  <c r="AB41" i="1"/>
  <c r="AB65" i="1"/>
  <c r="AB74" i="1"/>
  <c r="AB76" i="1"/>
  <c r="AB77" i="1"/>
  <c r="AB82" i="1"/>
  <c r="AB92" i="1"/>
  <c r="AB93" i="1"/>
  <c r="AB94" i="1"/>
  <c r="O7" i="1"/>
  <c r="O8" i="1"/>
  <c r="P8" i="1" s="1"/>
  <c r="Q8" i="1" s="1"/>
  <c r="O9" i="1"/>
  <c r="T9" i="1" s="1"/>
  <c r="O10" i="1"/>
  <c r="O11" i="1"/>
  <c r="T11" i="1" s="1"/>
  <c r="O12" i="1"/>
  <c r="T12" i="1" s="1"/>
  <c r="O13" i="1"/>
  <c r="T13" i="1" s="1"/>
  <c r="O14" i="1"/>
  <c r="O15" i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O28" i="1"/>
  <c r="O29" i="1"/>
  <c r="O30" i="1"/>
  <c r="P30" i="1" s="1"/>
  <c r="Q30" i="1" s="1"/>
  <c r="O31" i="1"/>
  <c r="T31" i="1" s="1"/>
  <c r="O32" i="1"/>
  <c r="O33" i="1"/>
  <c r="O34" i="1"/>
  <c r="O35" i="1"/>
  <c r="P35" i="1" s="1"/>
  <c r="O36" i="1"/>
  <c r="O37" i="1"/>
  <c r="O38" i="1"/>
  <c r="P38" i="1" s="1"/>
  <c r="O39" i="1"/>
  <c r="O40" i="1"/>
  <c r="T40" i="1" s="1"/>
  <c r="O41" i="1"/>
  <c r="O42" i="1"/>
  <c r="P42" i="1" s="1"/>
  <c r="Q42" i="1" s="1"/>
  <c r="O43" i="1"/>
  <c r="O44" i="1"/>
  <c r="O45" i="1"/>
  <c r="T45" i="1" s="1"/>
  <c r="O46" i="1"/>
  <c r="P46" i="1" s="1"/>
  <c r="Q46" i="1" s="1"/>
  <c r="O47" i="1"/>
  <c r="O48" i="1"/>
  <c r="P48" i="1" s="1"/>
  <c r="Q48" i="1" s="1"/>
  <c r="O49" i="1"/>
  <c r="O50" i="1"/>
  <c r="O51" i="1"/>
  <c r="P51" i="1" s="1"/>
  <c r="O52" i="1"/>
  <c r="T52" i="1" s="1"/>
  <c r="O53" i="1"/>
  <c r="O54" i="1"/>
  <c r="P54" i="1" s="1"/>
  <c r="O55" i="1"/>
  <c r="P55" i="1" s="1"/>
  <c r="Q55" i="1" s="1"/>
  <c r="O56" i="1"/>
  <c r="P56" i="1" s="1"/>
  <c r="O57" i="1"/>
  <c r="T57" i="1" s="1"/>
  <c r="O58" i="1"/>
  <c r="T58" i="1" s="1"/>
  <c r="O59" i="1"/>
  <c r="T59" i="1" s="1"/>
  <c r="O60" i="1"/>
  <c r="P60" i="1" s="1"/>
  <c r="Q60" i="1" s="1"/>
  <c r="O61" i="1"/>
  <c r="P61" i="1" s="1"/>
  <c r="Q61" i="1" s="1"/>
  <c r="AB61" i="1" s="1"/>
  <c r="O62" i="1"/>
  <c r="T62" i="1" s="1"/>
  <c r="O63" i="1"/>
  <c r="O64" i="1"/>
  <c r="T64" i="1" s="1"/>
  <c r="O65" i="1"/>
  <c r="O66" i="1"/>
  <c r="P66" i="1" s="1"/>
  <c r="Q66" i="1" s="1"/>
  <c r="O67" i="1"/>
  <c r="P67" i="1" s="1"/>
  <c r="Q67" i="1" s="1"/>
  <c r="O68" i="1"/>
  <c r="P68" i="1" s="1"/>
  <c r="O69" i="1"/>
  <c r="T69" i="1" s="1"/>
  <c r="O70" i="1"/>
  <c r="T70" i="1" s="1"/>
  <c r="O71" i="1"/>
  <c r="T71" i="1" s="1"/>
  <c r="O72" i="1"/>
  <c r="O73" i="1"/>
  <c r="T73" i="1" s="1"/>
  <c r="O74" i="1"/>
  <c r="O75" i="1"/>
  <c r="T75" i="1" s="1"/>
  <c r="O76" i="1"/>
  <c r="O77" i="1"/>
  <c r="O78" i="1"/>
  <c r="O79" i="1"/>
  <c r="T79" i="1" s="1"/>
  <c r="O80" i="1"/>
  <c r="O81" i="1"/>
  <c r="T81" i="1" s="1"/>
  <c r="O82" i="1"/>
  <c r="O83" i="1"/>
  <c r="P83" i="1" s="1"/>
  <c r="Q83" i="1" s="1"/>
  <c r="O84" i="1"/>
  <c r="O85" i="1"/>
  <c r="O86" i="1"/>
  <c r="P86" i="1" s="1"/>
  <c r="Q86" i="1" s="1"/>
  <c r="O87" i="1"/>
  <c r="T87" i="1" s="1"/>
  <c r="O88" i="1"/>
  <c r="O89" i="1"/>
  <c r="O90" i="1"/>
  <c r="O91" i="1"/>
  <c r="P91" i="1" s="1"/>
  <c r="Q91" i="1" s="1"/>
  <c r="O92" i="1"/>
  <c r="O93" i="1"/>
  <c r="O94" i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T86" i="1" l="1"/>
  <c r="AB86" i="1"/>
  <c r="T68" i="1"/>
  <c r="AB68" i="1"/>
  <c r="T66" i="1"/>
  <c r="AB66" i="1"/>
  <c r="AB60" i="1"/>
  <c r="T60" i="1"/>
  <c r="AB56" i="1"/>
  <c r="T56" i="1"/>
  <c r="AB54" i="1"/>
  <c r="T54" i="1"/>
  <c r="AB48" i="1"/>
  <c r="T48" i="1"/>
  <c r="AB46" i="1"/>
  <c r="T46" i="1"/>
  <c r="AB42" i="1"/>
  <c r="T42" i="1"/>
  <c r="T38" i="1"/>
  <c r="AB38" i="1"/>
  <c r="AB30" i="1"/>
  <c r="T30" i="1"/>
  <c r="AB18" i="1"/>
  <c r="T18" i="1"/>
  <c r="AB8" i="1"/>
  <c r="T8" i="1"/>
  <c r="AB91" i="1"/>
  <c r="T91" i="1"/>
  <c r="AB83" i="1"/>
  <c r="T83" i="1"/>
  <c r="AB67" i="1"/>
  <c r="T67" i="1"/>
  <c r="T55" i="1"/>
  <c r="AB55" i="1"/>
  <c r="T51" i="1"/>
  <c r="AB51" i="1"/>
  <c r="AB35" i="1"/>
  <c r="T35" i="1"/>
  <c r="T61" i="1"/>
  <c r="P80" i="1"/>
  <c r="Q80" i="1" s="1"/>
  <c r="P53" i="1"/>
  <c r="Q53" i="1" s="1"/>
  <c r="P49" i="1"/>
  <c r="P43" i="1"/>
  <c r="Q43" i="1" s="1"/>
  <c r="P39" i="1"/>
  <c r="P37" i="1"/>
  <c r="P78" i="1"/>
  <c r="Q78" i="1" s="1"/>
  <c r="P36" i="1"/>
  <c r="Q36" i="1" s="1"/>
  <c r="P32" i="1"/>
  <c r="Q32" i="1" s="1"/>
  <c r="P14" i="1"/>
  <c r="Q14" i="1" s="1"/>
  <c r="P84" i="1"/>
  <c r="P72" i="1"/>
  <c r="Q72" i="1" s="1"/>
  <c r="P50" i="1"/>
  <c r="Q50" i="1" s="1"/>
  <c r="P44" i="1"/>
  <c r="P85" i="1"/>
  <c r="P90" i="1"/>
  <c r="Q90" i="1" s="1"/>
  <c r="P88" i="1"/>
  <c r="Q88" i="1" s="1"/>
  <c r="P10" i="1"/>
  <c r="Q10" i="1" s="1"/>
  <c r="P47" i="1"/>
  <c r="P33" i="1"/>
  <c r="Q33" i="1" s="1"/>
  <c r="P63" i="1"/>
  <c r="Q63" i="1" s="1"/>
  <c r="P15" i="1"/>
  <c r="Q15" i="1" s="1"/>
  <c r="P28" i="1"/>
  <c r="P26" i="1"/>
  <c r="P89" i="1"/>
  <c r="P7" i="1"/>
  <c r="Q7" i="1" s="1"/>
  <c r="U94" i="1"/>
  <c r="T94" i="1"/>
  <c r="U92" i="1"/>
  <c r="T92" i="1"/>
  <c r="U90" i="1"/>
  <c r="U88" i="1"/>
  <c r="U86" i="1"/>
  <c r="U84" i="1"/>
  <c r="T82" i="1"/>
  <c r="U82" i="1"/>
  <c r="U80" i="1"/>
  <c r="U78" i="1"/>
  <c r="T76" i="1"/>
  <c r="U76" i="1"/>
  <c r="T74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T34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93" i="1"/>
  <c r="T93" i="1"/>
  <c r="U91" i="1"/>
  <c r="U89" i="1"/>
  <c r="U87" i="1"/>
  <c r="U85" i="1"/>
  <c r="U83" i="1"/>
  <c r="U81" i="1"/>
  <c r="U79" i="1"/>
  <c r="T77" i="1"/>
  <c r="U77" i="1"/>
  <c r="U75" i="1"/>
  <c r="U73" i="1"/>
  <c r="U71" i="1"/>
  <c r="U69" i="1"/>
  <c r="U67" i="1"/>
  <c r="T65" i="1"/>
  <c r="U65" i="1"/>
  <c r="U63" i="1"/>
  <c r="U61" i="1"/>
  <c r="U59" i="1"/>
  <c r="U57" i="1"/>
  <c r="U55" i="1"/>
  <c r="U53" i="1"/>
  <c r="U51" i="1"/>
  <c r="U49" i="1"/>
  <c r="U47" i="1"/>
  <c r="U45" i="1"/>
  <c r="U43" i="1"/>
  <c r="T41" i="1"/>
  <c r="U41" i="1"/>
  <c r="U39" i="1"/>
  <c r="U37" i="1"/>
  <c r="U35" i="1"/>
  <c r="U33" i="1"/>
  <c r="U31" i="1"/>
  <c r="T29" i="1"/>
  <c r="U29" i="1"/>
  <c r="T27" i="1"/>
  <c r="U27" i="1"/>
  <c r="U25" i="1"/>
  <c r="U23" i="1"/>
  <c r="U21" i="1"/>
  <c r="U19" i="1"/>
  <c r="U17" i="1"/>
  <c r="U15" i="1"/>
  <c r="U13" i="1"/>
  <c r="U11" i="1"/>
  <c r="U9" i="1"/>
  <c r="U7" i="1"/>
  <c r="K5" i="1"/>
  <c r="O5" i="1"/>
  <c r="AB89" i="1" l="1"/>
  <c r="T89" i="1"/>
  <c r="T28" i="1"/>
  <c r="AB28" i="1"/>
  <c r="T63" i="1"/>
  <c r="AB63" i="1"/>
  <c r="T47" i="1"/>
  <c r="AB47" i="1"/>
  <c r="T88" i="1"/>
  <c r="AB88" i="1"/>
  <c r="AB85" i="1"/>
  <c r="T85" i="1"/>
  <c r="AB50" i="1"/>
  <c r="T50" i="1"/>
  <c r="T84" i="1"/>
  <c r="AB84" i="1"/>
  <c r="AB32" i="1"/>
  <c r="T32" i="1"/>
  <c r="AB78" i="1"/>
  <c r="T78" i="1"/>
  <c r="AB39" i="1"/>
  <c r="T39" i="1"/>
  <c r="T49" i="1"/>
  <c r="AB49" i="1"/>
  <c r="AB80" i="1"/>
  <c r="T80" i="1"/>
  <c r="T7" i="1"/>
  <c r="AB7" i="1"/>
  <c r="Q5" i="1"/>
  <c r="AB26" i="1"/>
  <c r="T26" i="1"/>
  <c r="T15" i="1"/>
  <c r="AB15" i="1"/>
  <c r="T33" i="1"/>
  <c r="AB33" i="1"/>
  <c r="AB10" i="1"/>
  <c r="T10" i="1"/>
  <c r="T90" i="1"/>
  <c r="AB90" i="1"/>
  <c r="AB44" i="1"/>
  <c r="T44" i="1"/>
  <c r="T72" i="1"/>
  <c r="AB72" i="1"/>
  <c r="AB14" i="1"/>
  <c r="T14" i="1"/>
  <c r="AB36" i="1"/>
  <c r="T36" i="1"/>
  <c r="AB37" i="1"/>
  <c r="T37" i="1"/>
  <c r="T43" i="1"/>
  <c r="AB43" i="1"/>
  <c r="T53" i="1"/>
  <c r="AB53" i="1"/>
  <c r="P5" i="1"/>
  <c r="AB5" i="1" l="1"/>
</calcChain>
</file>

<file path=xl/sharedStrings.xml><?xml version="1.0" encoding="utf-8"?>
<sst xmlns="http://schemas.openxmlformats.org/spreadsheetml/2006/main" count="376" uniqueCount="141">
  <si>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</si>
  <si>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</si>
  <si>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</si>
  <si>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</si>
  <si>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</si>
  <si>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</si>
  <si>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</si>
  <si>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</si>
  <si>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</si>
  <si>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</si>
  <si>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</si>
  <si>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</si>
  <si>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</si>
  <si>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</si>
  <si>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</si>
  <si>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</si>
  <si>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</si>
  <si>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</si>
  <si>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</si>
  <si>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</si>
  <si>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</si>
  <si>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</si>
  <si>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</si>
  <si>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</si>
  <si>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25,11,</t>
  </si>
  <si>
    <t>18,11,</t>
  </si>
  <si>
    <t>11,11,</t>
  </si>
  <si>
    <t>04,11,</t>
  </si>
  <si>
    <t>28,10,</t>
  </si>
  <si>
    <t>21,10,</t>
  </si>
  <si>
    <t xml:space="preserve"> 004   Колбаса Вязанка со шпиком, вектор ВЕС, ПОКОМ</t>
  </si>
  <si>
    <t>кг</t>
  </si>
  <si>
    <t>в матрице</t>
  </si>
  <si>
    <t>необходимо увеличить продажи!!!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</si>
  <si>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</si>
  <si>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</si>
  <si>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</si>
  <si>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</si>
  <si>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</si>
  <si>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</si>
  <si>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</si>
  <si>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</si>
  <si>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</si>
  <si>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</si>
  <si>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</si>
  <si>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</si>
  <si>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</si>
  <si>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</si>
  <si>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</si>
  <si>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</si>
  <si>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</si>
  <si>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</si>
  <si>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</si>
  <si>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</si>
  <si>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</si>
  <si>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</si>
  <si>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</si>
  <si>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</si>
  <si>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</si>
  <si>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</si>
  <si>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</si>
  <si>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</si>
  <si>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</si>
  <si>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</si>
  <si>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</si>
  <si>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</si>
  <si>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</si>
  <si>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</si>
  <si>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</si>
  <si>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</si>
  <si>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</si>
  <si>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</si>
  <si>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</si>
  <si>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</si>
  <si>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</si>
  <si>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</si>
  <si>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</si>
  <si>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</si>
  <si>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</si>
  <si>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</si>
  <si>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</si>
  <si>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</si>
  <si>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</si>
  <si>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</si>
  <si>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</si>
  <si>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</si>
  <si>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</si>
  <si>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</si>
  <si>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</si>
  <si>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</si>
  <si>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</si>
  <si>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</si>
  <si>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</si>
  <si>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</si>
  <si>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</si>
  <si>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</si>
  <si>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</si>
  <si>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</si>
  <si>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</si>
  <si>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</si>
  <si>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</si>
  <si>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</si>
  <si>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</si>
  <si>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</si>
  <si>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</si>
  <si>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</si>
  <si>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</si>
  <si>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</si>
  <si>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</si>
  <si>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</si>
  <si>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</si>
  <si>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</si>
  <si>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</si>
  <si>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</si>
  <si>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</si>
  <si>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</si>
  <si>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</si>
  <si>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</si>
  <si>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</si>
  <si>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</si>
  <si>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</si>
  <si>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</si>
  <si>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</si>
  <si>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</si>
  <si>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</si>
  <si>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</si>
  <si>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</si>
  <si>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</si>
  <si>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</si>
  <si>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</si>
  <si>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</si>
  <si>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</si>
  <si>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</si>
  <si>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05,11,24 филиал обнулил / 04,10,24 списание 86кг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</si>
  <si>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</si>
  <si>
    <t xml:space="preserve">Не требуется карат брать не будет </t>
  </si>
  <si>
    <t>Бафорт</t>
  </si>
  <si>
    <t>26,11,24 филиал обнулил</t>
  </si>
  <si>
    <t>заказ</t>
  </si>
  <si>
    <t>28,11,</t>
  </si>
  <si>
    <r>
      <rPr>
        <sz val="10"/>
        <rFont val="Arial"/>
        <family val="2"/>
        <charset val="204"/>
      </rPr>
      <t>нет в бланке</t>
    </r>
    <r>
      <rPr>
        <b/>
        <sz val="10"/>
        <color rgb="FFFF0000"/>
        <rFont val="Arial"/>
        <family val="2"/>
        <charset val="204"/>
      </rPr>
      <t xml:space="preserve"> / необходимо увеличить продажи!!!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</si>
</sst>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5" sqref="S15"/>
    </sheetView>
  </sheetViews>
  <sheetFormatPr defaultRowHeight="15" x14ac:dyDescent="0.25"/>
  <cols>
    <col min="1" max="1" width="64" customWidth="1"/>
    <col min="2" max="2" width="3.5703125" customWidth="1"/>
    <col min="3" max="6" width="5.570312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1" customWidth="1"/>
    <col min="14" max="14" width="0.7109375" customWidth="1"/>
    <col min="15" max="18" width="6.7109375" customWidth="1"/>
    <col min="19" max="19" width="22" customWidth="1"/>
    <col min="20" max="21" width="5.85546875" customWidth="1"/>
    <col min="22" max="26" width="5.7109375" customWidth="1"/>
    <col min="27" max="27" width="33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3486.114</v>
      </c>
      <c r="F5" s="4">
        <f>SUM(F6:F494)</f>
        <v>4659.6009999999997</v>
      </c>
      <c r="G5" s="6"/>
      <c r="H5" s="1"/>
      <c r="I5" s="1"/>
      <c r="J5" s="4">
        <f t="shared" ref="J5:R5" si="0">SUM(J6:J494)</f>
        <v>4879.4839999999995</v>
      </c>
      <c r="K5" s="4">
        <f t="shared" si="0"/>
        <v>-1393.37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697.22280000000001</v>
      </c>
      <c r="P5" s="4">
        <f t="shared" si="0"/>
        <v>4828.3577999999998</v>
      </c>
      <c r="Q5" s="4">
        <f t="shared" si="0"/>
        <v>5670.7780000000002</v>
      </c>
      <c r="R5" s="4">
        <f t="shared" si="0"/>
        <v>5671</v>
      </c>
      <c r="S5" s="1"/>
      <c r="T5" s="1"/>
      <c r="U5" s="1"/>
      <c r="V5" s="4">
        <f>SUM(V6:V494)</f>
        <v>703.33379999999988</v>
      </c>
      <c r="W5" s="4">
        <f>SUM(W6:W494)</f>
        <v>638.83939999999996</v>
      </c>
      <c r="X5" s="4">
        <f>SUM(X6:X494)</f>
        <v>721.33300000000031</v>
      </c>
      <c r="Y5" s="4">
        <f>SUM(Y6:Y494)</f>
        <v>821.96179999999993</v>
      </c>
      <c r="Z5" s="4">
        <f>SUM(Z6:Z494)</f>
        <v>829.80380000000025</v>
      </c>
      <c r="AA5" s="1"/>
      <c r="AB5" s="4">
        <f>SUM(AB6:AB494)</f>
        <v>3153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30</v>
      </c>
      <c r="B6" s="1" t="s">
        <v>31</v>
      </c>
      <c r="C6" s="1">
        <v>21.68</v>
      </c>
      <c r="D6" s="1"/>
      <c r="E6" s="1">
        <v>-2.6619999999999999</v>
      </c>
      <c r="F6" s="1">
        <v>21.68</v>
      </c>
      <c r="G6" s="6">
        <v>1</v>
      </c>
      <c r="H6" s="1">
        <v>50</v>
      </c>
      <c r="I6" s="1" t="s">
        <v>32</v>
      </c>
      <c r="J6" s="1">
        <v>7.9</v>
      </c>
      <c r="K6" s="1">
        <f t="shared" ref="K6:K37" si="1">E6-J6</f>
        <v>-10.562000000000001</v>
      </c>
      <c r="L6" s="1"/>
      <c r="M6" s="1"/>
      <c r="N6" s="1"/>
      <c r="O6" s="1">
        <f>E6/5</f>
        <v>-0.53239999999999998</v>
      </c>
      <c r="P6" s="5"/>
      <c r="Q6" s="17">
        <f>R6</f>
        <v>13</v>
      </c>
      <c r="R6" s="5">
        <v>13</v>
      </c>
      <c r="S6" s="1" t="s">
        <v>136</v>
      </c>
      <c r="T6" s="1">
        <f>(F6+Q6)/O6</f>
        <v>-65.13899323816679</v>
      </c>
      <c r="U6" s="1">
        <f>F6/O6</f>
        <v>-40.721262208865518</v>
      </c>
      <c r="V6" s="1">
        <v>0</v>
      </c>
      <c r="W6" s="1">
        <v>0.54</v>
      </c>
      <c r="X6" s="1">
        <v>5.6000000000000008E-2</v>
      </c>
      <c r="Y6" s="1">
        <v>0.83599999999999997</v>
      </c>
      <c r="Z6" s="1">
        <v>0.55800000000000005</v>
      </c>
      <c r="AA6" s="21" t="s">
        <v>140</v>
      </c>
      <c r="AB6" s="1">
        <f>ROUND(Q6*G6,0)</f>
        <v>13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31</v>
      </c>
      <c r="C7" s="1">
        <v>-0.60599999999999998</v>
      </c>
      <c r="D7" s="1">
        <v>43.183999999999997</v>
      </c>
      <c r="E7" s="1">
        <v>43.296999999999997</v>
      </c>
      <c r="F7" s="1">
        <v>-0.71899999999999997</v>
      </c>
      <c r="G7" s="6">
        <v>1</v>
      </c>
      <c r="H7" s="1">
        <v>50</v>
      </c>
      <c r="I7" s="1" t="s">
        <v>32</v>
      </c>
      <c r="J7" s="1">
        <v>46.8</v>
      </c>
      <c r="K7" s="1">
        <f t="shared" si="1"/>
        <v>-3.5030000000000001</v>
      </c>
      <c r="L7" s="1"/>
      <c r="M7" s="1"/>
      <c r="N7" s="1"/>
      <c r="O7" s="1">
        <f t="shared" ref="O7:O70" si="2">E7/5</f>
        <v>8.6593999999999998</v>
      </c>
      <c r="P7" s="5">
        <f>8*O7-F7</f>
        <v>69.994199999999992</v>
      </c>
      <c r="Q7" s="5">
        <f t="shared" ref="Q7:Q25" si="3">P7</f>
        <v>69.994199999999992</v>
      </c>
      <c r="R7" s="5">
        <v>70</v>
      </c>
      <c r="S7" s="1"/>
      <c r="T7" s="1">
        <f t="shared" ref="T7:T26" si="4">(F7+Q7)/O7</f>
        <v>8</v>
      </c>
      <c r="U7" s="1">
        <f t="shared" ref="U7:U70" si="5">F7/O7</f>
        <v>-8.303115689308728E-2</v>
      </c>
      <c r="V7" s="1">
        <v>2.996</v>
      </c>
      <c r="W7" s="1">
        <v>6.9634</v>
      </c>
      <c r="X7" s="1">
        <v>5.1058000000000003</v>
      </c>
      <c r="Y7" s="1">
        <v>5.7619999999999996</v>
      </c>
      <c r="Z7" s="1">
        <v>7.7884000000000002</v>
      </c>
      <c r="AA7" s="1"/>
      <c r="AB7" s="1">
        <f t="shared" ref="AB7:AB26" si="6">ROUND(Q7*G7,0)</f>
        <v>70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-2.9000000000000001E-2</v>
      </c>
      <c r="D8" s="1">
        <v>26.946000000000002</v>
      </c>
      <c r="E8" s="1">
        <v>14.994</v>
      </c>
      <c r="F8" s="1">
        <v>6.9950000000000001</v>
      </c>
      <c r="G8" s="6">
        <v>1</v>
      </c>
      <c r="H8" s="1">
        <v>45</v>
      </c>
      <c r="I8" s="1" t="s">
        <v>32</v>
      </c>
      <c r="J8" s="1">
        <v>18.986000000000001</v>
      </c>
      <c r="K8" s="1">
        <f t="shared" si="1"/>
        <v>-3.9920000000000009</v>
      </c>
      <c r="L8" s="1"/>
      <c r="M8" s="1"/>
      <c r="N8" s="1"/>
      <c r="O8" s="1">
        <f t="shared" si="2"/>
        <v>2.9988000000000001</v>
      </c>
      <c r="P8" s="5">
        <f>10*O8-F8</f>
        <v>22.992999999999999</v>
      </c>
      <c r="Q8" s="5">
        <f t="shared" si="3"/>
        <v>22.992999999999999</v>
      </c>
      <c r="R8" s="5">
        <v>23</v>
      </c>
      <c r="S8" s="1"/>
      <c r="T8" s="1">
        <f t="shared" si="4"/>
        <v>10</v>
      </c>
      <c r="U8" s="1">
        <f t="shared" si="5"/>
        <v>2.3325997065492863</v>
      </c>
      <c r="V8" s="1">
        <v>0.85180000000000011</v>
      </c>
      <c r="W8" s="1">
        <v>2.8746</v>
      </c>
      <c r="X8" s="1">
        <v>1.1237999999999999</v>
      </c>
      <c r="Y8" s="1">
        <v>1.7198</v>
      </c>
      <c r="Z8" s="1">
        <v>1.4330000000000001</v>
      </c>
      <c r="AA8" s="1"/>
      <c r="AB8" s="1">
        <f t="shared" si="6"/>
        <v>23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37</v>
      </c>
      <c r="C9" s="1">
        <v>189</v>
      </c>
      <c r="D9" s="1">
        <v>55</v>
      </c>
      <c r="E9" s="1">
        <v>-22</v>
      </c>
      <c r="F9" s="1">
        <v>243</v>
      </c>
      <c r="G9" s="6">
        <v>0.5</v>
      </c>
      <c r="H9" s="1">
        <v>50</v>
      </c>
      <c r="I9" s="1" t="s">
        <v>32</v>
      </c>
      <c r="J9" s="1">
        <v>58</v>
      </c>
      <c r="K9" s="1">
        <f t="shared" si="1"/>
        <v>-80</v>
      </c>
      <c r="L9" s="1"/>
      <c r="M9" s="1"/>
      <c r="N9" s="1"/>
      <c r="O9" s="1">
        <f t="shared" si="2"/>
        <v>-4.4000000000000004</v>
      </c>
      <c r="P9" s="5"/>
      <c r="Q9" s="5">
        <f>R9</f>
        <v>50</v>
      </c>
      <c r="R9" s="5">
        <v>50</v>
      </c>
      <c r="S9" s="1" t="s">
        <v>136</v>
      </c>
      <c r="T9" s="1">
        <f t="shared" si="4"/>
        <v>-66.590909090909079</v>
      </c>
      <c r="U9" s="1">
        <f t="shared" si="5"/>
        <v>-55.22727272727272</v>
      </c>
      <c r="V9" s="1">
        <v>5.6</v>
      </c>
      <c r="W9" s="1">
        <v>6.4</v>
      </c>
      <c r="X9" s="1">
        <v>5.2</v>
      </c>
      <c r="Y9" s="1">
        <v>2.2000000000000002</v>
      </c>
      <c r="Z9" s="1">
        <v>7.4</v>
      </c>
      <c r="AA9" s="21" t="s">
        <v>33</v>
      </c>
      <c r="AB9" s="1">
        <f t="shared" si="6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37</v>
      </c>
      <c r="C10" s="1">
        <v>-1</v>
      </c>
      <c r="D10" s="1">
        <v>353</v>
      </c>
      <c r="E10" s="1">
        <v>219</v>
      </c>
      <c r="F10" s="1">
        <v>102</v>
      </c>
      <c r="G10" s="6">
        <v>0.4</v>
      </c>
      <c r="H10" s="1">
        <v>50</v>
      </c>
      <c r="I10" s="1" t="s">
        <v>32</v>
      </c>
      <c r="J10" s="1">
        <v>250</v>
      </c>
      <c r="K10" s="1">
        <f t="shared" si="1"/>
        <v>-31</v>
      </c>
      <c r="L10" s="1"/>
      <c r="M10" s="1"/>
      <c r="N10" s="1"/>
      <c r="O10" s="1">
        <f t="shared" si="2"/>
        <v>43.8</v>
      </c>
      <c r="P10" s="5">
        <f>10*O10-F10</f>
        <v>336</v>
      </c>
      <c r="Q10" s="5">
        <f t="shared" si="3"/>
        <v>336</v>
      </c>
      <c r="R10" s="5">
        <v>336</v>
      </c>
      <c r="S10" s="1"/>
      <c r="T10" s="1">
        <f t="shared" si="4"/>
        <v>10</v>
      </c>
      <c r="U10" s="1">
        <f t="shared" si="5"/>
        <v>2.3287671232876712</v>
      </c>
      <c r="V10" s="1">
        <v>32</v>
      </c>
      <c r="W10" s="1">
        <v>44.6</v>
      </c>
      <c r="X10" s="1">
        <v>36.4</v>
      </c>
      <c r="Y10" s="1">
        <v>39.6</v>
      </c>
      <c r="Z10" s="1">
        <v>48.4</v>
      </c>
      <c r="AA10" s="1"/>
      <c r="AB10" s="1">
        <f t="shared" si="6"/>
        <v>134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3</v>
      </c>
      <c r="D11" s="1">
        <v>12</v>
      </c>
      <c r="E11" s="1">
        <v>3</v>
      </c>
      <c r="F11" s="1">
        <v>12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1"/>
        <v>0</v>
      </c>
      <c r="L11" s="1"/>
      <c r="M11" s="1"/>
      <c r="N11" s="1"/>
      <c r="O11" s="1">
        <f t="shared" si="2"/>
        <v>0.6</v>
      </c>
      <c r="P11" s="5"/>
      <c r="Q11" s="5">
        <f t="shared" si="3"/>
        <v>0</v>
      </c>
      <c r="R11" s="5"/>
      <c r="S11" s="1"/>
      <c r="T11" s="1">
        <f t="shared" si="4"/>
        <v>20</v>
      </c>
      <c r="U11" s="1">
        <f t="shared" si="5"/>
        <v>20</v>
      </c>
      <c r="V11" s="1">
        <v>1.4</v>
      </c>
      <c r="W11" s="1">
        <v>0</v>
      </c>
      <c r="X11" s="1">
        <v>1.2</v>
      </c>
      <c r="Y11" s="1">
        <v>1.4</v>
      </c>
      <c r="Z11" s="1">
        <v>0.4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37</v>
      </c>
      <c r="C12" s="1">
        <v>104</v>
      </c>
      <c r="D12" s="1">
        <v>133</v>
      </c>
      <c r="E12" s="1">
        <v>32</v>
      </c>
      <c r="F12" s="1">
        <v>160</v>
      </c>
      <c r="G12" s="6">
        <v>0.45</v>
      </c>
      <c r="H12" s="1">
        <v>45</v>
      </c>
      <c r="I12" s="1" t="s">
        <v>32</v>
      </c>
      <c r="J12" s="1">
        <v>185</v>
      </c>
      <c r="K12" s="1">
        <f t="shared" si="1"/>
        <v>-153</v>
      </c>
      <c r="L12" s="1"/>
      <c r="M12" s="1"/>
      <c r="N12" s="1"/>
      <c r="O12" s="1">
        <f t="shared" si="2"/>
        <v>6.4</v>
      </c>
      <c r="P12" s="5"/>
      <c r="Q12" s="5">
        <f t="shared" ref="Q12:Q13" si="7">R12</f>
        <v>162</v>
      </c>
      <c r="R12" s="5">
        <v>162</v>
      </c>
      <c r="S12" s="1" t="s">
        <v>136</v>
      </c>
      <c r="T12" s="1">
        <f t="shared" si="4"/>
        <v>50.3125</v>
      </c>
      <c r="U12" s="1">
        <f t="shared" si="5"/>
        <v>25</v>
      </c>
      <c r="V12" s="1">
        <v>23.2</v>
      </c>
      <c r="W12" s="1">
        <v>21.4</v>
      </c>
      <c r="X12" s="1">
        <v>26.6</v>
      </c>
      <c r="Y12" s="1">
        <v>24.8</v>
      </c>
      <c r="Z12" s="1">
        <v>35.4</v>
      </c>
      <c r="AA12" s="21" t="s">
        <v>33</v>
      </c>
      <c r="AB12" s="1">
        <f t="shared" si="6"/>
        <v>73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37</v>
      </c>
      <c r="C13" s="1">
        <v>80</v>
      </c>
      <c r="D13" s="1">
        <v>162</v>
      </c>
      <c r="E13" s="1">
        <v>22</v>
      </c>
      <c r="F13" s="1">
        <v>182</v>
      </c>
      <c r="G13" s="6">
        <v>0.45</v>
      </c>
      <c r="H13" s="1">
        <v>45</v>
      </c>
      <c r="I13" s="1" t="s">
        <v>32</v>
      </c>
      <c r="J13" s="1">
        <v>192</v>
      </c>
      <c r="K13" s="1">
        <f t="shared" si="1"/>
        <v>-170</v>
      </c>
      <c r="L13" s="1"/>
      <c r="M13" s="1"/>
      <c r="N13" s="1"/>
      <c r="O13" s="1">
        <f t="shared" si="2"/>
        <v>4.4000000000000004</v>
      </c>
      <c r="P13" s="5"/>
      <c r="Q13" s="5">
        <f t="shared" si="7"/>
        <v>162</v>
      </c>
      <c r="R13" s="5">
        <v>162</v>
      </c>
      <c r="S13" s="1" t="s">
        <v>136</v>
      </c>
      <c r="T13" s="1">
        <f t="shared" si="4"/>
        <v>78.181818181818173</v>
      </c>
      <c r="U13" s="1">
        <f t="shared" si="5"/>
        <v>41.36363636363636</v>
      </c>
      <c r="V13" s="1">
        <v>26.6</v>
      </c>
      <c r="W13" s="1">
        <v>18</v>
      </c>
      <c r="X13" s="1">
        <v>27</v>
      </c>
      <c r="Y13" s="1">
        <v>24.4</v>
      </c>
      <c r="Z13" s="1">
        <v>33.799999999999997</v>
      </c>
      <c r="AA13" s="21" t="s">
        <v>33</v>
      </c>
      <c r="AB13" s="1">
        <f t="shared" si="6"/>
        <v>73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37</v>
      </c>
      <c r="C14" s="1">
        <v>4</v>
      </c>
      <c r="D14" s="1">
        <v>30</v>
      </c>
      <c r="E14" s="1">
        <v>14</v>
      </c>
      <c r="F14" s="1">
        <v>12</v>
      </c>
      <c r="G14" s="6">
        <v>0.5</v>
      </c>
      <c r="H14" s="1">
        <v>40</v>
      </c>
      <c r="I14" s="1" t="s">
        <v>32</v>
      </c>
      <c r="J14" s="1">
        <v>39</v>
      </c>
      <c r="K14" s="1">
        <f t="shared" si="1"/>
        <v>-25</v>
      </c>
      <c r="L14" s="1"/>
      <c r="M14" s="1"/>
      <c r="N14" s="1"/>
      <c r="O14" s="1">
        <f t="shared" si="2"/>
        <v>2.8</v>
      </c>
      <c r="P14" s="5">
        <f>12*O14-F14</f>
        <v>21.599999999999994</v>
      </c>
      <c r="Q14" s="5">
        <f t="shared" si="3"/>
        <v>21.599999999999994</v>
      </c>
      <c r="R14" s="5">
        <v>22</v>
      </c>
      <c r="S14" s="1"/>
      <c r="T14" s="1">
        <f t="shared" si="4"/>
        <v>11.999999999999998</v>
      </c>
      <c r="U14" s="1">
        <f t="shared" si="5"/>
        <v>4.2857142857142856</v>
      </c>
      <c r="V14" s="1">
        <v>3.4</v>
      </c>
      <c r="W14" s="1">
        <v>3.8</v>
      </c>
      <c r="X14" s="1">
        <v>3.6</v>
      </c>
      <c r="Y14" s="1">
        <v>5</v>
      </c>
      <c r="Z14" s="1">
        <v>4.5999999999999996</v>
      </c>
      <c r="AA14" s="1"/>
      <c r="AB14" s="1">
        <f t="shared" si="6"/>
        <v>11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37</v>
      </c>
      <c r="C15" s="1">
        <v>16</v>
      </c>
      <c r="D15" s="1"/>
      <c r="E15" s="1">
        <v>9</v>
      </c>
      <c r="F15" s="1">
        <v>1</v>
      </c>
      <c r="G15" s="6">
        <v>0.4</v>
      </c>
      <c r="H15" s="1">
        <v>50</v>
      </c>
      <c r="I15" s="1" t="s">
        <v>32</v>
      </c>
      <c r="J15" s="1">
        <v>17</v>
      </c>
      <c r="K15" s="1">
        <f t="shared" si="1"/>
        <v>-8</v>
      </c>
      <c r="L15" s="1"/>
      <c r="M15" s="1"/>
      <c r="N15" s="1"/>
      <c r="O15" s="1">
        <f t="shared" si="2"/>
        <v>1.8</v>
      </c>
      <c r="P15" s="5">
        <f>9*O15-F15</f>
        <v>15.2</v>
      </c>
      <c r="Q15" s="5">
        <f t="shared" si="3"/>
        <v>15.2</v>
      </c>
      <c r="R15" s="5">
        <v>15</v>
      </c>
      <c r="S15" s="1"/>
      <c r="T15" s="1">
        <f t="shared" si="4"/>
        <v>9</v>
      </c>
      <c r="U15" s="1">
        <f t="shared" si="5"/>
        <v>0.55555555555555558</v>
      </c>
      <c r="V15" s="1">
        <v>1.2</v>
      </c>
      <c r="W15" s="1">
        <v>1</v>
      </c>
      <c r="X15" s="1">
        <v>0.4</v>
      </c>
      <c r="Y15" s="1">
        <v>0.8</v>
      </c>
      <c r="Z15" s="1">
        <v>0.8</v>
      </c>
      <c r="AA15" s="1"/>
      <c r="AB15" s="1">
        <f t="shared" si="6"/>
        <v>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37</v>
      </c>
      <c r="C16" s="1">
        <v>15</v>
      </c>
      <c r="D16" s="1">
        <v>30</v>
      </c>
      <c r="E16" s="1">
        <v>11</v>
      </c>
      <c r="F16" s="1">
        <v>34</v>
      </c>
      <c r="G16" s="6">
        <v>0.17</v>
      </c>
      <c r="H16" s="1">
        <v>180</v>
      </c>
      <c r="I16" s="1" t="s">
        <v>32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>
        <f t="shared" si="3"/>
        <v>0</v>
      </c>
      <c r="R16" s="5"/>
      <c r="S16" s="1"/>
      <c r="T16" s="1">
        <f t="shared" si="4"/>
        <v>15.454545454545453</v>
      </c>
      <c r="U16" s="1">
        <f t="shared" si="5"/>
        <v>15.454545454545453</v>
      </c>
      <c r="V16" s="1">
        <v>2.4</v>
      </c>
      <c r="W16" s="1">
        <v>0.6</v>
      </c>
      <c r="X16" s="1">
        <v>2.8</v>
      </c>
      <c r="Y16" s="1">
        <v>3.2</v>
      </c>
      <c r="Z16" s="1">
        <v>2.2000000000000002</v>
      </c>
      <c r="AA16" s="20" t="s">
        <v>56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45</v>
      </c>
      <c r="B17" s="9" t="s">
        <v>37</v>
      </c>
      <c r="C17" s="9"/>
      <c r="D17" s="9"/>
      <c r="E17" s="9"/>
      <c r="F17" s="9"/>
      <c r="G17" s="23">
        <v>0.45</v>
      </c>
      <c r="H17" s="9">
        <v>50</v>
      </c>
      <c r="I17" s="9" t="s">
        <v>32</v>
      </c>
      <c r="J17" s="9"/>
      <c r="K17" s="9">
        <f t="shared" si="1"/>
        <v>0</v>
      </c>
      <c r="L17" s="9"/>
      <c r="M17" s="9"/>
      <c r="N17" s="9"/>
      <c r="O17" s="9">
        <f t="shared" si="2"/>
        <v>0</v>
      </c>
      <c r="P17" s="24"/>
      <c r="Q17" s="5">
        <f>R17</f>
        <v>54</v>
      </c>
      <c r="R17" s="24">
        <v>54</v>
      </c>
      <c r="S17" s="9" t="s">
        <v>136</v>
      </c>
      <c r="T17" s="1" t="e">
        <f t="shared" si="4"/>
        <v>#DIV/0!</v>
      </c>
      <c r="U17" s="9" t="e">
        <f t="shared" si="5"/>
        <v>#DIV/0!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/>
      <c r="AB17" s="1">
        <f t="shared" si="6"/>
        <v>24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37</v>
      </c>
      <c r="C18" s="1">
        <v>7</v>
      </c>
      <c r="D18" s="1">
        <v>56</v>
      </c>
      <c r="E18" s="1">
        <v>18</v>
      </c>
      <c r="F18" s="1">
        <v>28</v>
      </c>
      <c r="G18" s="6">
        <v>0.3</v>
      </c>
      <c r="H18" s="1">
        <v>40</v>
      </c>
      <c r="I18" s="1" t="s">
        <v>32</v>
      </c>
      <c r="J18" s="1">
        <v>35</v>
      </c>
      <c r="K18" s="1">
        <f t="shared" si="1"/>
        <v>-17</v>
      </c>
      <c r="L18" s="1"/>
      <c r="M18" s="1"/>
      <c r="N18" s="1"/>
      <c r="O18" s="1">
        <f t="shared" si="2"/>
        <v>3.6</v>
      </c>
      <c r="P18" s="5">
        <f t="shared" ref="P18" si="8">13*O18-F18</f>
        <v>18.800000000000004</v>
      </c>
      <c r="Q18" s="5">
        <f t="shared" si="3"/>
        <v>18.800000000000004</v>
      </c>
      <c r="R18" s="5">
        <v>19</v>
      </c>
      <c r="S18" s="1"/>
      <c r="T18" s="1">
        <f t="shared" si="4"/>
        <v>13</v>
      </c>
      <c r="U18" s="1">
        <f t="shared" si="5"/>
        <v>7.7777777777777777</v>
      </c>
      <c r="V18" s="1">
        <v>4.5999999999999996</v>
      </c>
      <c r="W18" s="1">
        <v>4.8</v>
      </c>
      <c r="X18" s="1">
        <v>4.2</v>
      </c>
      <c r="Y18" s="1">
        <v>4</v>
      </c>
      <c r="Z18" s="1">
        <v>6</v>
      </c>
      <c r="AA18" s="1"/>
      <c r="AB18" s="1">
        <f t="shared" si="6"/>
        <v>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7">
        <v>20</v>
      </c>
      <c r="Q19" s="5">
        <f t="shared" si="3"/>
        <v>20</v>
      </c>
      <c r="R19" s="5">
        <v>20</v>
      </c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-0.8</v>
      </c>
      <c r="Z19" s="1">
        <v>-0.4</v>
      </c>
      <c r="AA19" s="16" t="s">
        <v>49</v>
      </c>
      <c r="AB19" s="1">
        <f t="shared" si="6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37</v>
      </c>
      <c r="C20" s="1">
        <v>88</v>
      </c>
      <c r="D20" s="1">
        <v>42</v>
      </c>
      <c r="E20" s="1">
        <v>-14</v>
      </c>
      <c r="F20" s="1">
        <v>130</v>
      </c>
      <c r="G20" s="6">
        <v>0.35</v>
      </c>
      <c r="H20" s="1">
        <v>40</v>
      </c>
      <c r="I20" s="1" t="s">
        <v>32</v>
      </c>
      <c r="J20" s="1">
        <v>54</v>
      </c>
      <c r="K20" s="1">
        <f t="shared" si="1"/>
        <v>-68</v>
      </c>
      <c r="L20" s="1"/>
      <c r="M20" s="1"/>
      <c r="N20" s="1"/>
      <c r="O20" s="1">
        <f t="shared" si="2"/>
        <v>-2.8</v>
      </c>
      <c r="P20" s="5"/>
      <c r="Q20" s="5">
        <f>R20</f>
        <v>72</v>
      </c>
      <c r="R20" s="5">
        <v>72</v>
      </c>
      <c r="S20" s="1" t="s">
        <v>136</v>
      </c>
      <c r="T20" s="1">
        <f t="shared" si="4"/>
        <v>-72.142857142857153</v>
      </c>
      <c r="U20" s="1">
        <f t="shared" si="5"/>
        <v>-46.428571428571431</v>
      </c>
      <c r="V20" s="1">
        <v>-3</v>
      </c>
      <c r="W20" s="1">
        <v>0.4</v>
      </c>
      <c r="X20" s="1">
        <v>5.2</v>
      </c>
      <c r="Y20" s="1">
        <v>3.2</v>
      </c>
      <c r="Z20" s="1">
        <v>6.4</v>
      </c>
      <c r="AA20" s="21" t="s">
        <v>33</v>
      </c>
      <c r="AB20" s="1">
        <f t="shared" si="6"/>
        <v>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37</v>
      </c>
      <c r="C21" s="1"/>
      <c r="D21" s="1">
        <v>90</v>
      </c>
      <c r="E21" s="1">
        <v>23</v>
      </c>
      <c r="F21" s="1">
        <v>66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1"/>
        <v>-1</v>
      </c>
      <c r="L21" s="1"/>
      <c r="M21" s="1"/>
      <c r="N21" s="1"/>
      <c r="O21" s="1">
        <f t="shared" si="2"/>
        <v>4.5999999999999996</v>
      </c>
      <c r="P21" s="5"/>
      <c r="Q21" s="5">
        <f t="shared" si="3"/>
        <v>0</v>
      </c>
      <c r="R21" s="5"/>
      <c r="S21" s="1"/>
      <c r="T21" s="1">
        <f t="shared" si="4"/>
        <v>14.347826086956523</v>
      </c>
      <c r="U21" s="1">
        <f t="shared" si="5"/>
        <v>14.347826086956523</v>
      </c>
      <c r="V21" s="1">
        <v>5.8</v>
      </c>
      <c r="W21" s="1">
        <v>6.4</v>
      </c>
      <c r="X21" s="1">
        <v>4.8</v>
      </c>
      <c r="Y21" s="1">
        <v>6.8</v>
      </c>
      <c r="Z21" s="1">
        <v>2.6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37</v>
      </c>
      <c r="C22" s="1">
        <v>61</v>
      </c>
      <c r="D22" s="1"/>
      <c r="E22" s="1">
        <v>4</v>
      </c>
      <c r="F22" s="1">
        <v>54</v>
      </c>
      <c r="G22" s="6">
        <v>0.05</v>
      </c>
      <c r="H22" s="1">
        <v>120</v>
      </c>
      <c r="I22" s="1" t="s">
        <v>32</v>
      </c>
      <c r="J22" s="1">
        <v>7</v>
      </c>
      <c r="K22" s="1">
        <f t="shared" si="1"/>
        <v>-3</v>
      </c>
      <c r="L22" s="1"/>
      <c r="M22" s="1"/>
      <c r="N22" s="1"/>
      <c r="O22" s="1">
        <f t="shared" si="2"/>
        <v>0.8</v>
      </c>
      <c r="P22" s="5"/>
      <c r="Q22" s="5">
        <f t="shared" si="3"/>
        <v>0</v>
      </c>
      <c r="R22" s="5"/>
      <c r="S22" s="1"/>
      <c r="T22" s="1">
        <f t="shared" si="4"/>
        <v>67.5</v>
      </c>
      <c r="U22" s="1">
        <f t="shared" si="5"/>
        <v>67.5</v>
      </c>
      <c r="V22" s="1">
        <v>2</v>
      </c>
      <c r="W22" s="1">
        <v>0</v>
      </c>
      <c r="X22" s="1">
        <v>1.4</v>
      </c>
      <c r="Y22" s="1">
        <v>1.4</v>
      </c>
      <c r="Z22" s="1">
        <v>0.6</v>
      </c>
      <c r="AA22" s="21" t="s">
        <v>33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37</v>
      </c>
      <c r="C23" s="1">
        <v>98</v>
      </c>
      <c r="D23" s="1">
        <v>24</v>
      </c>
      <c r="E23" s="1">
        <v>-11</v>
      </c>
      <c r="F23" s="1">
        <v>122</v>
      </c>
      <c r="G23" s="6">
        <v>0.35</v>
      </c>
      <c r="H23" s="1">
        <v>45</v>
      </c>
      <c r="I23" s="1" t="s">
        <v>32</v>
      </c>
      <c r="J23" s="1">
        <v>23</v>
      </c>
      <c r="K23" s="1">
        <f t="shared" si="1"/>
        <v>-34</v>
      </c>
      <c r="L23" s="1"/>
      <c r="M23" s="1"/>
      <c r="N23" s="1"/>
      <c r="O23" s="1">
        <f t="shared" si="2"/>
        <v>-2.2000000000000002</v>
      </c>
      <c r="P23" s="5"/>
      <c r="Q23" s="5">
        <f>R23</f>
        <v>54</v>
      </c>
      <c r="R23" s="5">
        <v>54</v>
      </c>
      <c r="S23" s="1" t="s">
        <v>136</v>
      </c>
      <c r="T23" s="1">
        <f t="shared" si="4"/>
        <v>-80</v>
      </c>
      <c r="U23" s="1">
        <f t="shared" si="5"/>
        <v>-55.454545454545453</v>
      </c>
      <c r="V23" s="1">
        <v>-1.8</v>
      </c>
      <c r="W23" s="1">
        <v>2</v>
      </c>
      <c r="X23" s="1">
        <v>1.2</v>
      </c>
      <c r="Y23" s="1">
        <v>2.2000000000000002</v>
      </c>
      <c r="Z23" s="1">
        <v>3.6</v>
      </c>
      <c r="AA23" s="21" t="s">
        <v>33</v>
      </c>
      <c r="AB23" s="1">
        <f t="shared" si="6"/>
        <v>19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37</v>
      </c>
      <c r="C24" s="1">
        <v>8</v>
      </c>
      <c r="D24" s="1">
        <v>24</v>
      </c>
      <c r="E24" s="1">
        <v>4</v>
      </c>
      <c r="F24" s="1">
        <v>26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1"/>
        <v>-9</v>
      </c>
      <c r="L24" s="1"/>
      <c r="M24" s="1"/>
      <c r="N24" s="1"/>
      <c r="O24" s="1">
        <f t="shared" si="2"/>
        <v>0.8</v>
      </c>
      <c r="P24" s="5"/>
      <c r="Q24" s="5">
        <f t="shared" si="3"/>
        <v>0</v>
      </c>
      <c r="R24" s="5"/>
      <c r="S24" s="1"/>
      <c r="T24" s="1">
        <f t="shared" si="4"/>
        <v>32.5</v>
      </c>
      <c r="U24" s="1">
        <f t="shared" si="5"/>
        <v>32.5</v>
      </c>
      <c r="V24" s="1">
        <v>0.4</v>
      </c>
      <c r="W24" s="1">
        <v>0.6</v>
      </c>
      <c r="X24" s="1">
        <v>1.6</v>
      </c>
      <c r="Y24" s="1">
        <v>-0.4</v>
      </c>
      <c r="Z24" s="1">
        <v>2.4</v>
      </c>
      <c r="AA24" s="21" t="s">
        <v>33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37</v>
      </c>
      <c r="C25" s="1">
        <v>64</v>
      </c>
      <c r="D25" s="1">
        <v>14</v>
      </c>
      <c r="E25" s="1">
        <v>-22</v>
      </c>
      <c r="F25" s="1">
        <v>77</v>
      </c>
      <c r="G25" s="6">
        <v>0.35</v>
      </c>
      <c r="H25" s="1">
        <v>45</v>
      </c>
      <c r="I25" s="1" t="s">
        <v>32</v>
      </c>
      <c r="J25" s="1">
        <v>40</v>
      </c>
      <c r="K25" s="1">
        <f t="shared" si="1"/>
        <v>-62</v>
      </c>
      <c r="L25" s="1"/>
      <c r="M25" s="1"/>
      <c r="N25" s="1"/>
      <c r="O25" s="1">
        <f t="shared" si="2"/>
        <v>-4.4000000000000004</v>
      </c>
      <c r="P25" s="5"/>
      <c r="Q25" s="5">
        <f t="shared" si="3"/>
        <v>0</v>
      </c>
      <c r="R25" s="5"/>
      <c r="S25" s="1"/>
      <c r="T25" s="1">
        <f t="shared" si="4"/>
        <v>-17.5</v>
      </c>
      <c r="U25" s="1">
        <f t="shared" si="5"/>
        <v>-17.5</v>
      </c>
      <c r="V25" s="1">
        <v>5.8</v>
      </c>
      <c r="W25" s="1">
        <v>3</v>
      </c>
      <c r="X25" s="1">
        <v>2.4</v>
      </c>
      <c r="Y25" s="1">
        <v>2.2000000000000002</v>
      </c>
      <c r="Z25" s="1">
        <v>8.8000000000000007</v>
      </c>
      <c r="AA25" s="21" t="s">
        <v>33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31</v>
      </c>
      <c r="C26" s="1">
        <v>151.63999999999999</v>
      </c>
      <c r="D26" s="1">
        <v>242.38800000000001</v>
      </c>
      <c r="E26" s="1">
        <v>389.22800000000001</v>
      </c>
      <c r="F26" s="1">
        <v>-3.4289999999999998</v>
      </c>
      <c r="G26" s="6">
        <v>1</v>
      </c>
      <c r="H26" s="1">
        <v>50</v>
      </c>
      <c r="I26" s="1" t="s">
        <v>32</v>
      </c>
      <c r="J26" s="1">
        <v>387.5</v>
      </c>
      <c r="K26" s="1">
        <f t="shared" si="1"/>
        <v>1.7280000000000086</v>
      </c>
      <c r="L26" s="1"/>
      <c r="M26" s="1"/>
      <c r="N26" s="1"/>
      <c r="O26" s="1">
        <f t="shared" si="2"/>
        <v>77.845600000000005</v>
      </c>
      <c r="P26" s="5">
        <f>8*O26-F26</f>
        <v>626.19380000000001</v>
      </c>
      <c r="Q26" s="5">
        <v>400</v>
      </c>
      <c r="R26" s="5">
        <v>400</v>
      </c>
      <c r="S26" s="1" t="s">
        <v>135</v>
      </c>
      <c r="T26" s="1">
        <f t="shared" si="4"/>
        <v>5.0943277462053089</v>
      </c>
      <c r="U26" s="1">
        <f t="shared" si="5"/>
        <v>-4.4048732362522734E-2</v>
      </c>
      <c r="V26" s="1">
        <v>20.756599999999999</v>
      </c>
      <c r="W26" s="1">
        <v>45.771799999999999</v>
      </c>
      <c r="X26" s="1">
        <v>58.650199999999998</v>
      </c>
      <c r="Y26" s="1">
        <v>90.404600000000002</v>
      </c>
      <c r="Z26" s="1">
        <v>51.267399999999988</v>
      </c>
      <c r="AA26" s="1"/>
      <c r="AB26" s="1">
        <f t="shared" si="6"/>
        <v>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58</v>
      </c>
      <c r="B27" s="10" t="s">
        <v>31</v>
      </c>
      <c r="C27" s="10">
        <v>-0.08</v>
      </c>
      <c r="D27" s="10"/>
      <c r="E27" s="18">
        <v>9.6300000000000008</v>
      </c>
      <c r="F27" s="18">
        <v>-10.38</v>
      </c>
      <c r="G27" s="11">
        <v>0</v>
      </c>
      <c r="H27" s="10">
        <v>60</v>
      </c>
      <c r="I27" s="10" t="s">
        <v>59</v>
      </c>
      <c r="J27" s="10">
        <v>10</v>
      </c>
      <c r="K27" s="10">
        <f t="shared" si="1"/>
        <v>-0.36999999999999922</v>
      </c>
      <c r="L27" s="10"/>
      <c r="M27" s="10"/>
      <c r="N27" s="10"/>
      <c r="O27" s="10">
        <f t="shared" si="2"/>
        <v>1.9260000000000002</v>
      </c>
      <c r="P27" s="12"/>
      <c r="Q27" s="12"/>
      <c r="R27" s="12"/>
      <c r="S27" s="10"/>
      <c r="T27" s="10">
        <f t="shared" ref="T27:T65" si="9">(F27+P27)/O27</f>
        <v>-5.3894080996884739</v>
      </c>
      <c r="U27" s="10">
        <f t="shared" si="5"/>
        <v>-5.3894080996884739</v>
      </c>
      <c r="V27" s="10">
        <v>0.51600000000000001</v>
      </c>
      <c r="W27" s="10">
        <v>4.6440000000000001</v>
      </c>
      <c r="X27" s="10">
        <v>2.5760000000000001</v>
      </c>
      <c r="Y27" s="10">
        <v>3.4319999999999999</v>
      </c>
      <c r="Z27" s="10">
        <v>3.66</v>
      </c>
      <c r="AA27" s="10" t="s">
        <v>60</v>
      </c>
      <c r="AB27" s="10">
        <f t="shared" ref="AB27:AB65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31</v>
      </c>
      <c r="C28" s="1">
        <v>0.73799999999999999</v>
      </c>
      <c r="D28" s="1">
        <v>334.80799999999999</v>
      </c>
      <c r="E28" s="1">
        <v>111.43600000000001</v>
      </c>
      <c r="F28" s="1">
        <v>1.9770000000000001</v>
      </c>
      <c r="G28" s="6">
        <v>1</v>
      </c>
      <c r="H28" s="1">
        <v>40</v>
      </c>
      <c r="I28" s="1" t="s">
        <v>32</v>
      </c>
      <c r="J28" s="1">
        <v>114.569</v>
      </c>
      <c r="K28" s="1">
        <f t="shared" si="1"/>
        <v>-3.1329999999999956</v>
      </c>
      <c r="L28" s="1"/>
      <c r="M28" s="1"/>
      <c r="N28" s="1"/>
      <c r="O28" s="1">
        <f t="shared" si="2"/>
        <v>22.287200000000002</v>
      </c>
      <c r="P28" s="5">
        <f>8*O28-F28</f>
        <v>176.32060000000001</v>
      </c>
      <c r="Q28" s="5">
        <v>0</v>
      </c>
      <c r="R28" s="5">
        <v>0</v>
      </c>
      <c r="S28" s="1" t="s">
        <v>135</v>
      </c>
      <c r="T28" s="1">
        <f>(F28+Q28)/O28</f>
        <v>8.8705624753221579E-2</v>
      </c>
      <c r="U28" s="1">
        <f t="shared" si="5"/>
        <v>8.8705624753221579E-2</v>
      </c>
      <c r="V28" s="1">
        <v>44.429000000000002</v>
      </c>
      <c r="W28" s="1">
        <v>-0.11</v>
      </c>
      <c r="X28" s="1">
        <v>2E-3</v>
      </c>
      <c r="Y28" s="1">
        <v>52.145400000000002</v>
      </c>
      <c r="Z28" s="1">
        <v>5.3221999999999996</v>
      </c>
      <c r="AA28" s="1" t="s">
        <v>137</v>
      </c>
      <c r="AB28" s="1">
        <f>ROUND(Q28*G28,0)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62</v>
      </c>
      <c r="B29" s="13" t="s">
        <v>31</v>
      </c>
      <c r="C29" s="13"/>
      <c r="D29" s="13"/>
      <c r="E29" s="13"/>
      <c r="F29" s="13"/>
      <c r="G29" s="14">
        <v>0</v>
      </c>
      <c r="H29" s="13">
        <v>30</v>
      </c>
      <c r="I29" s="13" t="s">
        <v>32</v>
      </c>
      <c r="J29" s="13"/>
      <c r="K29" s="13">
        <f t="shared" si="1"/>
        <v>0</v>
      </c>
      <c r="L29" s="13"/>
      <c r="M29" s="13"/>
      <c r="N29" s="13"/>
      <c r="O29" s="13">
        <f t="shared" si="2"/>
        <v>0</v>
      </c>
      <c r="P29" s="15"/>
      <c r="Q29" s="15"/>
      <c r="R29" s="15"/>
      <c r="S29" s="13"/>
      <c r="T29" s="13" t="e">
        <f t="shared" si="9"/>
        <v>#DIV/0!</v>
      </c>
      <c r="U29" s="13" t="e">
        <f t="shared" si="5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 t="s">
        <v>46</v>
      </c>
      <c r="AB29" s="13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16.123999999999999</v>
      </c>
      <c r="D30" s="1">
        <v>72.668000000000006</v>
      </c>
      <c r="E30" s="1">
        <v>21.713000000000001</v>
      </c>
      <c r="F30" s="1">
        <v>50.965000000000003</v>
      </c>
      <c r="G30" s="6">
        <v>1</v>
      </c>
      <c r="H30" s="1">
        <v>30</v>
      </c>
      <c r="I30" s="1" t="s">
        <v>32</v>
      </c>
      <c r="J30" s="1">
        <v>20.7</v>
      </c>
      <c r="K30" s="1">
        <f t="shared" si="1"/>
        <v>1.0130000000000017</v>
      </c>
      <c r="L30" s="1"/>
      <c r="M30" s="1"/>
      <c r="N30" s="1"/>
      <c r="O30" s="1">
        <f t="shared" si="2"/>
        <v>4.3426</v>
      </c>
      <c r="P30" s="5">
        <f t="shared" ref="P30" si="11">13*O30-F30</f>
        <v>5.4887999999999977</v>
      </c>
      <c r="Q30" s="5">
        <f t="shared" ref="Q30:Q33" si="12">P30</f>
        <v>5.4887999999999977</v>
      </c>
      <c r="R30" s="5">
        <v>5</v>
      </c>
      <c r="S30" s="1"/>
      <c r="T30" s="1">
        <f t="shared" ref="T30:T33" si="13">(F30+Q30)/O30</f>
        <v>13</v>
      </c>
      <c r="U30" s="1">
        <f t="shared" si="5"/>
        <v>11.736056740201724</v>
      </c>
      <c r="V30" s="1">
        <v>8.4656000000000002</v>
      </c>
      <c r="W30" s="1">
        <v>5.8385999999999996</v>
      </c>
      <c r="X30" s="1">
        <v>4.2875999999999994</v>
      </c>
      <c r="Y30" s="1">
        <v>6.9376000000000007</v>
      </c>
      <c r="Z30" s="1">
        <v>6.8317999999999994</v>
      </c>
      <c r="AA30" s="1"/>
      <c r="AB30" s="1">
        <f t="shared" ref="AB30:AB33" si="14">ROUND(Q30*G30,0)</f>
        <v>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31</v>
      </c>
      <c r="C31" s="1">
        <v>43.112000000000002</v>
      </c>
      <c r="D31" s="1"/>
      <c r="E31" s="1">
        <v>0.84699999999999998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1.3</v>
      </c>
      <c r="K31" s="1">
        <f t="shared" si="1"/>
        <v>-0.45300000000000007</v>
      </c>
      <c r="L31" s="1"/>
      <c r="M31" s="1"/>
      <c r="N31" s="1"/>
      <c r="O31" s="1">
        <f t="shared" si="2"/>
        <v>0.1694</v>
      </c>
      <c r="P31" s="5"/>
      <c r="Q31" s="5">
        <f t="shared" si="12"/>
        <v>0</v>
      </c>
      <c r="R31" s="5"/>
      <c r="S31" s="1"/>
      <c r="T31" s="1">
        <f t="shared" si="13"/>
        <v>246.54663518299884</v>
      </c>
      <c r="U31" s="1">
        <f t="shared" si="5"/>
        <v>246.54663518299884</v>
      </c>
      <c r="V31" s="1">
        <v>0.46860000000000002</v>
      </c>
      <c r="W31" s="1">
        <v>0.26960000000000001</v>
      </c>
      <c r="X31" s="1">
        <v>0.18279999999999999</v>
      </c>
      <c r="Y31" s="1">
        <v>-0.188</v>
      </c>
      <c r="Z31" s="1">
        <v>0.52560000000000007</v>
      </c>
      <c r="AA31" s="21" t="s">
        <v>33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31</v>
      </c>
      <c r="C32" s="1">
        <v>50.523000000000003</v>
      </c>
      <c r="D32" s="1">
        <v>451.93200000000002</v>
      </c>
      <c r="E32" s="1">
        <v>252.67500000000001</v>
      </c>
      <c r="F32" s="1">
        <v>196.81800000000001</v>
      </c>
      <c r="G32" s="6">
        <v>1</v>
      </c>
      <c r="H32" s="1">
        <v>40</v>
      </c>
      <c r="I32" s="1" t="s">
        <v>32</v>
      </c>
      <c r="J32" s="1">
        <v>281.959</v>
      </c>
      <c r="K32" s="1">
        <f t="shared" si="1"/>
        <v>-29.283999999999992</v>
      </c>
      <c r="L32" s="1"/>
      <c r="M32" s="1"/>
      <c r="N32" s="1"/>
      <c r="O32" s="1">
        <f t="shared" si="2"/>
        <v>50.535000000000004</v>
      </c>
      <c r="P32" s="5">
        <f>12*O32-F32</f>
        <v>409.60200000000009</v>
      </c>
      <c r="Q32" s="5">
        <f t="shared" si="12"/>
        <v>409.60200000000009</v>
      </c>
      <c r="R32" s="5">
        <v>410</v>
      </c>
      <c r="S32" s="1"/>
      <c r="T32" s="1">
        <f t="shared" si="13"/>
        <v>12</v>
      </c>
      <c r="U32" s="1">
        <f t="shared" si="5"/>
        <v>3.8946868506975365</v>
      </c>
      <c r="V32" s="1">
        <v>46.692799999999998</v>
      </c>
      <c r="W32" s="1">
        <v>70.724999999999994</v>
      </c>
      <c r="X32" s="1">
        <v>42.199800000000003</v>
      </c>
      <c r="Y32" s="1">
        <v>45.893799999999999</v>
      </c>
      <c r="Z32" s="1">
        <v>67.430800000000005</v>
      </c>
      <c r="AA32" s="1"/>
      <c r="AB32" s="1">
        <f t="shared" si="14"/>
        <v>410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15.904999999999999</v>
      </c>
      <c r="D33" s="1"/>
      <c r="E33" s="1">
        <v>11.116</v>
      </c>
      <c r="F33" s="1">
        <v>4.7889999999999997</v>
      </c>
      <c r="G33" s="6">
        <v>1</v>
      </c>
      <c r="H33" s="1">
        <v>40</v>
      </c>
      <c r="I33" s="1" t="s">
        <v>32</v>
      </c>
      <c r="J33" s="1">
        <v>11.7</v>
      </c>
      <c r="K33" s="1">
        <f t="shared" si="1"/>
        <v>-0.58399999999999963</v>
      </c>
      <c r="L33" s="1"/>
      <c r="M33" s="1"/>
      <c r="N33" s="1"/>
      <c r="O33" s="1">
        <f t="shared" si="2"/>
        <v>2.2231999999999998</v>
      </c>
      <c r="P33" s="5">
        <f>10*O33-F33</f>
        <v>17.442999999999998</v>
      </c>
      <c r="Q33" s="5">
        <f t="shared" si="12"/>
        <v>17.442999999999998</v>
      </c>
      <c r="R33" s="5">
        <v>17</v>
      </c>
      <c r="S33" s="1"/>
      <c r="T33" s="1">
        <f t="shared" si="13"/>
        <v>10</v>
      </c>
      <c r="U33" s="1">
        <f t="shared" si="5"/>
        <v>2.1541021950341848</v>
      </c>
      <c r="V33" s="1">
        <v>1.2267999999999999</v>
      </c>
      <c r="W33" s="1">
        <v>1.1788000000000001</v>
      </c>
      <c r="X33" s="1">
        <v>-2.4199999999999999E-2</v>
      </c>
      <c r="Y33" s="1">
        <v>0.35</v>
      </c>
      <c r="Z33" s="1">
        <v>1.7283999999999999</v>
      </c>
      <c r="AA33" s="1"/>
      <c r="AB33" s="1">
        <f t="shared" si="14"/>
        <v>17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>
        <v>55</v>
      </c>
      <c r="I34" s="13" t="s">
        <v>32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5"/>
      <c r="S34" s="13"/>
      <c r="T34" s="13" t="e">
        <f t="shared" si="9"/>
        <v>#DIV/0!</v>
      </c>
      <c r="U34" s="13" t="e">
        <f t="shared" si="5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 t="s">
        <v>46</v>
      </c>
      <c r="AB34" s="13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37</v>
      </c>
      <c r="C35" s="1">
        <v>30</v>
      </c>
      <c r="D35" s="1">
        <v>84</v>
      </c>
      <c r="E35" s="18">
        <f>9+E93</f>
        <v>28</v>
      </c>
      <c r="F35" s="18">
        <f>100+F93</f>
        <v>60</v>
      </c>
      <c r="G35" s="6">
        <v>0.35</v>
      </c>
      <c r="H35" s="1">
        <v>40</v>
      </c>
      <c r="I35" s="1" t="s">
        <v>32</v>
      </c>
      <c r="J35" s="1">
        <v>14</v>
      </c>
      <c r="K35" s="1">
        <f t="shared" si="1"/>
        <v>14</v>
      </c>
      <c r="L35" s="1"/>
      <c r="M35" s="1"/>
      <c r="N35" s="1"/>
      <c r="O35" s="1">
        <f t="shared" si="2"/>
        <v>5.6</v>
      </c>
      <c r="P35" s="5">
        <f t="shared" ref="P35:P38" si="15">13*O35-F35</f>
        <v>12.799999999999997</v>
      </c>
      <c r="Q35" s="5">
        <f>R35</f>
        <v>60</v>
      </c>
      <c r="R35" s="5">
        <v>60</v>
      </c>
      <c r="S35" s="1" t="s">
        <v>136</v>
      </c>
      <c r="T35" s="1">
        <f t="shared" ref="T35:T40" si="16">(F35+Q35)/O35</f>
        <v>21.428571428571431</v>
      </c>
      <c r="U35" s="1">
        <f t="shared" si="5"/>
        <v>10.714285714285715</v>
      </c>
      <c r="V35" s="1">
        <v>7</v>
      </c>
      <c r="W35" s="1">
        <v>6</v>
      </c>
      <c r="X35" s="1">
        <v>5.4</v>
      </c>
      <c r="Y35" s="1">
        <v>3.2</v>
      </c>
      <c r="Z35" s="1">
        <v>10.199999999999999</v>
      </c>
      <c r="AA35" s="1"/>
      <c r="AB35" s="1">
        <f t="shared" ref="AB35:AB40" si="17">ROUND(Q35*G35,0)</f>
        <v>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37</v>
      </c>
      <c r="C36" s="1">
        <v>121</v>
      </c>
      <c r="D36" s="1">
        <v>148</v>
      </c>
      <c r="E36" s="18">
        <f>80+E94</f>
        <v>119</v>
      </c>
      <c r="F36" s="18">
        <f>167+F94</f>
        <v>89</v>
      </c>
      <c r="G36" s="6">
        <v>0.4</v>
      </c>
      <c r="H36" s="1">
        <v>45</v>
      </c>
      <c r="I36" s="1" t="s">
        <v>32</v>
      </c>
      <c r="J36" s="1">
        <v>114</v>
      </c>
      <c r="K36" s="1">
        <f t="shared" si="1"/>
        <v>5</v>
      </c>
      <c r="L36" s="1"/>
      <c r="M36" s="1"/>
      <c r="N36" s="1"/>
      <c r="O36" s="1">
        <f t="shared" si="2"/>
        <v>23.8</v>
      </c>
      <c r="P36" s="5">
        <f t="shared" ref="P36:P37" si="18">12*O36-F36</f>
        <v>196.60000000000002</v>
      </c>
      <c r="Q36" s="5">
        <f t="shared" ref="Q36:Q40" si="19">P36</f>
        <v>196.60000000000002</v>
      </c>
      <c r="R36" s="5">
        <v>197</v>
      </c>
      <c r="S36" s="1"/>
      <c r="T36" s="1">
        <f t="shared" si="16"/>
        <v>12</v>
      </c>
      <c r="U36" s="1">
        <f t="shared" si="5"/>
        <v>3.7394957983193278</v>
      </c>
      <c r="V36" s="1">
        <v>22</v>
      </c>
      <c r="W36" s="1">
        <v>19.8</v>
      </c>
      <c r="X36" s="1">
        <v>24.8</v>
      </c>
      <c r="Y36" s="1">
        <v>26</v>
      </c>
      <c r="Z36" s="1">
        <v>28</v>
      </c>
      <c r="AA36" s="1"/>
      <c r="AB36" s="1">
        <f t="shared" si="17"/>
        <v>79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37</v>
      </c>
      <c r="C37" s="1">
        <v>40</v>
      </c>
      <c r="D37" s="1">
        <v>266</v>
      </c>
      <c r="E37" s="1">
        <v>142</v>
      </c>
      <c r="F37" s="1">
        <v>126</v>
      </c>
      <c r="G37" s="6">
        <v>0.45</v>
      </c>
      <c r="H37" s="1">
        <v>50</v>
      </c>
      <c r="I37" s="1" t="s">
        <v>32</v>
      </c>
      <c r="J37" s="1">
        <v>180</v>
      </c>
      <c r="K37" s="1">
        <f t="shared" si="1"/>
        <v>-38</v>
      </c>
      <c r="L37" s="1"/>
      <c r="M37" s="1"/>
      <c r="N37" s="1"/>
      <c r="O37" s="1">
        <f t="shared" si="2"/>
        <v>28.4</v>
      </c>
      <c r="P37" s="5">
        <f t="shared" si="18"/>
        <v>214.79999999999995</v>
      </c>
      <c r="Q37" s="5">
        <f t="shared" ref="Q37:Q39" si="20">R37</f>
        <v>300</v>
      </c>
      <c r="R37" s="5">
        <v>300</v>
      </c>
      <c r="S37" s="1" t="s">
        <v>136</v>
      </c>
      <c r="T37" s="1">
        <f t="shared" si="16"/>
        <v>15</v>
      </c>
      <c r="U37" s="1">
        <f t="shared" si="5"/>
        <v>4.436619718309859</v>
      </c>
      <c r="V37" s="1">
        <v>23.4</v>
      </c>
      <c r="W37" s="1">
        <v>27.4</v>
      </c>
      <c r="X37" s="1">
        <v>27.6</v>
      </c>
      <c r="Y37" s="1">
        <v>23</v>
      </c>
      <c r="Z37" s="1">
        <v>28.4</v>
      </c>
      <c r="AA37" s="1"/>
      <c r="AB37" s="1">
        <f t="shared" si="17"/>
        <v>135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37</v>
      </c>
      <c r="C38" s="1">
        <v>21</v>
      </c>
      <c r="D38" s="1">
        <v>134</v>
      </c>
      <c r="E38" s="1">
        <v>41</v>
      </c>
      <c r="F38" s="1">
        <v>87</v>
      </c>
      <c r="G38" s="6">
        <v>0.4</v>
      </c>
      <c r="H38" s="1">
        <v>45</v>
      </c>
      <c r="I38" s="1" t="s">
        <v>32</v>
      </c>
      <c r="J38" s="1">
        <v>83</v>
      </c>
      <c r="K38" s="1">
        <f t="shared" ref="K38:K69" si="21">E38-J38</f>
        <v>-42</v>
      </c>
      <c r="L38" s="1"/>
      <c r="M38" s="1"/>
      <c r="N38" s="1"/>
      <c r="O38" s="1">
        <f t="shared" si="2"/>
        <v>8.1999999999999993</v>
      </c>
      <c r="P38" s="5">
        <f t="shared" si="15"/>
        <v>19.599999999999994</v>
      </c>
      <c r="Q38" s="5">
        <f t="shared" si="20"/>
        <v>120</v>
      </c>
      <c r="R38" s="5">
        <v>120</v>
      </c>
      <c r="S38" s="1" t="s">
        <v>136</v>
      </c>
      <c r="T38" s="1">
        <f t="shared" si="16"/>
        <v>25.243902439024392</v>
      </c>
      <c r="U38" s="1">
        <f t="shared" si="5"/>
        <v>10.609756097560977</v>
      </c>
      <c r="V38" s="1">
        <v>15.8</v>
      </c>
      <c r="W38" s="1">
        <v>12</v>
      </c>
      <c r="X38" s="1">
        <v>14.6</v>
      </c>
      <c r="Y38" s="1">
        <v>18</v>
      </c>
      <c r="Z38" s="1">
        <v>20.6</v>
      </c>
      <c r="AA38" s="1"/>
      <c r="AB38" s="1">
        <f t="shared" si="17"/>
        <v>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37</v>
      </c>
      <c r="C39" s="1">
        <v>68</v>
      </c>
      <c r="D39" s="1">
        <v>156</v>
      </c>
      <c r="E39" s="1">
        <v>119</v>
      </c>
      <c r="F39" s="1">
        <v>91</v>
      </c>
      <c r="G39" s="6">
        <v>0.4</v>
      </c>
      <c r="H39" s="1">
        <v>50</v>
      </c>
      <c r="I39" s="1" t="s">
        <v>32</v>
      </c>
      <c r="J39" s="1">
        <v>141</v>
      </c>
      <c r="K39" s="1">
        <f t="shared" si="21"/>
        <v>-22</v>
      </c>
      <c r="L39" s="1"/>
      <c r="M39" s="1"/>
      <c r="N39" s="1"/>
      <c r="O39" s="1">
        <f t="shared" si="2"/>
        <v>23.8</v>
      </c>
      <c r="P39" s="5">
        <f>12*O39-F39</f>
        <v>194.60000000000002</v>
      </c>
      <c r="Q39" s="5">
        <f t="shared" si="20"/>
        <v>220</v>
      </c>
      <c r="R39" s="5">
        <v>220</v>
      </c>
      <c r="S39" s="1" t="s">
        <v>136</v>
      </c>
      <c r="T39" s="1">
        <f t="shared" si="16"/>
        <v>13.067226890756302</v>
      </c>
      <c r="U39" s="1">
        <f t="shared" si="5"/>
        <v>3.8235294117647056</v>
      </c>
      <c r="V39" s="1">
        <v>20.399999999999999</v>
      </c>
      <c r="W39" s="1">
        <v>18.600000000000001</v>
      </c>
      <c r="X39" s="1">
        <v>23.8</v>
      </c>
      <c r="Y39" s="1">
        <v>21.8</v>
      </c>
      <c r="Z39" s="1">
        <v>25.8</v>
      </c>
      <c r="AA39" s="1"/>
      <c r="AB39" s="1">
        <f t="shared" si="17"/>
        <v>88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37</v>
      </c>
      <c r="C40" s="1">
        <v>29</v>
      </c>
      <c r="D40" s="1"/>
      <c r="E40" s="1"/>
      <c r="F40" s="1">
        <v>29</v>
      </c>
      <c r="G40" s="6">
        <v>0.4</v>
      </c>
      <c r="H40" s="1">
        <v>40</v>
      </c>
      <c r="I40" s="1" t="s">
        <v>32</v>
      </c>
      <c r="J40" s="1">
        <v>17</v>
      </c>
      <c r="K40" s="1">
        <f t="shared" si="21"/>
        <v>-17</v>
      </c>
      <c r="L40" s="1"/>
      <c r="M40" s="1"/>
      <c r="N40" s="1"/>
      <c r="O40" s="1">
        <f t="shared" si="2"/>
        <v>0</v>
      </c>
      <c r="P40" s="5"/>
      <c r="Q40" s="5">
        <f t="shared" si="19"/>
        <v>0</v>
      </c>
      <c r="R40" s="5"/>
      <c r="S40" s="1"/>
      <c r="T40" s="1" t="e">
        <f t="shared" si="16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21" t="s">
        <v>33</v>
      </c>
      <c r="AB40" s="1">
        <f t="shared" si="1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74</v>
      </c>
      <c r="B41" s="13" t="s">
        <v>31</v>
      </c>
      <c r="C41" s="13"/>
      <c r="D41" s="13"/>
      <c r="E41" s="13"/>
      <c r="F41" s="13"/>
      <c r="G41" s="14">
        <v>0</v>
      </c>
      <c r="H41" s="13">
        <v>45</v>
      </c>
      <c r="I41" s="13" t="s">
        <v>32</v>
      </c>
      <c r="J41" s="13"/>
      <c r="K41" s="13">
        <f t="shared" si="21"/>
        <v>0</v>
      </c>
      <c r="L41" s="13"/>
      <c r="M41" s="13"/>
      <c r="N41" s="13"/>
      <c r="O41" s="13">
        <f t="shared" si="2"/>
        <v>0</v>
      </c>
      <c r="P41" s="15"/>
      <c r="Q41" s="15"/>
      <c r="R41" s="15"/>
      <c r="S41" s="13"/>
      <c r="T41" s="13" t="e">
        <f t="shared" si="9"/>
        <v>#DIV/0!</v>
      </c>
      <c r="U41" s="13" t="e">
        <f t="shared" si="5"/>
        <v>#DIV/0!</v>
      </c>
      <c r="V41" s="13">
        <v>0</v>
      </c>
      <c r="W41" s="13">
        <v>-0.55459999999999998</v>
      </c>
      <c r="X41" s="13">
        <v>-7.4399999999999994E-2</v>
      </c>
      <c r="Y41" s="13">
        <v>1.2786</v>
      </c>
      <c r="Z41" s="13">
        <v>0.21640000000000001</v>
      </c>
      <c r="AA41" s="13" t="s">
        <v>46</v>
      </c>
      <c r="AB41" s="13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37</v>
      </c>
      <c r="C42" s="1">
        <v>210</v>
      </c>
      <c r="D42" s="1">
        <v>22</v>
      </c>
      <c r="E42" s="1">
        <v>98</v>
      </c>
      <c r="F42" s="1">
        <v>132</v>
      </c>
      <c r="G42" s="6">
        <v>0.1</v>
      </c>
      <c r="H42" s="1">
        <v>730</v>
      </c>
      <c r="I42" s="1" t="s">
        <v>32</v>
      </c>
      <c r="J42" s="1">
        <v>100</v>
      </c>
      <c r="K42" s="1">
        <f t="shared" si="21"/>
        <v>-2</v>
      </c>
      <c r="L42" s="1"/>
      <c r="M42" s="1"/>
      <c r="N42" s="1"/>
      <c r="O42" s="1">
        <f t="shared" si="2"/>
        <v>19.600000000000001</v>
      </c>
      <c r="P42" s="5">
        <f t="shared" ref="P42:P61" si="22">13*O42-F42</f>
        <v>122.80000000000001</v>
      </c>
      <c r="Q42" s="5">
        <f t="shared" ref="Q42:Q64" si="23">P42</f>
        <v>122.80000000000001</v>
      </c>
      <c r="R42" s="5">
        <v>123</v>
      </c>
      <c r="S42" s="1"/>
      <c r="T42" s="1">
        <f t="shared" ref="T42:T64" si="24">(F42+Q42)/O42</f>
        <v>13</v>
      </c>
      <c r="U42" s="1">
        <f t="shared" si="5"/>
        <v>6.7346938775510203</v>
      </c>
      <c r="V42" s="1">
        <v>18</v>
      </c>
      <c r="W42" s="1">
        <v>0</v>
      </c>
      <c r="X42" s="1">
        <v>27.4</v>
      </c>
      <c r="Y42" s="1">
        <v>9</v>
      </c>
      <c r="Z42" s="1">
        <v>12</v>
      </c>
      <c r="AA42" s="1"/>
      <c r="AB42" s="1">
        <f t="shared" ref="AB42:AB64" si="25">ROUND(Q42*G42,0)</f>
        <v>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37</v>
      </c>
      <c r="C43" s="1">
        <v>-2</v>
      </c>
      <c r="D43" s="1">
        <v>104</v>
      </c>
      <c r="E43" s="1">
        <v>52</v>
      </c>
      <c r="F43" s="1">
        <v>38</v>
      </c>
      <c r="G43" s="6">
        <v>0.35</v>
      </c>
      <c r="H43" s="1">
        <v>40</v>
      </c>
      <c r="I43" s="1" t="s">
        <v>32</v>
      </c>
      <c r="J43" s="1">
        <v>76</v>
      </c>
      <c r="K43" s="1">
        <f t="shared" si="21"/>
        <v>-24</v>
      </c>
      <c r="L43" s="1"/>
      <c r="M43" s="1"/>
      <c r="N43" s="1"/>
      <c r="O43" s="1">
        <f t="shared" si="2"/>
        <v>10.4</v>
      </c>
      <c r="P43" s="5">
        <f>12*O43-F43</f>
        <v>86.800000000000011</v>
      </c>
      <c r="Q43" s="5">
        <f t="shared" si="23"/>
        <v>86.800000000000011</v>
      </c>
      <c r="R43" s="5">
        <v>87</v>
      </c>
      <c r="S43" s="1"/>
      <c r="T43" s="1">
        <f t="shared" si="24"/>
        <v>12</v>
      </c>
      <c r="U43" s="1">
        <f t="shared" si="5"/>
        <v>3.6538461538461537</v>
      </c>
      <c r="V43" s="1">
        <v>7.6</v>
      </c>
      <c r="W43" s="1">
        <v>10.8</v>
      </c>
      <c r="X43" s="1">
        <v>6.8</v>
      </c>
      <c r="Y43" s="1">
        <v>5.4</v>
      </c>
      <c r="Z43" s="1">
        <v>12.6</v>
      </c>
      <c r="AA43" s="1"/>
      <c r="AB43" s="1">
        <f t="shared" si="25"/>
        <v>30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37</v>
      </c>
      <c r="C44" s="1">
        <v>46</v>
      </c>
      <c r="D44" s="1">
        <v>14</v>
      </c>
      <c r="E44" s="1">
        <v>28</v>
      </c>
      <c r="F44" s="1">
        <v>17</v>
      </c>
      <c r="G44" s="6">
        <v>0.4</v>
      </c>
      <c r="H44" s="1">
        <v>40</v>
      </c>
      <c r="I44" s="1" t="s">
        <v>32</v>
      </c>
      <c r="J44" s="1">
        <v>43</v>
      </c>
      <c r="K44" s="1">
        <f t="shared" si="21"/>
        <v>-15</v>
      </c>
      <c r="L44" s="1"/>
      <c r="M44" s="1"/>
      <c r="N44" s="1"/>
      <c r="O44" s="1">
        <f t="shared" si="2"/>
        <v>5.6</v>
      </c>
      <c r="P44" s="5">
        <f>11*O44-F44</f>
        <v>44.599999999999994</v>
      </c>
      <c r="Q44" s="5">
        <f t="shared" ref="Q44:Q45" si="26">R44</f>
        <v>70</v>
      </c>
      <c r="R44" s="5">
        <v>70</v>
      </c>
      <c r="S44" s="1" t="s">
        <v>136</v>
      </c>
      <c r="T44" s="1">
        <f t="shared" si="24"/>
        <v>15.535714285714286</v>
      </c>
      <c r="U44" s="1">
        <f t="shared" si="5"/>
        <v>3.035714285714286</v>
      </c>
      <c r="V44" s="1">
        <v>4.4000000000000004</v>
      </c>
      <c r="W44" s="1">
        <v>2.8</v>
      </c>
      <c r="X44" s="1">
        <v>2</v>
      </c>
      <c r="Y44" s="1">
        <v>5.8</v>
      </c>
      <c r="Z44" s="1">
        <v>3.6</v>
      </c>
      <c r="AA44" s="1"/>
      <c r="AB44" s="1">
        <f t="shared" si="25"/>
        <v>28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37</v>
      </c>
      <c r="C45" s="1">
        <v>282</v>
      </c>
      <c r="D45" s="1">
        <v>61</v>
      </c>
      <c r="E45" s="1">
        <v>-19</v>
      </c>
      <c r="F45" s="1">
        <v>342</v>
      </c>
      <c r="G45" s="6">
        <v>0.4</v>
      </c>
      <c r="H45" s="1">
        <v>45</v>
      </c>
      <c r="I45" s="1" t="s">
        <v>32</v>
      </c>
      <c r="J45" s="1">
        <v>64</v>
      </c>
      <c r="K45" s="1">
        <f t="shared" si="21"/>
        <v>-83</v>
      </c>
      <c r="L45" s="1"/>
      <c r="M45" s="1"/>
      <c r="N45" s="1"/>
      <c r="O45" s="1">
        <f t="shared" si="2"/>
        <v>-3.8</v>
      </c>
      <c r="P45" s="5"/>
      <c r="Q45" s="5">
        <f t="shared" si="26"/>
        <v>140</v>
      </c>
      <c r="R45" s="5">
        <v>140</v>
      </c>
      <c r="S45" s="1" t="s">
        <v>136</v>
      </c>
      <c r="T45" s="1">
        <f t="shared" si="24"/>
        <v>-126.8421052631579</v>
      </c>
      <c r="U45" s="1">
        <f t="shared" si="5"/>
        <v>-90</v>
      </c>
      <c r="V45" s="1">
        <v>-3.4</v>
      </c>
      <c r="W45" s="1">
        <v>5.2</v>
      </c>
      <c r="X45" s="1">
        <v>3.2</v>
      </c>
      <c r="Y45" s="1">
        <v>7.6</v>
      </c>
      <c r="Z45" s="1">
        <v>3.6</v>
      </c>
      <c r="AA45" s="21" t="s">
        <v>33</v>
      </c>
      <c r="AB45" s="1">
        <f t="shared" si="25"/>
        <v>56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37</v>
      </c>
      <c r="C46" s="1">
        <v>-1</v>
      </c>
      <c r="D46" s="1">
        <v>125</v>
      </c>
      <c r="E46" s="1">
        <v>43</v>
      </c>
      <c r="F46" s="1">
        <v>64</v>
      </c>
      <c r="G46" s="6">
        <v>0.35</v>
      </c>
      <c r="H46" s="1">
        <v>40</v>
      </c>
      <c r="I46" s="1" t="s">
        <v>32</v>
      </c>
      <c r="J46" s="1">
        <v>85</v>
      </c>
      <c r="K46" s="1">
        <f t="shared" si="21"/>
        <v>-42</v>
      </c>
      <c r="L46" s="1"/>
      <c r="M46" s="1"/>
      <c r="N46" s="1"/>
      <c r="O46" s="1">
        <f t="shared" si="2"/>
        <v>8.6</v>
      </c>
      <c r="P46" s="5">
        <f t="shared" si="22"/>
        <v>47.8</v>
      </c>
      <c r="Q46" s="5">
        <f t="shared" si="23"/>
        <v>47.8</v>
      </c>
      <c r="R46" s="5">
        <v>48</v>
      </c>
      <c r="S46" s="1"/>
      <c r="T46" s="1">
        <f t="shared" si="24"/>
        <v>13</v>
      </c>
      <c r="U46" s="1">
        <f t="shared" si="5"/>
        <v>7.441860465116279</v>
      </c>
      <c r="V46" s="1">
        <v>13.6</v>
      </c>
      <c r="W46" s="1">
        <v>11.6</v>
      </c>
      <c r="X46" s="1">
        <v>11.2</v>
      </c>
      <c r="Y46" s="1">
        <v>11</v>
      </c>
      <c r="Z46" s="1">
        <v>18.8</v>
      </c>
      <c r="AA46" s="1"/>
      <c r="AB46" s="1">
        <f t="shared" si="25"/>
        <v>17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31</v>
      </c>
      <c r="C47" s="1">
        <v>24.716999999999999</v>
      </c>
      <c r="D47" s="1">
        <v>325.31</v>
      </c>
      <c r="E47" s="1">
        <v>92.15</v>
      </c>
      <c r="F47" s="1">
        <v>32.747</v>
      </c>
      <c r="G47" s="6">
        <v>1</v>
      </c>
      <c r="H47" s="1">
        <v>50</v>
      </c>
      <c r="I47" s="1" t="s">
        <v>32</v>
      </c>
      <c r="J47" s="1">
        <v>91.4</v>
      </c>
      <c r="K47" s="1">
        <f t="shared" si="21"/>
        <v>0.75</v>
      </c>
      <c r="L47" s="1"/>
      <c r="M47" s="1"/>
      <c r="N47" s="1"/>
      <c r="O47" s="1">
        <f t="shared" si="2"/>
        <v>18.43</v>
      </c>
      <c r="P47" s="5">
        <f>10*O47-F47</f>
        <v>151.553</v>
      </c>
      <c r="Q47" s="5">
        <v>100</v>
      </c>
      <c r="R47" s="5">
        <v>100</v>
      </c>
      <c r="S47" s="1" t="s">
        <v>135</v>
      </c>
      <c r="T47" s="1">
        <f t="shared" si="24"/>
        <v>7.202767227346718</v>
      </c>
      <c r="U47" s="1">
        <f t="shared" si="5"/>
        <v>1.7768312533912101</v>
      </c>
      <c r="V47" s="1">
        <v>51.428600000000003</v>
      </c>
      <c r="W47" s="1">
        <v>2.6120000000000001</v>
      </c>
      <c r="X47" s="1">
        <v>4.3</v>
      </c>
      <c r="Y47" s="1">
        <v>45.772199999999998</v>
      </c>
      <c r="Z47" s="1">
        <v>13.1904</v>
      </c>
      <c r="AA47" s="1"/>
      <c r="AB47" s="1">
        <f t="shared" si="25"/>
        <v>100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31</v>
      </c>
      <c r="C48" s="1">
        <v>12.057</v>
      </c>
      <c r="D48" s="1">
        <v>10.83</v>
      </c>
      <c r="E48" s="1">
        <v>7.3879999999999999</v>
      </c>
      <c r="F48" s="1">
        <v>9.2669999999999995</v>
      </c>
      <c r="G48" s="6">
        <v>1</v>
      </c>
      <c r="H48" s="1">
        <v>50</v>
      </c>
      <c r="I48" s="1" t="s">
        <v>32</v>
      </c>
      <c r="J48" s="1">
        <v>13.45</v>
      </c>
      <c r="K48" s="1">
        <f t="shared" si="21"/>
        <v>-6.0619999999999994</v>
      </c>
      <c r="L48" s="1"/>
      <c r="M48" s="1"/>
      <c r="N48" s="1"/>
      <c r="O48" s="1">
        <f t="shared" si="2"/>
        <v>1.4776</v>
      </c>
      <c r="P48" s="5">
        <f t="shared" si="22"/>
        <v>9.9418000000000006</v>
      </c>
      <c r="Q48" s="5">
        <f t="shared" si="23"/>
        <v>9.9418000000000006</v>
      </c>
      <c r="R48" s="5">
        <v>10</v>
      </c>
      <c r="S48" s="1"/>
      <c r="T48" s="1">
        <f t="shared" si="24"/>
        <v>13</v>
      </c>
      <c r="U48" s="1">
        <f t="shared" si="5"/>
        <v>6.2716567406605304</v>
      </c>
      <c r="V48" s="1">
        <v>0.5444</v>
      </c>
      <c r="W48" s="1">
        <v>1.9052</v>
      </c>
      <c r="X48" s="1">
        <v>1.0344</v>
      </c>
      <c r="Y48" s="1">
        <v>2.1612</v>
      </c>
      <c r="Z48" s="1">
        <v>2.7302</v>
      </c>
      <c r="AA48" s="1"/>
      <c r="AB48" s="1">
        <f t="shared" si="25"/>
        <v>10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31</v>
      </c>
      <c r="C49" s="1">
        <v>80.745000000000005</v>
      </c>
      <c r="D49" s="1">
        <v>50.12</v>
      </c>
      <c r="E49" s="1">
        <v>48.694000000000003</v>
      </c>
      <c r="F49" s="1">
        <v>80.745000000000005</v>
      </c>
      <c r="G49" s="6">
        <v>1</v>
      </c>
      <c r="H49" s="1">
        <v>40</v>
      </c>
      <c r="I49" s="1" t="s">
        <v>32</v>
      </c>
      <c r="J49" s="1">
        <v>50.82</v>
      </c>
      <c r="K49" s="1">
        <f t="shared" si="21"/>
        <v>-2.1259999999999977</v>
      </c>
      <c r="L49" s="1"/>
      <c r="M49" s="1"/>
      <c r="N49" s="1"/>
      <c r="O49" s="1">
        <f t="shared" si="2"/>
        <v>9.7388000000000012</v>
      </c>
      <c r="P49" s="5">
        <f>12*O49-F49</f>
        <v>36.12060000000001</v>
      </c>
      <c r="Q49" s="5">
        <v>0</v>
      </c>
      <c r="R49" s="5">
        <v>0</v>
      </c>
      <c r="S49" s="1" t="s">
        <v>135</v>
      </c>
      <c r="T49" s="1">
        <f t="shared" si="24"/>
        <v>8.2910625539080787</v>
      </c>
      <c r="U49" s="1">
        <f t="shared" si="5"/>
        <v>8.2910625539080787</v>
      </c>
      <c r="V49" s="1">
        <v>-0.85099999999999998</v>
      </c>
      <c r="W49" s="1">
        <v>-0.57279999999999998</v>
      </c>
      <c r="X49" s="1">
        <v>0.1434</v>
      </c>
      <c r="Y49" s="1">
        <v>3.5813999999999999</v>
      </c>
      <c r="Z49" s="1">
        <v>1.1497999999999999</v>
      </c>
      <c r="AA49" s="1" t="s">
        <v>137</v>
      </c>
      <c r="AB49" s="1">
        <f t="shared" si="2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37</v>
      </c>
      <c r="C50" s="1">
        <v>276</v>
      </c>
      <c r="D50" s="1">
        <v>161</v>
      </c>
      <c r="E50" s="1">
        <v>241</v>
      </c>
      <c r="F50" s="1">
        <v>160</v>
      </c>
      <c r="G50" s="6">
        <v>0.45</v>
      </c>
      <c r="H50" s="1">
        <v>50</v>
      </c>
      <c r="I50" s="1" t="s">
        <v>32</v>
      </c>
      <c r="J50" s="1">
        <v>277</v>
      </c>
      <c r="K50" s="1">
        <f t="shared" si="21"/>
        <v>-36</v>
      </c>
      <c r="L50" s="1"/>
      <c r="M50" s="1"/>
      <c r="N50" s="1"/>
      <c r="O50" s="1">
        <f t="shared" si="2"/>
        <v>48.2</v>
      </c>
      <c r="P50" s="5">
        <f>11*O50-F50</f>
        <v>370.20000000000005</v>
      </c>
      <c r="Q50" s="5">
        <f t="shared" si="23"/>
        <v>370.20000000000005</v>
      </c>
      <c r="R50" s="5">
        <v>370</v>
      </c>
      <c r="S50" s="1"/>
      <c r="T50" s="1">
        <f t="shared" si="24"/>
        <v>11</v>
      </c>
      <c r="U50" s="1">
        <f t="shared" si="5"/>
        <v>3.3195020746887964</v>
      </c>
      <c r="V50" s="1">
        <v>39.799999999999997</v>
      </c>
      <c r="W50" s="1">
        <v>39.799999999999997</v>
      </c>
      <c r="X50" s="1">
        <v>43.8</v>
      </c>
      <c r="Y50" s="1">
        <v>41.2</v>
      </c>
      <c r="Z50" s="1">
        <v>47</v>
      </c>
      <c r="AA50" s="1"/>
      <c r="AB50" s="1">
        <f t="shared" si="25"/>
        <v>167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37</v>
      </c>
      <c r="C51" s="1">
        <v>144</v>
      </c>
      <c r="D51" s="1">
        <v>227</v>
      </c>
      <c r="E51" s="1">
        <v>129</v>
      </c>
      <c r="F51" s="1">
        <v>205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21"/>
        <v>-106</v>
      </c>
      <c r="L51" s="1"/>
      <c r="M51" s="1"/>
      <c r="N51" s="1"/>
      <c r="O51" s="1">
        <f t="shared" si="2"/>
        <v>25.8</v>
      </c>
      <c r="P51" s="5">
        <f t="shared" si="22"/>
        <v>130.40000000000003</v>
      </c>
      <c r="Q51" s="5">
        <f t="shared" ref="Q51:Q52" si="27">R51</f>
        <v>210</v>
      </c>
      <c r="R51" s="5">
        <v>210</v>
      </c>
      <c r="S51" s="1" t="s">
        <v>136</v>
      </c>
      <c r="T51" s="1">
        <f t="shared" si="24"/>
        <v>16.085271317829456</v>
      </c>
      <c r="U51" s="1">
        <f t="shared" si="5"/>
        <v>7.945736434108527</v>
      </c>
      <c r="V51" s="1">
        <v>34.799999999999997</v>
      </c>
      <c r="W51" s="1">
        <v>39.200000000000003</v>
      </c>
      <c r="X51" s="1">
        <v>38</v>
      </c>
      <c r="Y51" s="1">
        <v>29.8</v>
      </c>
      <c r="Z51" s="1">
        <v>39.200000000000003</v>
      </c>
      <c r="AA51" s="1"/>
      <c r="AB51" s="1">
        <f t="shared" si="25"/>
        <v>95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37</v>
      </c>
      <c r="C52" s="1">
        <v>85</v>
      </c>
      <c r="D52" s="1">
        <v>111</v>
      </c>
      <c r="E52" s="1">
        <v>30</v>
      </c>
      <c r="F52" s="1">
        <v>113</v>
      </c>
      <c r="G52" s="6">
        <v>0.45</v>
      </c>
      <c r="H52" s="1">
        <v>50</v>
      </c>
      <c r="I52" s="1" t="s">
        <v>32</v>
      </c>
      <c r="J52" s="1">
        <v>138</v>
      </c>
      <c r="K52" s="1">
        <f t="shared" si="21"/>
        <v>-108</v>
      </c>
      <c r="L52" s="1"/>
      <c r="M52" s="1"/>
      <c r="N52" s="1"/>
      <c r="O52" s="1">
        <f t="shared" si="2"/>
        <v>6</v>
      </c>
      <c r="P52" s="5"/>
      <c r="Q52" s="5">
        <f t="shared" si="27"/>
        <v>100</v>
      </c>
      <c r="R52" s="5">
        <v>100</v>
      </c>
      <c r="S52" s="1" t="s">
        <v>136</v>
      </c>
      <c r="T52" s="1">
        <f t="shared" si="24"/>
        <v>35.5</v>
      </c>
      <c r="U52" s="1">
        <f t="shared" si="5"/>
        <v>18.833333333333332</v>
      </c>
      <c r="V52" s="1">
        <v>24.4</v>
      </c>
      <c r="W52" s="1">
        <v>18.2</v>
      </c>
      <c r="X52" s="1">
        <v>27</v>
      </c>
      <c r="Y52" s="1">
        <v>18.399999999999999</v>
      </c>
      <c r="Z52" s="1">
        <v>26.6</v>
      </c>
      <c r="AA52" s="20" t="s">
        <v>56</v>
      </c>
      <c r="AB52" s="1">
        <f t="shared" si="25"/>
        <v>45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37</v>
      </c>
      <c r="C53" s="1">
        <v>54</v>
      </c>
      <c r="D53" s="1"/>
      <c r="E53" s="1">
        <v>20</v>
      </c>
      <c r="F53" s="1">
        <v>28</v>
      </c>
      <c r="G53" s="6">
        <v>0.4</v>
      </c>
      <c r="H53" s="1">
        <v>40</v>
      </c>
      <c r="I53" s="1" t="s">
        <v>32</v>
      </c>
      <c r="J53" s="1">
        <v>26</v>
      </c>
      <c r="K53" s="1">
        <f t="shared" si="21"/>
        <v>-6</v>
      </c>
      <c r="L53" s="1"/>
      <c r="M53" s="1"/>
      <c r="N53" s="1"/>
      <c r="O53" s="1">
        <f t="shared" si="2"/>
        <v>4</v>
      </c>
      <c r="P53" s="5">
        <f>12*O53-F53</f>
        <v>20</v>
      </c>
      <c r="Q53" s="5">
        <f t="shared" si="23"/>
        <v>20</v>
      </c>
      <c r="R53" s="5">
        <v>20</v>
      </c>
      <c r="S53" s="1"/>
      <c r="T53" s="1">
        <f t="shared" si="24"/>
        <v>12</v>
      </c>
      <c r="U53" s="1">
        <f t="shared" si="5"/>
        <v>7</v>
      </c>
      <c r="V53" s="1">
        <v>0.2</v>
      </c>
      <c r="W53" s="1">
        <v>1.4</v>
      </c>
      <c r="X53" s="1">
        <v>4</v>
      </c>
      <c r="Y53" s="1">
        <v>3.2</v>
      </c>
      <c r="Z53" s="1">
        <v>1.6</v>
      </c>
      <c r="AA53" s="1"/>
      <c r="AB53" s="1">
        <f t="shared" si="25"/>
        <v>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0.2</v>
      </c>
      <c r="D54" s="1">
        <v>74.98</v>
      </c>
      <c r="E54" s="1">
        <v>28.74</v>
      </c>
      <c r="F54" s="1">
        <v>45.69</v>
      </c>
      <c r="G54" s="6">
        <v>1</v>
      </c>
      <c r="H54" s="1">
        <v>55</v>
      </c>
      <c r="I54" s="1" t="s">
        <v>32</v>
      </c>
      <c r="J54" s="1">
        <v>29.2</v>
      </c>
      <c r="K54" s="1">
        <f t="shared" si="21"/>
        <v>-0.46000000000000085</v>
      </c>
      <c r="L54" s="1"/>
      <c r="M54" s="1"/>
      <c r="N54" s="1"/>
      <c r="O54" s="1">
        <f t="shared" si="2"/>
        <v>5.7479999999999993</v>
      </c>
      <c r="P54" s="5">
        <f t="shared" si="22"/>
        <v>29.033999999999992</v>
      </c>
      <c r="Q54" s="5">
        <f>R54</f>
        <v>39</v>
      </c>
      <c r="R54" s="5">
        <v>39</v>
      </c>
      <c r="S54" s="1" t="s">
        <v>136</v>
      </c>
      <c r="T54" s="1">
        <f t="shared" si="24"/>
        <v>14.73382045929019</v>
      </c>
      <c r="U54" s="1">
        <f t="shared" si="5"/>
        <v>7.9488517745302723</v>
      </c>
      <c r="V54" s="1">
        <v>5.7064000000000004</v>
      </c>
      <c r="W54" s="1">
        <v>9.0742000000000012</v>
      </c>
      <c r="X54" s="1">
        <v>2.5019999999999998</v>
      </c>
      <c r="Y54" s="1">
        <v>2.9811999999999999</v>
      </c>
      <c r="Z54" s="1">
        <v>7.9670000000000014</v>
      </c>
      <c r="AA54" s="1"/>
      <c r="AB54" s="1">
        <f t="shared" si="25"/>
        <v>39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37</v>
      </c>
      <c r="C55" s="1">
        <v>117</v>
      </c>
      <c r="D55" s="1">
        <v>62</v>
      </c>
      <c r="E55" s="1">
        <v>70</v>
      </c>
      <c r="F55" s="1">
        <v>107</v>
      </c>
      <c r="G55" s="6">
        <v>0.1</v>
      </c>
      <c r="H55" s="1">
        <v>730</v>
      </c>
      <c r="I55" s="1" t="s">
        <v>32</v>
      </c>
      <c r="J55" s="1">
        <v>72</v>
      </c>
      <c r="K55" s="1">
        <f t="shared" si="21"/>
        <v>-2</v>
      </c>
      <c r="L55" s="1"/>
      <c r="M55" s="1"/>
      <c r="N55" s="1"/>
      <c r="O55" s="1">
        <f t="shared" si="2"/>
        <v>14</v>
      </c>
      <c r="P55" s="5">
        <f t="shared" si="22"/>
        <v>75</v>
      </c>
      <c r="Q55" s="5">
        <f t="shared" si="23"/>
        <v>75</v>
      </c>
      <c r="R55" s="5">
        <v>75</v>
      </c>
      <c r="S55" s="1"/>
      <c r="T55" s="1">
        <f t="shared" si="24"/>
        <v>13</v>
      </c>
      <c r="U55" s="1">
        <f t="shared" si="5"/>
        <v>7.6428571428571432</v>
      </c>
      <c r="V55" s="1">
        <v>13.6</v>
      </c>
      <c r="W55" s="1">
        <v>6.6</v>
      </c>
      <c r="X55" s="1">
        <v>16.8</v>
      </c>
      <c r="Y55" s="1">
        <v>5</v>
      </c>
      <c r="Z55" s="1">
        <v>12</v>
      </c>
      <c r="AA55" s="1"/>
      <c r="AB55" s="1">
        <f t="shared" si="25"/>
        <v>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0.80900000000000005</v>
      </c>
      <c r="D56" s="1">
        <v>19.704000000000001</v>
      </c>
      <c r="E56" s="1">
        <v>10.666</v>
      </c>
      <c r="F56" s="1">
        <v>9.8469999999999995</v>
      </c>
      <c r="G56" s="6">
        <v>1</v>
      </c>
      <c r="H56" s="1">
        <v>40</v>
      </c>
      <c r="I56" s="1" t="s">
        <v>32</v>
      </c>
      <c r="J56" s="1">
        <v>10.1</v>
      </c>
      <c r="K56" s="1">
        <f t="shared" si="21"/>
        <v>0.56600000000000072</v>
      </c>
      <c r="L56" s="1"/>
      <c r="M56" s="1"/>
      <c r="N56" s="1"/>
      <c r="O56" s="1">
        <f t="shared" si="2"/>
        <v>2.1332</v>
      </c>
      <c r="P56" s="5">
        <f t="shared" si="22"/>
        <v>17.884599999999999</v>
      </c>
      <c r="Q56" s="5">
        <v>10</v>
      </c>
      <c r="R56" s="5">
        <v>10</v>
      </c>
      <c r="S56" s="1" t="s">
        <v>135</v>
      </c>
      <c r="T56" s="1">
        <f t="shared" si="24"/>
        <v>9.3038627414213391</v>
      </c>
      <c r="U56" s="1">
        <f t="shared" si="5"/>
        <v>4.6160697543596472</v>
      </c>
      <c r="V56" s="1">
        <v>-0.32579999999999998</v>
      </c>
      <c r="W56" s="1">
        <v>11.188800000000001</v>
      </c>
      <c r="X56" s="1">
        <v>0.8173999999999999</v>
      </c>
      <c r="Y56" s="1">
        <v>3.4123999999999999</v>
      </c>
      <c r="Z56" s="1">
        <v>0.48380000000000001</v>
      </c>
      <c r="AA56" s="1"/>
      <c r="AB56" s="1">
        <f t="shared" si="25"/>
        <v>10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26.803000000000001</v>
      </c>
      <c r="D57" s="1">
        <v>31.533999999999999</v>
      </c>
      <c r="E57" s="1">
        <v>7.4630000000000001</v>
      </c>
      <c r="F57" s="1">
        <v>38.737000000000002</v>
      </c>
      <c r="G57" s="6">
        <v>1</v>
      </c>
      <c r="H57" s="1">
        <v>40</v>
      </c>
      <c r="I57" s="1" t="s">
        <v>32</v>
      </c>
      <c r="J57" s="1">
        <v>11.8</v>
      </c>
      <c r="K57" s="1">
        <f t="shared" si="21"/>
        <v>-4.3370000000000006</v>
      </c>
      <c r="L57" s="1"/>
      <c r="M57" s="1"/>
      <c r="N57" s="1"/>
      <c r="O57" s="1">
        <f t="shared" si="2"/>
        <v>1.4925999999999999</v>
      </c>
      <c r="P57" s="5"/>
      <c r="Q57" s="5">
        <f t="shared" si="23"/>
        <v>0</v>
      </c>
      <c r="R57" s="5"/>
      <c r="S57" s="1"/>
      <c r="T57" s="1">
        <f t="shared" si="24"/>
        <v>25.952699986600564</v>
      </c>
      <c r="U57" s="1">
        <f t="shared" si="5"/>
        <v>25.952699986600564</v>
      </c>
      <c r="V57" s="1">
        <v>4.5009999999999986</v>
      </c>
      <c r="W57" s="1">
        <v>3.3635999999999999</v>
      </c>
      <c r="X57" s="1">
        <v>13.4732</v>
      </c>
      <c r="Y57" s="1">
        <v>0.32379999999999998</v>
      </c>
      <c r="Z57" s="1">
        <v>7.3084000000000007</v>
      </c>
      <c r="AA57" s="21" t="s">
        <v>33</v>
      </c>
      <c r="AB57" s="1">
        <f t="shared" si="2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37</v>
      </c>
      <c r="C58" s="1">
        <v>10</v>
      </c>
      <c r="D58" s="1">
        <v>32</v>
      </c>
      <c r="E58" s="1">
        <v>11</v>
      </c>
      <c r="F58" s="1">
        <v>30</v>
      </c>
      <c r="G58" s="6">
        <v>0.6</v>
      </c>
      <c r="H58" s="1">
        <v>60</v>
      </c>
      <c r="I58" s="1" t="s">
        <v>32</v>
      </c>
      <c r="J58" s="1">
        <v>12</v>
      </c>
      <c r="K58" s="1">
        <f t="shared" si="21"/>
        <v>-1</v>
      </c>
      <c r="L58" s="1"/>
      <c r="M58" s="1"/>
      <c r="N58" s="1"/>
      <c r="O58" s="1">
        <f t="shared" si="2"/>
        <v>2.2000000000000002</v>
      </c>
      <c r="P58" s="5"/>
      <c r="Q58" s="5">
        <f t="shared" si="23"/>
        <v>0</v>
      </c>
      <c r="R58" s="5"/>
      <c r="S58" s="1"/>
      <c r="T58" s="1">
        <f t="shared" si="24"/>
        <v>13.636363636363635</v>
      </c>
      <c r="U58" s="1">
        <f t="shared" si="5"/>
        <v>13.636363636363635</v>
      </c>
      <c r="V58" s="1">
        <v>3.8</v>
      </c>
      <c r="W58" s="1">
        <v>1.8</v>
      </c>
      <c r="X58" s="1">
        <v>2</v>
      </c>
      <c r="Y58" s="1">
        <v>2.4</v>
      </c>
      <c r="Z58" s="1">
        <v>2.2000000000000002</v>
      </c>
      <c r="AA58" s="1"/>
      <c r="AB58" s="1">
        <f t="shared" si="2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37</v>
      </c>
      <c r="C59" s="1">
        <v>8</v>
      </c>
      <c r="D59" s="1">
        <v>24</v>
      </c>
      <c r="E59" s="1">
        <v>8</v>
      </c>
      <c r="F59" s="1">
        <v>18</v>
      </c>
      <c r="G59" s="6">
        <v>0.6</v>
      </c>
      <c r="H59" s="1">
        <v>60</v>
      </c>
      <c r="I59" s="1" t="s">
        <v>32</v>
      </c>
      <c r="J59" s="1">
        <v>14</v>
      </c>
      <c r="K59" s="1">
        <f t="shared" si="21"/>
        <v>-6</v>
      </c>
      <c r="L59" s="1"/>
      <c r="M59" s="1"/>
      <c r="N59" s="1"/>
      <c r="O59" s="1">
        <f t="shared" si="2"/>
        <v>1.6</v>
      </c>
      <c r="P59" s="5">
        <v>6</v>
      </c>
      <c r="Q59" s="5">
        <f t="shared" si="23"/>
        <v>6</v>
      </c>
      <c r="R59" s="5">
        <v>6</v>
      </c>
      <c r="S59" s="1"/>
      <c r="T59" s="1">
        <f t="shared" si="24"/>
        <v>15</v>
      </c>
      <c r="U59" s="1">
        <f t="shared" si="5"/>
        <v>11.25</v>
      </c>
      <c r="V59" s="1">
        <v>2.4</v>
      </c>
      <c r="W59" s="1">
        <v>1.2</v>
      </c>
      <c r="X59" s="1">
        <v>2.4</v>
      </c>
      <c r="Y59" s="1">
        <v>2.4</v>
      </c>
      <c r="Z59" s="1">
        <v>2.4</v>
      </c>
      <c r="AA59" s="1"/>
      <c r="AB59" s="1">
        <f t="shared" si="25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37</v>
      </c>
      <c r="C60" s="1">
        <v>46</v>
      </c>
      <c r="D60" s="1">
        <v>24</v>
      </c>
      <c r="E60" s="1">
        <v>36</v>
      </c>
      <c r="F60" s="1">
        <v>33</v>
      </c>
      <c r="G60" s="6">
        <v>0.6</v>
      </c>
      <c r="H60" s="1">
        <v>60</v>
      </c>
      <c r="I60" s="1" t="s">
        <v>32</v>
      </c>
      <c r="J60" s="1">
        <v>59</v>
      </c>
      <c r="K60" s="1">
        <f t="shared" si="21"/>
        <v>-23</v>
      </c>
      <c r="L60" s="1"/>
      <c r="M60" s="1"/>
      <c r="N60" s="1"/>
      <c r="O60" s="1">
        <f t="shared" si="2"/>
        <v>7.2</v>
      </c>
      <c r="P60" s="5">
        <f t="shared" si="22"/>
        <v>60.600000000000009</v>
      </c>
      <c r="Q60" s="5">
        <f t="shared" si="23"/>
        <v>60.600000000000009</v>
      </c>
      <c r="R60" s="5">
        <v>61</v>
      </c>
      <c r="S60" s="1"/>
      <c r="T60" s="1">
        <f t="shared" si="24"/>
        <v>13</v>
      </c>
      <c r="U60" s="1">
        <f t="shared" si="5"/>
        <v>4.583333333333333</v>
      </c>
      <c r="V60" s="1">
        <v>6.4</v>
      </c>
      <c r="W60" s="1">
        <v>1.6</v>
      </c>
      <c r="X60" s="1">
        <v>6.2</v>
      </c>
      <c r="Y60" s="1">
        <v>2.4</v>
      </c>
      <c r="Z60" s="1">
        <v>3.2</v>
      </c>
      <c r="AA60" s="1"/>
      <c r="AB60" s="1">
        <f t="shared" si="25"/>
        <v>36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37</v>
      </c>
      <c r="C61" s="1">
        <v>1</v>
      </c>
      <c r="D61" s="1"/>
      <c r="E61" s="18">
        <f>4+E65</f>
        <v>20</v>
      </c>
      <c r="F61" s="18">
        <f>-3+F65</f>
        <v>18</v>
      </c>
      <c r="G61" s="6">
        <v>0.6</v>
      </c>
      <c r="H61" s="1">
        <v>55</v>
      </c>
      <c r="I61" s="1" t="s">
        <v>32</v>
      </c>
      <c r="J61" s="1">
        <v>4</v>
      </c>
      <c r="K61" s="1">
        <f t="shared" si="21"/>
        <v>16</v>
      </c>
      <c r="L61" s="1"/>
      <c r="M61" s="1"/>
      <c r="N61" s="1"/>
      <c r="O61" s="1">
        <f t="shared" si="2"/>
        <v>4</v>
      </c>
      <c r="P61" s="5">
        <f t="shared" si="22"/>
        <v>34</v>
      </c>
      <c r="Q61" s="5">
        <f t="shared" si="23"/>
        <v>34</v>
      </c>
      <c r="R61" s="5">
        <v>34</v>
      </c>
      <c r="S61" s="1"/>
      <c r="T61" s="1">
        <f t="shared" si="24"/>
        <v>13</v>
      </c>
      <c r="U61" s="1">
        <f t="shared" si="5"/>
        <v>4.5</v>
      </c>
      <c r="V61" s="1">
        <v>0.4</v>
      </c>
      <c r="W61" s="1">
        <v>6.4</v>
      </c>
      <c r="X61" s="1">
        <v>4.2</v>
      </c>
      <c r="Y61" s="1">
        <v>4.2</v>
      </c>
      <c r="Z61" s="1">
        <v>5</v>
      </c>
      <c r="AA61" s="1" t="s">
        <v>95</v>
      </c>
      <c r="AB61" s="1">
        <f t="shared" si="25"/>
        <v>20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96</v>
      </c>
      <c r="B62" s="1" t="s">
        <v>37</v>
      </c>
      <c r="C62" s="1"/>
      <c r="D62" s="1"/>
      <c r="E62" s="1"/>
      <c r="F62" s="1"/>
      <c r="G62" s="6">
        <v>0.28000000000000003</v>
      </c>
      <c r="H62" s="1">
        <v>35</v>
      </c>
      <c r="I62" s="1" t="s">
        <v>32</v>
      </c>
      <c r="J62" s="1">
        <v>2</v>
      </c>
      <c r="K62" s="1">
        <f t="shared" si="21"/>
        <v>-2</v>
      </c>
      <c r="L62" s="1"/>
      <c r="M62" s="1"/>
      <c r="N62" s="1"/>
      <c r="O62" s="1">
        <f t="shared" si="2"/>
        <v>0</v>
      </c>
      <c r="P62" s="17">
        <v>20</v>
      </c>
      <c r="Q62" s="5">
        <f>R62</f>
        <v>50</v>
      </c>
      <c r="R62" s="5">
        <v>50</v>
      </c>
      <c r="S62" s="1" t="s">
        <v>136</v>
      </c>
      <c r="T62" s="1" t="e">
        <f t="shared" si="24"/>
        <v>#DIV/0!</v>
      </c>
      <c r="U62" s="1" t="e">
        <f t="shared" si="5"/>
        <v>#DIV/0!</v>
      </c>
      <c r="V62" s="1">
        <v>-0.2</v>
      </c>
      <c r="W62" s="1">
        <v>-0.6</v>
      </c>
      <c r="X62" s="1">
        <v>1</v>
      </c>
      <c r="Y62" s="1">
        <v>1.4</v>
      </c>
      <c r="Z62" s="1">
        <v>-0.2</v>
      </c>
      <c r="AA62" s="16" t="s">
        <v>49</v>
      </c>
      <c r="AB62" s="1">
        <f t="shared" si="25"/>
        <v>14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37</v>
      </c>
      <c r="C63" s="1">
        <v>5</v>
      </c>
      <c r="D63" s="1">
        <v>73</v>
      </c>
      <c r="E63" s="1">
        <v>60</v>
      </c>
      <c r="F63" s="1">
        <v>17</v>
      </c>
      <c r="G63" s="6">
        <v>0.4</v>
      </c>
      <c r="H63" s="1">
        <v>90</v>
      </c>
      <c r="I63" s="1" t="s">
        <v>32</v>
      </c>
      <c r="J63" s="1">
        <v>61</v>
      </c>
      <c r="K63" s="1">
        <f t="shared" si="21"/>
        <v>-1</v>
      </c>
      <c r="L63" s="1"/>
      <c r="M63" s="1"/>
      <c r="N63" s="1"/>
      <c r="O63" s="1">
        <f t="shared" si="2"/>
        <v>12</v>
      </c>
      <c r="P63" s="5">
        <f>9*O63-F63</f>
        <v>91</v>
      </c>
      <c r="Q63" s="5">
        <f t="shared" si="23"/>
        <v>91</v>
      </c>
      <c r="R63" s="5">
        <v>91</v>
      </c>
      <c r="S63" s="1"/>
      <c r="T63" s="1">
        <f t="shared" si="24"/>
        <v>9</v>
      </c>
      <c r="U63" s="1">
        <f t="shared" si="5"/>
        <v>1.4166666666666667</v>
      </c>
      <c r="V63" s="1">
        <v>5.6</v>
      </c>
      <c r="W63" s="1">
        <v>9.1999999999999993</v>
      </c>
      <c r="X63" s="1">
        <v>13.6</v>
      </c>
      <c r="Y63" s="1">
        <v>9.1999999999999993</v>
      </c>
      <c r="Z63" s="1">
        <v>11</v>
      </c>
      <c r="AA63" s="1"/>
      <c r="AB63" s="1">
        <f t="shared" si="25"/>
        <v>36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37</v>
      </c>
      <c r="C64" s="1">
        <v>65</v>
      </c>
      <c r="D64" s="1">
        <v>56</v>
      </c>
      <c r="E64" s="1">
        <v>31</v>
      </c>
      <c r="F64" s="1">
        <v>87</v>
      </c>
      <c r="G64" s="6">
        <v>0.33</v>
      </c>
      <c r="H64" s="1" t="e">
        <v>#N/A</v>
      </c>
      <c r="I64" s="1" t="s">
        <v>32</v>
      </c>
      <c r="J64" s="1">
        <v>34</v>
      </c>
      <c r="K64" s="1">
        <f t="shared" si="21"/>
        <v>-3</v>
      </c>
      <c r="L64" s="1"/>
      <c r="M64" s="1"/>
      <c r="N64" s="1"/>
      <c r="O64" s="1">
        <f t="shared" si="2"/>
        <v>6.2</v>
      </c>
      <c r="P64" s="5"/>
      <c r="Q64" s="5">
        <f t="shared" si="23"/>
        <v>0</v>
      </c>
      <c r="R64" s="5"/>
      <c r="S64" s="1"/>
      <c r="T64" s="1">
        <f t="shared" si="24"/>
        <v>14.032258064516128</v>
      </c>
      <c r="U64" s="1">
        <f t="shared" si="5"/>
        <v>14.032258064516128</v>
      </c>
      <c r="V64" s="1">
        <v>8.8000000000000007</v>
      </c>
      <c r="W64" s="1">
        <v>5.2</v>
      </c>
      <c r="X64" s="1">
        <v>7.2</v>
      </c>
      <c r="Y64" s="1">
        <v>11.2</v>
      </c>
      <c r="Z64" s="1">
        <v>7</v>
      </c>
      <c r="AA64" s="20" t="s">
        <v>56</v>
      </c>
      <c r="AB64" s="1">
        <f t="shared" si="2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99</v>
      </c>
      <c r="B65" s="10" t="s">
        <v>37</v>
      </c>
      <c r="C65" s="10">
        <v>-3</v>
      </c>
      <c r="D65" s="10">
        <v>44</v>
      </c>
      <c r="E65" s="18">
        <v>16</v>
      </c>
      <c r="F65" s="18">
        <v>21</v>
      </c>
      <c r="G65" s="11">
        <v>0</v>
      </c>
      <c r="H65" s="10">
        <v>55</v>
      </c>
      <c r="I65" s="10" t="s">
        <v>59</v>
      </c>
      <c r="J65" s="10">
        <v>20</v>
      </c>
      <c r="K65" s="10">
        <f t="shared" si="21"/>
        <v>-4</v>
      </c>
      <c r="L65" s="10"/>
      <c r="M65" s="10"/>
      <c r="N65" s="10"/>
      <c r="O65" s="10">
        <f t="shared" si="2"/>
        <v>3.2</v>
      </c>
      <c r="P65" s="12"/>
      <c r="Q65" s="12"/>
      <c r="R65" s="12"/>
      <c r="S65" s="10"/>
      <c r="T65" s="10">
        <f t="shared" si="9"/>
        <v>6.5625</v>
      </c>
      <c r="U65" s="10">
        <f t="shared" si="5"/>
        <v>6.5625</v>
      </c>
      <c r="V65" s="10">
        <v>0.4</v>
      </c>
      <c r="W65" s="10">
        <v>2.2000000000000002</v>
      </c>
      <c r="X65" s="10">
        <v>2.8</v>
      </c>
      <c r="Y65" s="10">
        <v>2.8</v>
      </c>
      <c r="Z65" s="10">
        <v>5</v>
      </c>
      <c r="AA65" s="10" t="s">
        <v>100</v>
      </c>
      <c r="AB65" s="10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37</v>
      </c>
      <c r="C66" s="1">
        <v>5</v>
      </c>
      <c r="D66" s="1">
        <v>56</v>
      </c>
      <c r="E66" s="1">
        <v>24</v>
      </c>
      <c r="F66" s="1">
        <v>35</v>
      </c>
      <c r="G66" s="6">
        <v>0.35</v>
      </c>
      <c r="H66" s="1">
        <v>90</v>
      </c>
      <c r="I66" s="1" t="s">
        <v>32</v>
      </c>
      <c r="J66" s="1">
        <v>26</v>
      </c>
      <c r="K66" s="1">
        <f t="shared" si="21"/>
        <v>-2</v>
      </c>
      <c r="L66" s="1"/>
      <c r="M66" s="1"/>
      <c r="N66" s="1"/>
      <c r="O66" s="1">
        <f t="shared" si="2"/>
        <v>4.8</v>
      </c>
      <c r="P66" s="5">
        <f t="shared" ref="P66:P68" si="28">13*O66-F66</f>
        <v>27.4</v>
      </c>
      <c r="Q66" s="5">
        <f t="shared" ref="Q66:Q73" si="29">P66</f>
        <v>27.4</v>
      </c>
      <c r="R66" s="5">
        <v>27</v>
      </c>
      <c r="S66" s="1"/>
      <c r="T66" s="1">
        <f t="shared" ref="T66:T73" si="30">(F66+Q66)/O66</f>
        <v>13</v>
      </c>
      <c r="U66" s="1">
        <f t="shared" si="5"/>
        <v>7.291666666666667</v>
      </c>
      <c r="V66" s="1">
        <v>5.2</v>
      </c>
      <c r="W66" s="1">
        <v>2.6</v>
      </c>
      <c r="X66" s="1">
        <v>9.6</v>
      </c>
      <c r="Y66" s="1">
        <v>6.6</v>
      </c>
      <c r="Z66" s="1">
        <v>8.8000000000000007</v>
      </c>
      <c r="AA66" s="1"/>
      <c r="AB66" s="1">
        <f t="shared" ref="AB66:AB73" si="31">ROUND(Q66*G66,0)</f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37</v>
      </c>
      <c r="C67" s="1">
        <v>-3</v>
      </c>
      <c r="D67" s="1">
        <v>106</v>
      </c>
      <c r="E67" s="1">
        <v>43</v>
      </c>
      <c r="F67" s="1">
        <v>53</v>
      </c>
      <c r="G67" s="6">
        <v>0.35</v>
      </c>
      <c r="H67" s="1">
        <v>40</v>
      </c>
      <c r="I67" s="1" t="s">
        <v>32</v>
      </c>
      <c r="J67" s="1">
        <v>52</v>
      </c>
      <c r="K67" s="1">
        <f t="shared" si="21"/>
        <v>-9</v>
      </c>
      <c r="L67" s="1"/>
      <c r="M67" s="1"/>
      <c r="N67" s="1"/>
      <c r="O67" s="1">
        <f t="shared" si="2"/>
        <v>8.6</v>
      </c>
      <c r="P67" s="5">
        <f t="shared" si="28"/>
        <v>58.8</v>
      </c>
      <c r="Q67" s="5">
        <f t="shared" si="29"/>
        <v>58.8</v>
      </c>
      <c r="R67" s="5">
        <v>59</v>
      </c>
      <c r="S67" s="1"/>
      <c r="T67" s="1">
        <f t="shared" si="30"/>
        <v>13</v>
      </c>
      <c r="U67" s="1">
        <f t="shared" si="5"/>
        <v>6.1627906976744189</v>
      </c>
      <c r="V67" s="1">
        <v>7.4</v>
      </c>
      <c r="W67" s="1">
        <v>6.2</v>
      </c>
      <c r="X67" s="1">
        <v>10.8</v>
      </c>
      <c r="Y67" s="1">
        <v>7.4</v>
      </c>
      <c r="Z67" s="1">
        <v>5.2</v>
      </c>
      <c r="AA67" s="1"/>
      <c r="AB67" s="1">
        <f t="shared" si="31"/>
        <v>21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37</v>
      </c>
      <c r="C68" s="1">
        <v>64</v>
      </c>
      <c r="D68" s="1">
        <v>193</v>
      </c>
      <c r="E68" s="1">
        <v>98</v>
      </c>
      <c r="F68" s="1">
        <v>150</v>
      </c>
      <c r="G68" s="6">
        <v>0.35</v>
      </c>
      <c r="H68" s="1">
        <v>45</v>
      </c>
      <c r="I68" s="1" t="s">
        <v>32</v>
      </c>
      <c r="J68" s="1">
        <v>118</v>
      </c>
      <c r="K68" s="1">
        <f t="shared" si="21"/>
        <v>-20</v>
      </c>
      <c r="L68" s="1"/>
      <c r="M68" s="1"/>
      <c r="N68" s="1"/>
      <c r="O68" s="1">
        <f t="shared" si="2"/>
        <v>19.600000000000001</v>
      </c>
      <c r="P68" s="5">
        <f t="shared" si="28"/>
        <v>104.80000000000001</v>
      </c>
      <c r="Q68" s="5">
        <f t="shared" ref="Q68:Q69" si="32">R68</f>
        <v>125</v>
      </c>
      <c r="R68" s="5">
        <v>125</v>
      </c>
      <c r="S68" s="1" t="s">
        <v>136</v>
      </c>
      <c r="T68" s="1">
        <f t="shared" si="30"/>
        <v>14.030612244897958</v>
      </c>
      <c r="U68" s="1">
        <f t="shared" si="5"/>
        <v>7.6530612244897958</v>
      </c>
      <c r="V68" s="1">
        <v>24.6</v>
      </c>
      <c r="W68" s="1">
        <v>20.6</v>
      </c>
      <c r="X68" s="1">
        <v>29</v>
      </c>
      <c r="Y68" s="1">
        <v>24.4</v>
      </c>
      <c r="Z68" s="1">
        <v>20.8</v>
      </c>
      <c r="AA68" s="1"/>
      <c r="AB68" s="1">
        <f t="shared" si="31"/>
        <v>44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37</v>
      </c>
      <c r="C69" s="1">
        <v>187</v>
      </c>
      <c r="D69" s="1">
        <v>40</v>
      </c>
      <c r="E69" s="1">
        <v>-7</v>
      </c>
      <c r="F69" s="1">
        <v>227</v>
      </c>
      <c r="G69" s="6">
        <v>0.3</v>
      </c>
      <c r="H69" s="1">
        <v>50</v>
      </c>
      <c r="I69" s="1" t="s">
        <v>32</v>
      </c>
      <c r="J69" s="1">
        <v>17</v>
      </c>
      <c r="K69" s="1">
        <f t="shared" si="21"/>
        <v>-24</v>
      </c>
      <c r="L69" s="1"/>
      <c r="M69" s="1"/>
      <c r="N69" s="1"/>
      <c r="O69" s="1">
        <f t="shared" si="2"/>
        <v>-1.4</v>
      </c>
      <c r="P69" s="5"/>
      <c r="Q69" s="5">
        <f t="shared" si="32"/>
        <v>100</v>
      </c>
      <c r="R69" s="5">
        <v>100</v>
      </c>
      <c r="S69" s="1" t="s">
        <v>136</v>
      </c>
      <c r="T69" s="1">
        <f t="shared" si="30"/>
        <v>-233.57142857142858</v>
      </c>
      <c r="U69" s="1">
        <f t="shared" si="5"/>
        <v>-162.14285714285717</v>
      </c>
      <c r="V69" s="1">
        <v>-0.8</v>
      </c>
      <c r="W69" s="1">
        <v>1.8</v>
      </c>
      <c r="X69" s="1">
        <v>3.8</v>
      </c>
      <c r="Y69" s="1">
        <v>4.2</v>
      </c>
      <c r="Z69" s="1">
        <v>3.2</v>
      </c>
      <c r="AA69" s="21" t="s">
        <v>33</v>
      </c>
      <c r="AB69" s="1">
        <f t="shared" si="31"/>
        <v>30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37</v>
      </c>
      <c r="C70" s="1"/>
      <c r="D70" s="1">
        <v>24</v>
      </c>
      <c r="E70" s="1">
        <v>5</v>
      </c>
      <c r="F70" s="1">
        <v>19</v>
      </c>
      <c r="G70" s="6">
        <v>0.11</v>
      </c>
      <c r="H70" s="1">
        <v>150</v>
      </c>
      <c r="I70" s="1" t="s">
        <v>32</v>
      </c>
      <c r="J70" s="1">
        <v>5</v>
      </c>
      <c r="K70" s="1">
        <f t="shared" ref="K70:K94" si="33">E70-J70</f>
        <v>0</v>
      </c>
      <c r="L70" s="1"/>
      <c r="M70" s="1"/>
      <c r="N70" s="1"/>
      <c r="O70" s="1">
        <f t="shared" si="2"/>
        <v>1</v>
      </c>
      <c r="P70" s="5"/>
      <c r="Q70" s="5">
        <f t="shared" si="29"/>
        <v>0</v>
      </c>
      <c r="R70" s="5"/>
      <c r="S70" s="1"/>
      <c r="T70" s="1">
        <f t="shared" si="30"/>
        <v>19</v>
      </c>
      <c r="U70" s="1">
        <f t="shared" si="5"/>
        <v>19</v>
      </c>
      <c r="V70" s="1">
        <v>0</v>
      </c>
      <c r="W70" s="1">
        <v>0</v>
      </c>
      <c r="X70" s="1">
        <v>0.2</v>
      </c>
      <c r="Y70" s="1">
        <v>0</v>
      </c>
      <c r="Z70" s="1">
        <v>0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106</v>
      </c>
      <c r="B71" s="1" t="s">
        <v>37</v>
      </c>
      <c r="C71" s="1"/>
      <c r="D71" s="1"/>
      <c r="E71" s="1"/>
      <c r="F71" s="1"/>
      <c r="G71" s="6">
        <v>0.06</v>
      </c>
      <c r="H71" s="1">
        <v>60</v>
      </c>
      <c r="I71" s="1" t="s">
        <v>32</v>
      </c>
      <c r="J71" s="1">
        <v>3</v>
      </c>
      <c r="K71" s="1">
        <f t="shared" si="33"/>
        <v>-3</v>
      </c>
      <c r="L71" s="1"/>
      <c r="M71" s="1"/>
      <c r="N71" s="1"/>
      <c r="O71" s="1">
        <f t="shared" ref="O71:O94" si="34">E71/5</f>
        <v>0</v>
      </c>
      <c r="P71" s="17">
        <v>20</v>
      </c>
      <c r="Q71" s="5">
        <f t="shared" si="29"/>
        <v>20</v>
      </c>
      <c r="R71" s="5">
        <v>20</v>
      </c>
      <c r="S71" s="1"/>
      <c r="T71" s="1" t="e">
        <f t="shared" si="30"/>
        <v>#DIV/0!</v>
      </c>
      <c r="U71" s="1" t="e">
        <f t="shared" ref="U71:U94" si="35">F71/O71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6" t="s">
        <v>49</v>
      </c>
      <c r="AB71" s="1">
        <f t="shared" si="31"/>
        <v>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37</v>
      </c>
      <c r="C72" s="1"/>
      <c r="D72" s="1">
        <v>40</v>
      </c>
      <c r="E72" s="1">
        <v>25</v>
      </c>
      <c r="F72" s="1">
        <v>15</v>
      </c>
      <c r="G72" s="6">
        <v>0.06</v>
      </c>
      <c r="H72" s="1">
        <v>60</v>
      </c>
      <c r="I72" s="1" t="s">
        <v>32</v>
      </c>
      <c r="J72" s="1">
        <v>25</v>
      </c>
      <c r="K72" s="1">
        <f t="shared" si="33"/>
        <v>0</v>
      </c>
      <c r="L72" s="1"/>
      <c r="M72" s="1"/>
      <c r="N72" s="1"/>
      <c r="O72" s="1">
        <f t="shared" si="34"/>
        <v>5</v>
      </c>
      <c r="P72" s="5">
        <f>11*O72-F72</f>
        <v>40</v>
      </c>
      <c r="Q72" s="5">
        <f t="shared" si="29"/>
        <v>40</v>
      </c>
      <c r="R72" s="5">
        <v>40</v>
      </c>
      <c r="S72" s="1"/>
      <c r="T72" s="1">
        <f t="shared" si="30"/>
        <v>11</v>
      </c>
      <c r="U72" s="1">
        <f t="shared" si="35"/>
        <v>3</v>
      </c>
      <c r="V72" s="1">
        <v>3</v>
      </c>
      <c r="W72" s="1">
        <v>5</v>
      </c>
      <c r="X72" s="1">
        <v>1</v>
      </c>
      <c r="Y72" s="1">
        <v>3</v>
      </c>
      <c r="Z72" s="1">
        <v>-0.2</v>
      </c>
      <c r="AA72" s="1"/>
      <c r="AB72" s="1">
        <f t="shared" si="31"/>
        <v>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37</v>
      </c>
      <c r="C73" s="1">
        <v>2</v>
      </c>
      <c r="D73" s="1">
        <v>40</v>
      </c>
      <c r="E73" s="1">
        <v>1</v>
      </c>
      <c r="F73" s="1">
        <v>41</v>
      </c>
      <c r="G73" s="6">
        <v>0.15</v>
      </c>
      <c r="H73" s="1">
        <v>60</v>
      </c>
      <c r="I73" s="1" t="s">
        <v>32</v>
      </c>
      <c r="J73" s="1">
        <v>4</v>
      </c>
      <c r="K73" s="1">
        <f t="shared" si="33"/>
        <v>-3</v>
      </c>
      <c r="L73" s="1"/>
      <c r="M73" s="1"/>
      <c r="N73" s="1"/>
      <c r="O73" s="1">
        <f t="shared" si="34"/>
        <v>0.2</v>
      </c>
      <c r="P73" s="5"/>
      <c r="Q73" s="5">
        <f t="shared" si="29"/>
        <v>0</v>
      </c>
      <c r="R73" s="5"/>
      <c r="S73" s="1"/>
      <c r="T73" s="1">
        <f t="shared" si="30"/>
        <v>205</v>
      </c>
      <c r="U73" s="1">
        <f t="shared" si="35"/>
        <v>205</v>
      </c>
      <c r="V73" s="1">
        <v>3.2</v>
      </c>
      <c r="W73" s="1">
        <v>0.4</v>
      </c>
      <c r="X73" s="1">
        <v>0</v>
      </c>
      <c r="Y73" s="1">
        <v>0</v>
      </c>
      <c r="Z73" s="1">
        <v>0</v>
      </c>
      <c r="AA73" s="20" t="s">
        <v>56</v>
      </c>
      <c r="AB73" s="1">
        <f t="shared" si="3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109</v>
      </c>
      <c r="B74" s="13" t="s">
        <v>37</v>
      </c>
      <c r="C74" s="13"/>
      <c r="D74" s="13"/>
      <c r="E74" s="13"/>
      <c r="F74" s="13"/>
      <c r="G74" s="14">
        <v>0</v>
      </c>
      <c r="H74" s="13">
        <v>40</v>
      </c>
      <c r="I74" s="13" t="s">
        <v>32</v>
      </c>
      <c r="J74" s="13"/>
      <c r="K74" s="13">
        <f t="shared" si="33"/>
        <v>0</v>
      </c>
      <c r="L74" s="13"/>
      <c r="M74" s="13"/>
      <c r="N74" s="13"/>
      <c r="O74" s="13">
        <f t="shared" si="34"/>
        <v>0</v>
      </c>
      <c r="P74" s="15"/>
      <c r="Q74" s="15"/>
      <c r="R74" s="15"/>
      <c r="S74" s="13"/>
      <c r="T74" s="13" t="e">
        <f t="shared" ref="T74:T94" si="36">(F74+P74)/O74</f>
        <v>#DIV/0!</v>
      </c>
      <c r="U74" s="13" t="e">
        <f t="shared" si="35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46</v>
      </c>
      <c r="AB74" s="13">
        <f t="shared" ref="AB74:AB94" si="37"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37</v>
      </c>
      <c r="C75" s="1">
        <v>88</v>
      </c>
      <c r="D75" s="1">
        <v>1</v>
      </c>
      <c r="E75" s="1">
        <v>1</v>
      </c>
      <c r="F75" s="1">
        <v>78</v>
      </c>
      <c r="G75" s="6">
        <v>0.4</v>
      </c>
      <c r="H75" s="1">
        <v>55</v>
      </c>
      <c r="I75" s="1" t="s">
        <v>32</v>
      </c>
      <c r="J75" s="1">
        <v>11</v>
      </c>
      <c r="K75" s="1">
        <f t="shared" si="33"/>
        <v>-10</v>
      </c>
      <c r="L75" s="1"/>
      <c r="M75" s="1"/>
      <c r="N75" s="1"/>
      <c r="O75" s="1">
        <f t="shared" si="34"/>
        <v>0.2</v>
      </c>
      <c r="P75" s="5"/>
      <c r="Q75" s="5">
        <f>P75</f>
        <v>0</v>
      </c>
      <c r="R75" s="5"/>
      <c r="S75" s="1"/>
      <c r="T75" s="1">
        <f>(F75+Q75)/O75</f>
        <v>390</v>
      </c>
      <c r="U75" s="1">
        <f t="shared" si="35"/>
        <v>390</v>
      </c>
      <c r="V75" s="1">
        <v>-1</v>
      </c>
      <c r="W75" s="1">
        <v>0.8</v>
      </c>
      <c r="X75" s="1">
        <v>2</v>
      </c>
      <c r="Y75" s="1">
        <v>3.4</v>
      </c>
      <c r="Z75" s="1">
        <v>0.6</v>
      </c>
      <c r="AA75" s="21" t="s">
        <v>33</v>
      </c>
      <c r="AB75" s="1">
        <f>ROUND(Q75*G75,0)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111</v>
      </c>
      <c r="B76" s="13" t="s">
        <v>31</v>
      </c>
      <c r="C76" s="13"/>
      <c r="D76" s="13"/>
      <c r="E76" s="13"/>
      <c r="F76" s="13"/>
      <c r="G76" s="14">
        <v>0</v>
      </c>
      <c r="H76" s="13">
        <v>55</v>
      </c>
      <c r="I76" s="13" t="s">
        <v>32</v>
      </c>
      <c r="J76" s="13"/>
      <c r="K76" s="13">
        <f t="shared" si="33"/>
        <v>0</v>
      </c>
      <c r="L76" s="13"/>
      <c r="M76" s="13"/>
      <c r="N76" s="13"/>
      <c r="O76" s="13">
        <f t="shared" si="34"/>
        <v>0</v>
      </c>
      <c r="P76" s="15"/>
      <c r="Q76" s="15"/>
      <c r="R76" s="15"/>
      <c r="S76" s="13"/>
      <c r="T76" s="13" t="e">
        <f t="shared" si="36"/>
        <v>#DIV/0!</v>
      </c>
      <c r="U76" s="13" t="e">
        <f t="shared" si="35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46</v>
      </c>
      <c r="AB76" s="13">
        <f t="shared" si="3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112</v>
      </c>
      <c r="B77" s="13" t="s">
        <v>31</v>
      </c>
      <c r="C77" s="13"/>
      <c r="D77" s="13"/>
      <c r="E77" s="13"/>
      <c r="F77" s="13"/>
      <c r="G77" s="14">
        <v>0</v>
      </c>
      <c r="H77" s="13">
        <v>55</v>
      </c>
      <c r="I77" s="13" t="s">
        <v>32</v>
      </c>
      <c r="J77" s="13"/>
      <c r="K77" s="13">
        <f t="shared" si="33"/>
        <v>0</v>
      </c>
      <c r="L77" s="13"/>
      <c r="M77" s="13"/>
      <c r="N77" s="13"/>
      <c r="O77" s="13">
        <f t="shared" si="34"/>
        <v>0</v>
      </c>
      <c r="P77" s="15"/>
      <c r="Q77" s="15"/>
      <c r="R77" s="15"/>
      <c r="S77" s="13"/>
      <c r="T77" s="13" t="e">
        <f t="shared" si="36"/>
        <v>#DIV/0!</v>
      </c>
      <c r="U77" s="13" t="e">
        <f t="shared" si="35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46</v>
      </c>
      <c r="AB77" s="13">
        <f t="shared" si="3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37</v>
      </c>
      <c r="C78" s="1">
        <v>146</v>
      </c>
      <c r="D78" s="1">
        <v>10</v>
      </c>
      <c r="E78" s="18">
        <f>-8+E92</f>
        <v>56</v>
      </c>
      <c r="F78" s="18">
        <f>149+F92</f>
        <v>43</v>
      </c>
      <c r="G78" s="6">
        <v>0.4</v>
      </c>
      <c r="H78" s="1">
        <v>55</v>
      </c>
      <c r="I78" s="1" t="s">
        <v>32</v>
      </c>
      <c r="J78" s="1">
        <v>7</v>
      </c>
      <c r="K78" s="1">
        <f t="shared" si="33"/>
        <v>49</v>
      </c>
      <c r="L78" s="1"/>
      <c r="M78" s="1"/>
      <c r="N78" s="1"/>
      <c r="O78" s="1">
        <f t="shared" si="34"/>
        <v>11.2</v>
      </c>
      <c r="P78" s="5">
        <f>12*O78-F78</f>
        <v>91.399999999999977</v>
      </c>
      <c r="Q78" s="5">
        <f t="shared" ref="Q78:Q80" si="38">P78</f>
        <v>91.399999999999977</v>
      </c>
      <c r="R78" s="5">
        <v>91</v>
      </c>
      <c r="S78" s="1"/>
      <c r="T78" s="1">
        <f t="shared" ref="T78:T81" si="39">(F78+Q78)/O78</f>
        <v>11.999999999999998</v>
      </c>
      <c r="U78" s="1">
        <f t="shared" si="35"/>
        <v>3.8392857142857144</v>
      </c>
      <c r="V78" s="1">
        <v>8.8000000000000007</v>
      </c>
      <c r="W78" s="1">
        <v>10.6</v>
      </c>
      <c r="X78" s="1">
        <v>12.2</v>
      </c>
      <c r="Y78" s="1">
        <v>12.4</v>
      </c>
      <c r="Z78" s="1">
        <v>15.6</v>
      </c>
      <c r="AA78" s="1"/>
      <c r="AB78" s="1">
        <f t="shared" ref="AB78:AB81" si="40">ROUND(Q78*G78,0)</f>
        <v>37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25.614000000000001</v>
      </c>
      <c r="D79" s="1"/>
      <c r="E79" s="1"/>
      <c r="F79" s="1">
        <v>25.614000000000001</v>
      </c>
      <c r="G79" s="6">
        <v>1</v>
      </c>
      <c r="H79" s="1" t="e">
        <v>#N/A</v>
      </c>
      <c r="I79" s="1" t="s">
        <v>32</v>
      </c>
      <c r="J79" s="1"/>
      <c r="K79" s="1">
        <f t="shared" si="33"/>
        <v>0</v>
      </c>
      <c r="L79" s="1"/>
      <c r="M79" s="1"/>
      <c r="N79" s="1"/>
      <c r="O79" s="1">
        <f t="shared" si="34"/>
        <v>0</v>
      </c>
      <c r="P79" s="5"/>
      <c r="Q79" s="5">
        <f t="shared" si="38"/>
        <v>0</v>
      </c>
      <c r="R79" s="5"/>
      <c r="S79" s="1"/>
      <c r="T79" s="1" t="e">
        <f t="shared" si="39"/>
        <v>#DIV/0!</v>
      </c>
      <c r="U79" s="1" t="e">
        <f t="shared" si="35"/>
        <v>#DIV/0!</v>
      </c>
      <c r="V79" s="1">
        <v>0</v>
      </c>
      <c r="W79" s="1">
        <v>0.79359999999999997</v>
      </c>
      <c r="X79" s="1">
        <v>5.484</v>
      </c>
      <c r="Y79" s="1">
        <v>0.56799999999999995</v>
      </c>
      <c r="Z79" s="1">
        <v>1.948</v>
      </c>
      <c r="AA79" s="22" t="s">
        <v>133</v>
      </c>
      <c r="AB79" s="1">
        <f t="shared" si="4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31</v>
      </c>
      <c r="C80" s="1">
        <v>11.21</v>
      </c>
      <c r="D80" s="1">
        <v>0.749</v>
      </c>
      <c r="E80" s="1">
        <v>5.2380000000000004</v>
      </c>
      <c r="F80" s="1">
        <v>5.1429999999999998</v>
      </c>
      <c r="G80" s="6">
        <v>1</v>
      </c>
      <c r="H80" s="1">
        <v>30</v>
      </c>
      <c r="I80" s="1" t="s">
        <v>32</v>
      </c>
      <c r="J80" s="1">
        <v>7.7</v>
      </c>
      <c r="K80" s="1">
        <f t="shared" si="33"/>
        <v>-2.4619999999999997</v>
      </c>
      <c r="L80" s="1"/>
      <c r="M80" s="1"/>
      <c r="N80" s="1"/>
      <c r="O80" s="1">
        <f t="shared" si="34"/>
        <v>1.0476000000000001</v>
      </c>
      <c r="P80" s="5">
        <f>12*O80-F80</f>
        <v>7.4282000000000012</v>
      </c>
      <c r="Q80" s="5">
        <f t="shared" si="38"/>
        <v>7.4282000000000012</v>
      </c>
      <c r="R80" s="5">
        <v>7</v>
      </c>
      <c r="S80" s="1"/>
      <c r="T80" s="1">
        <f t="shared" si="39"/>
        <v>12</v>
      </c>
      <c r="U80" s="1">
        <f t="shared" si="35"/>
        <v>4.909316533027873</v>
      </c>
      <c r="V80" s="1">
        <v>0.64900000000000002</v>
      </c>
      <c r="W80" s="1">
        <v>0.82360000000000011</v>
      </c>
      <c r="X80" s="1">
        <v>0.65800000000000003</v>
      </c>
      <c r="Y80" s="1">
        <v>1.659</v>
      </c>
      <c r="Z80" s="1">
        <v>0</v>
      </c>
      <c r="AA80" s="1"/>
      <c r="AB80" s="1">
        <f t="shared" si="40"/>
        <v>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37</v>
      </c>
      <c r="C81" s="1">
        <v>54</v>
      </c>
      <c r="D81" s="1"/>
      <c r="E81" s="1"/>
      <c r="F81" s="1">
        <v>54</v>
      </c>
      <c r="G81" s="6">
        <v>0.3</v>
      </c>
      <c r="H81" s="1" t="e">
        <v>#N/A</v>
      </c>
      <c r="I81" s="1" t="s">
        <v>32</v>
      </c>
      <c r="J81" s="1">
        <v>11</v>
      </c>
      <c r="K81" s="1">
        <f t="shared" si="33"/>
        <v>-11</v>
      </c>
      <c r="L81" s="1"/>
      <c r="M81" s="1"/>
      <c r="N81" s="1"/>
      <c r="O81" s="1">
        <f t="shared" si="34"/>
        <v>0</v>
      </c>
      <c r="P81" s="5"/>
      <c r="Q81" s="5">
        <f>R81</f>
        <v>30</v>
      </c>
      <c r="R81" s="5">
        <v>30</v>
      </c>
      <c r="S81" s="1" t="s">
        <v>136</v>
      </c>
      <c r="T81" s="1" t="e">
        <f t="shared" si="39"/>
        <v>#DIV/0!</v>
      </c>
      <c r="U81" s="1" t="e">
        <f t="shared" si="35"/>
        <v>#DIV/0!</v>
      </c>
      <c r="V81" s="1">
        <v>-0.2</v>
      </c>
      <c r="W81" s="1">
        <v>-0.8</v>
      </c>
      <c r="X81" s="1">
        <v>0.2</v>
      </c>
      <c r="Y81" s="1">
        <v>0.4</v>
      </c>
      <c r="Z81" s="1">
        <v>1.8</v>
      </c>
      <c r="AA81" s="22" t="s">
        <v>134</v>
      </c>
      <c r="AB81" s="1">
        <f t="shared" si="40"/>
        <v>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117</v>
      </c>
      <c r="B82" s="10" t="s">
        <v>37</v>
      </c>
      <c r="C82" s="10">
        <v>10</v>
      </c>
      <c r="D82" s="10"/>
      <c r="E82" s="10">
        <v>3</v>
      </c>
      <c r="F82" s="10">
        <v>7</v>
      </c>
      <c r="G82" s="11">
        <v>0</v>
      </c>
      <c r="H82" s="10" t="e">
        <v>#N/A</v>
      </c>
      <c r="I82" s="10" t="s">
        <v>59</v>
      </c>
      <c r="J82" s="10">
        <v>3</v>
      </c>
      <c r="K82" s="10">
        <f t="shared" si="33"/>
        <v>0</v>
      </c>
      <c r="L82" s="10"/>
      <c r="M82" s="10"/>
      <c r="N82" s="10"/>
      <c r="O82" s="10">
        <f t="shared" si="34"/>
        <v>0.6</v>
      </c>
      <c r="P82" s="12"/>
      <c r="Q82" s="12"/>
      <c r="R82" s="12"/>
      <c r="S82" s="10"/>
      <c r="T82" s="10">
        <f t="shared" si="36"/>
        <v>11.666666666666668</v>
      </c>
      <c r="U82" s="10">
        <f t="shared" si="35"/>
        <v>11.666666666666668</v>
      </c>
      <c r="V82" s="10">
        <v>0.4</v>
      </c>
      <c r="W82" s="10">
        <v>-0.2</v>
      </c>
      <c r="X82" s="10">
        <v>0</v>
      </c>
      <c r="Y82" s="10">
        <v>0</v>
      </c>
      <c r="Z82" s="10">
        <v>0</v>
      </c>
      <c r="AA82" s="10" t="s">
        <v>118</v>
      </c>
      <c r="AB82" s="10">
        <f t="shared" si="3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31</v>
      </c>
      <c r="C83" s="1">
        <v>16.12</v>
      </c>
      <c r="D83" s="1">
        <v>92.465000000000003</v>
      </c>
      <c r="E83" s="1">
        <v>54.02</v>
      </c>
      <c r="F83" s="1">
        <v>54.564999999999998</v>
      </c>
      <c r="G83" s="6">
        <v>1</v>
      </c>
      <c r="H83" s="1">
        <v>60</v>
      </c>
      <c r="I83" s="1" t="s">
        <v>32</v>
      </c>
      <c r="J83" s="1">
        <v>52.8</v>
      </c>
      <c r="K83" s="1">
        <f t="shared" si="33"/>
        <v>1.220000000000006</v>
      </c>
      <c r="L83" s="1"/>
      <c r="M83" s="1"/>
      <c r="N83" s="1"/>
      <c r="O83" s="1">
        <f t="shared" si="34"/>
        <v>10.804</v>
      </c>
      <c r="P83" s="5">
        <f t="shared" ref="P83:P91" si="41">13*O83-F83</f>
        <v>85.887</v>
      </c>
      <c r="Q83" s="5">
        <f t="shared" ref="Q83:Q91" si="42">P83</f>
        <v>85.887</v>
      </c>
      <c r="R83" s="5">
        <v>86</v>
      </c>
      <c r="S83" s="1"/>
      <c r="T83" s="1">
        <f t="shared" ref="T83:T90" si="43">(F83+Q83)/O83</f>
        <v>13</v>
      </c>
      <c r="U83" s="1">
        <f t="shared" si="35"/>
        <v>5.0504442798963343</v>
      </c>
      <c r="V83" s="1">
        <v>8.3159999999999989</v>
      </c>
      <c r="W83" s="1">
        <v>12.324</v>
      </c>
      <c r="X83" s="1">
        <v>6.5891999999999999</v>
      </c>
      <c r="Y83" s="1">
        <v>8.216800000000001</v>
      </c>
      <c r="Z83" s="1">
        <v>11.795999999999999</v>
      </c>
      <c r="AA83" s="1"/>
      <c r="AB83" s="1">
        <f t="shared" ref="AB83:AB91" si="44">ROUND(Q83*G83,0)</f>
        <v>86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>
        <v>209.89500000000001</v>
      </c>
      <c r="D84" s="1">
        <v>413.70499999999998</v>
      </c>
      <c r="E84" s="1">
        <v>282.31700000000001</v>
      </c>
      <c r="F84" s="1">
        <v>148.465</v>
      </c>
      <c r="G84" s="6">
        <v>1</v>
      </c>
      <c r="H84" s="1">
        <v>60</v>
      </c>
      <c r="I84" s="1" t="s">
        <v>32</v>
      </c>
      <c r="J84" s="1">
        <v>270.60000000000002</v>
      </c>
      <c r="K84" s="1">
        <f t="shared" si="33"/>
        <v>11.716999999999985</v>
      </c>
      <c r="L84" s="1"/>
      <c r="M84" s="1"/>
      <c r="N84" s="1"/>
      <c r="O84" s="1">
        <f t="shared" si="34"/>
        <v>56.4634</v>
      </c>
      <c r="P84" s="5">
        <f t="shared" ref="P84:P85" si="45">11*O84-F84</f>
        <v>472.63239999999996</v>
      </c>
      <c r="Q84" s="5">
        <v>273</v>
      </c>
      <c r="R84" s="5">
        <v>273</v>
      </c>
      <c r="S84" s="1" t="s">
        <v>135</v>
      </c>
      <c r="T84" s="1">
        <f t="shared" si="43"/>
        <v>7.4643928633415637</v>
      </c>
      <c r="U84" s="1">
        <f t="shared" si="35"/>
        <v>2.6294024093483568</v>
      </c>
      <c r="V84" s="1">
        <v>57.246000000000002</v>
      </c>
      <c r="W84" s="1">
        <v>26.238</v>
      </c>
      <c r="X84" s="1">
        <v>25.242000000000001</v>
      </c>
      <c r="Y84" s="1">
        <v>63.83</v>
      </c>
      <c r="Z84" s="1">
        <v>40.344200000000001</v>
      </c>
      <c r="AA84" s="1"/>
      <c r="AB84" s="1">
        <f t="shared" si="44"/>
        <v>273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31</v>
      </c>
      <c r="C85" s="1"/>
      <c r="D85" s="1">
        <v>30.96</v>
      </c>
      <c r="E85" s="18">
        <f>9.534+E27</f>
        <v>19.164000000000001</v>
      </c>
      <c r="F85" s="18">
        <f>20.7+F27</f>
        <v>10.319999999999999</v>
      </c>
      <c r="G85" s="6">
        <v>1</v>
      </c>
      <c r="H85" s="1">
        <v>60</v>
      </c>
      <c r="I85" s="1" t="s">
        <v>32</v>
      </c>
      <c r="J85" s="1">
        <v>10.199999999999999</v>
      </c>
      <c r="K85" s="1">
        <f t="shared" si="33"/>
        <v>8.9640000000000022</v>
      </c>
      <c r="L85" s="1"/>
      <c r="M85" s="1"/>
      <c r="N85" s="1"/>
      <c r="O85" s="1">
        <f t="shared" si="34"/>
        <v>3.8328000000000002</v>
      </c>
      <c r="P85" s="5">
        <f t="shared" si="45"/>
        <v>31.840800000000002</v>
      </c>
      <c r="Q85" s="5">
        <f>R85</f>
        <v>42</v>
      </c>
      <c r="R85" s="5">
        <v>42</v>
      </c>
      <c r="S85" s="1" t="s">
        <v>136</v>
      </c>
      <c r="T85" s="1">
        <f t="shared" si="43"/>
        <v>13.650594865372573</v>
      </c>
      <c r="U85" s="1">
        <f t="shared" si="35"/>
        <v>2.6925485284909199</v>
      </c>
      <c r="V85" s="1">
        <v>0.51600000000000001</v>
      </c>
      <c r="W85" s="1">
        <v>5.1479999999999997</v>
      </c>
      <c r="X85" s="1">
        <v>4.604000000000001</v>
      </c>
      <c r="Y85" s="1">
        <v>4.2840000000000007</v>
      </c>
      <c r="Z85" s="1">
        <v>5.7240000000000002</v>
      </c>
      <c r="AA85" s="1" t="s">
        <v>95</v>
      </c>
      <c r="AB85" s="1">
        <f t="shared" si="44"/>
        <v>42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37</v>
      </c>
      <c r="C86" s="1">
        <v>12</v>
      </c>
      <c r="D86" s="1">
        <v>20</v>
      </c>
      <c r="E86" s="1">
        <v>11</v>
      </c>
      <c r="F86" s="1">
        <v>20</v>
      </c>
      <c r="G86" s="6">
        <v>0.5</v>
      </c>
      <c r="H86" s="1">
        <v>60</v>
      </c>
      <c r="I86" s="1" t="s">
        <v>32</v>
      </c>
      <c r="J86" s="1">
        <v>12</v>
      </c>
      <c r="K86" s="1">
        <f t="shared" si="33"/>
        <v>-1</v>
      </c>
      <c r="L86" s="1"/>
      <c r="M86" s="1"/>
      <c r="N86" s="1"/>
      <c r="O86" s="1">
        <f t="shared" si="34"/>
        <v>2.2000000000000002</v>
      </c>
      <c r="P86" s="5">
        <f t="shared" si="41"/>
        <v>8.6000000000000014</v>
      </c>
      <c r="Q86" s="5">
        <f t="shared" si="42"/>
        <v>8.6000000000000014</v>
      </c>
      <c r="R86" s="5">
        <v>9</v>
      </c>
      <c r="S86" s="1"/>
      <c r="T86" s="1">
        <f t="shared" si="43"/>
        <v>13</v>
      </c>
      <c r="U86" s="1">
        <f t="shared" si="35"/>
        <v>9.0909090909090899</v>
      </c>
      <c r="V86" s="1">
        <v>2.4</v>
      </c>
      <c r="W86" s="1">
        <v>1.4</v>
      </c>
      <c r="X86" s="1">
        <v>2.4</v>
      </c>
      <c r="Y86" s="1">
        <v>1</v>
      </c>
      <c r="Z86" s="1">
        <v>2.2000000000000002</v>
      </c>
      <c r="AA86" s="1"/>
      <c r="AB86" s="1">
        <f t="shared" si="44"/>
        <v>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37</v>
      </c>
      <c r="C87" s="1">
        <v>105</v>
      </c>
      <c r="D87" s="1">
        <v>60</v>
      </c>
      <c r="E87" s="1">
        <v>-10</v>
      </c>
      <c r="F87" s="1">
        <v>165</v>
      </c>
      <c r="G87" s="6">
        <v>0.5</v>
      </c>
      <c r="H87" s="1">
        <v>40</v>
      </c>
      <c r="I87" s="1" t="s">
        <v>32</v>
      </c>
      <c r="J87" s="1">
        <v>72</v>
      </c>
      <c r="K87" s="1">
        <f t="shared" si="33"/>
        <v>-82</v>
      </c>
      <c r="L87" s="1"/>
      <c r="M87" s="1"/>
      <c r="N87" s="1"/>
      <c r="O87" s="1">
        <f t="shared" si="34"/>
        <v>-2</v>
      </c>
      <c r="P87" s="5"/>
      <c r="Q87" s="5">
        <f>R87</f>
        <v>150</v>
      </c>
      <c r="R87" s="5">
        <v>150</v>
      </c>
      <c r="S87" s="1" t="s">
        <v>136</v>
      </c>
      <c r="T87" s="1">
        <f t="shared" si="43"/>
        <v>-157.5</v>
      </c>
      <c r="U87" s="1">
        <f t="shared" si="35"/>
        <v>-82.5</v>
      </c>
      <c r="V87" s="1">
        <v>-4.5999999999999996</v>
      </c>
      <c r="W87" s="1">
        <v>-2.6</v>
      </c>
      <c r="X87" s="1">
        <v>3.8</v>
      </c>
      <c r="Y87" s="1">
        <v>6</v>
      </c>
      <c r="Z87" s="1">
        <v>9.6</v>
      </c>
      <c r="AA87" s="21" t="s">
        <v>33</v>
      </c>
      <c r="AB87" s="1">
        <f t="shared" si="44"/>
        <v>75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37</v>
      </c>
      <c r="C88" s="1">
        <v>21</v>
      </c>
      <c r="D88" s="1"/>
      <c r="E88" s="1">
        <v>13</v>
      </c>
      <c r="F88" s="1">
        <v>4</v>
      </c>
      <c r="G88" s="6">
        <v>0.5</v>
      </c>
      <c r="H88" s="1">
        <v>60</v>
      </c>
      <c r="I88" s="1" t="s">
        <v>32</v>
      </c>
      <c r="J88" s="1">
        <v>17</v>
      </c>
      <c r="K88" s="1">
        <f t="shared" si="33"/>
        <v>-4</v>
      </c>
      <c r="L88" s="1"/>
      <c r="M88" s="1"/>
      <c r="N88" s="1"/>
      <c r="O88" s="1">
        <f t="shared" si="34"/>
        <v>2.6</v>
      </c>
      <c r="P88" s="5">
        <f>10*O88-F88</f>
        <v>22</v>
      </c>
      <c r="Q88" s="5">
        <f t="shared" si="42"/>
        <v>22</v>
      </c>
      <c r="R88" s="5">
        <v>22</v>
      </c>
      <c r="S88" s="1"/>
      <c r="T88" s="1">
        <f t="shared" si="43"/>
        <v>10</v>
      </c>
      <c r="U88" s="1">
        <f t="shared" si="35"/>
        <v>1.5384615384615383</v>
      </c>
      <c r="V88" s="1">
        <v>1.6</v>
      </c>
      <c r="W88" s="1">
        <v>2.4</v>
      </c>
      <c r="X88" s="1">
        <v>2.2000000000000002</v>
      </c>
      <c r="Y88" s="1">
        <v>1.4</v>
      </c>
      <c r="Z88" s="1">
        <v>4.4000000000000004</v>
      </c>
      <c r="AA88" s="1"/>
      <c r="AB88" s="1">
        <f t="shared" si="44"/>
        <v>11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37</v>
      </c>
      <c r="C89" s="1"/>
      <c r="D89" s="1">
        <v>31</v>
      </c>
      <c r="E89" s="1">
        <v>29</v>
      </c>
      <c r="F89" s="1">
        <v>1</v>
      </c>
      <c r="G89" s="6">
        <v>0.4</v>
      </c>
      <c r="H89" s="1" t="e">
        <v>#N/A</v>
      </c>
      <c r="I89" s="1" t="s">
        <v>32</v>
      </c>
      <c r="J89" s="1">
        <v>33</v>
      </c>
      <c r="K89" s="1">
        <f t="shared" si="33"/>
        <v>-4</v>
      </c>
      <c r="L89" s="1"/>
      <c r="M89" s="1"/>
      <c r="N89" s="1"/>
      <c r="O89" s="1">
        <f t="shared" si="34"/>
        <v>5.8</v>
      </c>
      <c r="P89" s="5">
        <f>8*O89-F89</f>
        <v>45.4</v>
      </c>
      <c r="Q89" s="5">
        <f>R89</f>
        <v>65</v>
      </c>
      <c r="R89" s="5">
        <v>65</v>
      </c>
      <c r="S89" s="1" t="s">
        <v>136</v>
      </c>
      <c r="T89" s="1">
        <f t="shared" si="43"/>
        <v>11.379310344827587</v>
      </c>
      <c r="U89" s="1">
        <f t="shared" si="35"/>
        <v>0.17241379310344829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126</v>
      </c>
      <c r="AB89" s="1">
        <f t="shared" si="44"/>
        <v>26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37</v>
      </c>
      <c r="C90" s="1"/>
      <c r="D90" s="1">
        <v>30</v>
      </c>
      <c r="E90" s="1">
        <v>22</v>
      </c>
      <c r="F90" s="1">
        <v>8</v>
      </c>
      <c r="G90" s="6">
        <v>0.4</v>
      </c>
      <c r="H90" s="1" t="e">
        <v>#N/A</v>
      </c>
      <c r="I90" s="1" t="s">
        <v>32</v>
      </c>
      <c r="J90" s="1">
        <v>22</v>
      </c>
      <c r="K90" s="1">
        <f t="shared" si="33"/>
        <v>0</v>
      </c>
      <c r="L90" s="1"/>
      <c r="M90" s="1"/>
      <c r="N90" s="1"/>
      <c r="O90" s="1">
        <f t="shared" si="34"/>
        <v>4.4000000000000004</v>
      </c>
      <c r="P90" s="5">
        <f>10*O90-F90</f>
        <v>36</v>
      </c>
      <c r="Q90" s="5">
        <f t="shared" si="42"/>
        <v>36</v>
      </c>
      <c r="R90" s="5">
        <v>36</v>
      </c>
      <c r="S90" s="1"/>
      <c r="T90" s="1">
        <f t="shared" si="43"/>
        <v>10</v>
      </c>
      <c r="U90" s="1">
        <f t="shared" si="35"/>
        <v>1.8181818181818181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126</v>
      </c>
      <c r="AB90" s="1">
        <f t="shared" si="44"/>
        <v>14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128</v>
      </c>
      <c r="B91" s="1" t="s">
        <v>37</v>
      </c>
      <c r="C91" s="1"/>
      <c r="D91" s="1">
        <v>63</v>
      </c>
      <c r="E91" s="1">
        <v>29</v>
      </c>
      <c r="F91" s="1">
        <v>31</v>
      </c>
      <c r="G91" s="6">
        <v>0.3</v>
      </c>
      <c r="H91" s="1" t="e">
        <v>#N/A</v>
      </c>
      <c r="I91" s="1" t="s">
        <v>32</v>
      </c>
      <c r="J91" s="1">
        <v>42</v>
      </c>
      <c r="K91" s="1">
        <f t="shared" si="33"/>
        <v>-13</v>
      </c>
      <c r="L91" s="1"/>
      <c r="M91" s="1"/>
      <c r="N91" s="1"/>
      <c r="O91" s="1">
        <f t="shared" si="34"/>
        <v>5.8</v>
      </c>
      <c r="P91" s="5">
        <f t="shared" si="41"/>
        <v>44.399999999999991</v>
      </c>
      <c r="Q91" s="5">
        <f t="shared" si="42"/>
        <v>44.399999999999991</v>
      </c>
      <c r="R91" s="5">
        <v>44</v>
      </c>
      <c r="S91" s="1"/>
      <c r="T91" s="1">
        <f>(F91+Q91)/O91</f>
        <v>12.999999999999998</v>
      </c>
      <c r="U91" s="1">
        <f t="shared" si="35"/>
        <v>5.3448275862068968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9" t="s">
        <v>126</v>
      </c>
      <c r="AB91" s="1">
        <f t="shared" si="44"/>
        <v>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129</v>
      </c>
      <c r="B92" s="1" t="s">
        <v>37</v>
      </c>
      <c r="C92" s="1">
        <v>-41</v>
      </c>
      <c r="D92" s="1">
        <v>1</v>
      </c>
      <c r="E92" s="18">
        <v>64</v>
      </c>
      <c r="F92" s="18">
        <v>-106</v>
      </c>
      <c r="G92" s="6">
        <v>0</v>
      </c>
      <c r="H92" s="1" t="e">
        <v>#N/A</v>
      </c>
      <c r="I92" s="1" t="s">
        <v>130</v>
      </c>
      <c r="J92" s="1">
        <v>66</v>
      </c>
      <c r="K92" s="1">
        <f t="shared" si="33"/>
        <v>-2</v>
      </c>
      <c r="L92" s="1"/>
      <c r="M92" s="1"/>
      <c r="N92" s="1"/>
      <c r="O92" s="1">
        <f t="shared" si="34"/>
        <v>12.8</v>
      </c>
      <c r="P92" s="5"/>
      <c r="Q92" s="5"/>
      <c r="R92" s="5"/>
      <c r="S92" s="1"/>
      <c r="T92" s="1">
        <f t="shared" si="36"/>
        <v>-8.28125</v>
      </c>
      <c r="U92" s="1">
        <f t="shared" si="35"/>
        <v>-8.28125</v>
      </c>
      <c r="V92" s="1">
        <v>8.1999999999999993</v>
      </c>
      <c r="W92" s="1">
        <v>9.6</v>
      </c>
      <c r="X92" s="1">
        <v>11.2</v>
      </c>
      <c r="Y92" s="1">
        <v>9.8000000000000007</v>
      </c>
      <c r="Z92" s="1">
        <v>12.4</v>
      </c>
      <c r="AA92" s="1" t="s">
        <v>130</v>
      </c>
      <c r="AB92" s="1">
        <f t="shared" si="3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131</v>
      </c>
      <c r="B93" s="1" t="s">
        <v>37</v>
      </c>
      <c r="C93" s="1">
        <v>-21</v>
      </c>
      <c r="D93" s="1"/>
      <c r="E93" s="18">
        <v>19</v>
      </c>
      <c r="F93" s="18">
        <v>-40</v>
      </c>
      <c r="G93" s="6">
        <v>0</v>
      </c>
      <c r="H93" s="1" t="e">
        <v>#N/A</v>
      </c>
      <c r="I93" s="1" t="s">
        <v>130</v>
      </c>
      <c r="J93" s="1">
        <v>19</v>
      </c>
      <c r="K93" s="1">
        <f t="shared" si="33"/>
        <v>0</v>
      </c>
      <c r="L93" s="1"/>
      <c r="M93" s="1"/>
      <c r="N93" s="1"/>
      <c r="O93" s="1">
        <f t="shared" si="34"/>
        <v>3.8</v>
      </c>
      <c r="P93" s="5"/>
      <c r="Q93" s="5"/>
      <c r="R93" s="5"/>
      <c r="S93" s="1"/>
      <c r="T93" s="1">
        <f t="shared" si="36"/>
        <v>-10.526315789473685</v>
      </c>
      <c r="U93" s="1">
        <f t="shared" si="35"/>
        <v>-10.526315789473685</v>
      </c>
      <c r="V93" s="1">
        <v>4.4000000000000004</v>
      </c>
      <c r="W93" s="1">
        <v>2.8</v>
      </c>
      <c r="X93" s="1">
        <v>3.6</v>
      </c>
      <c r="Y93" s="1">
        <v>1.6</v>
      </c>
      <c r="Z93" s="1">
        <v>5.8</v>
      </c>
      <c r="AA93" s="1" t="s">
        <v>130</v>
      </c>
      <c r="AB93" s="1">
        <f t="shared" si="3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132</v>
      </c>
      <c r="B94" s="1" t="s">
        <v>37</v>
      </c>
      <c r="C94" s="1">
        <v>-39</v>
      </c>
      <c r="D94" s="1">
        <v>1</v>
      </c>
      <c r="E94" s="18">
        <v>39</v>
      </c>
      <c r="F94" s="18">
        <v>-78</v>
      </c>
      <c r="G94" s="6">
        <v>0</v>
      </c>
      <c r="H94" s="1" t="e">
        <v>#N/A</v>
      </c>
      <c r="I94" s="1" t="s">
        <v>130</v>
      </c>
      <c r="J94" s="1">
        <v>43</v>
      </c>
      <c r="K94" s="1">
        <f t="shared" si="33"/>
        <v>-4</v>
      </c>
      <c r="L94" s="1"/>
      <c r="M94" s="1"/>
      <c r="N94" s="1"/>
      <c r="O94" s="1">
        <f t="shared" si="34"/>
        <v>7.8</v>
      </c>
      <c r="P94" s="5"/>
      <c r="Q94" s="5"/>
      <c r="R94" s="5"/>
      <c r="S94" s="1"/>
      <c r="T94" s="1">
        <f t="shared" si="36"/>
        <v>-10</v>
      </c>
      <c r="U94" s="1">
        <f t="shared" si="35"/>
        <v>-10</v>
      </c>
      <c r="V94" s="1">
        <v>7.8</v>
      </c>
      <c r="W94" s="1">
        <v>7.8</v>
      </c>
      <c r="X94" s="1">
        <v>10.6</v>
      </c>
      <c r="Y94" s="1">
        <v>10.6</v>
      </c>
      <c r="Z94" s="1">
        <v>11.6</v>
      </c>
      <c r="AA94" s="1" t="s">
        <v>130</v>
      </c>
      <c r="AB94" s="1">
        <f t="shared" si="3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2024-11-25T08:27:24Z</dcterms:created>
  <dcterms:modified xsi:type="dcterms:W3CDTF">2024-11-26T07:48:28Z</dcterms:modified>
</cp:coreProperties>
</file>