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11,24 Гурджий\"/>
    </mc:Choice>
  </mc:AlternateContent>
  <xr:revisionPtr revIDLastSave="0" documentId="13_ncr:1_{5DE821A4-D581-4255-8C72-665341C7C8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O592" i="1"/>
  <c r="BM592" i="1"/>
  <c r="Y592" i="1"/>
  <c r="P592" i="1"/>
  <c r="BO591" i="1"/>
  <c r="BM591" i="1"/>
  <c r="Y591" i="1"/>
  <c r="P591" i="1"/>
  <c r="X589" i="1"/>
  <c r="X588" i="1"/>
  <c r="BO587" i="1"/>
  <c r="BM587" i="1"/>
  <c r="Y587" i="1"/>
  <c r="BO586" i="1"/>
  <c r="BM586" i="1"/>
  <c r="Y586" i="1"/>
  <c r="P586" i="1"/>
  <c r="BO585" i="1"/>
  <c r="BM585" i="1"/>
  <c r="Y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X577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O559" i="1"/>
  <c r="BM559" i="1"/>
  <c r="Y559" i="1"/>
  <c r="P559" i="1"/>
  <c r="X555" i="1"/>
  <c r="X554" i="1"/>
  <c r="BO553" i="1"/>
  <c r="BM553" i="1"/>
  <c r="Y553" i="1"/>
  <c r="P553" i="1"/>
  <c r="X550" i="1"/>
  <c r="X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2" i="1"/>
  <c r="Y541" i="1"/>
  <c r="X541" i="1"/>
  <c r="BP540" i="1"/>
  <c r="BO540" i="1"/>
  <c r="BN540" i="1"/>
  <c r="BM540" i="1"/>
  <c r="Z540" i="1"/>
  <c r="Z541" i="1" s="1"/>
  <c r="Y540" i="1"/>
  <c r="Y542" i="1" s="1"/>
  <c r="P540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BO531" i="1"/>
  <c r="BM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X526" i="1"/>
  <c r="Y525" i="1"/>
  <c r="X525" i="1"/>
  <c r="BP524" i="1"/>
  <c r="BO524" i="1"/>
  <c r="BN524" i="1"/>
  <c r="BM524" i="1"/>
  <c r="Z524" i="1"/>
  <c r="Z525" i="1" s="1"/>
  <c r="Y524" i="1"/>
  <c r="Y526" i="1" s="1"/>
  <c r="P524" i="1"/>
  <c r="X521" i="1"/>
  <c r="Y520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O503" i="1"/>
  <c r="BM503" i="1"/>
  <c r="Y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3" i="1"/>
  <c r="X482" i="1"/>
  <c r="BO481" i="1"/>
  <c r="BM481" i="1"/>
  <c r="Y481" i="1"/>
  <c r="P481" i="1"/>
  <c r="BO480" i="1"/>
  <c r="BM480" i="1"/>
  <c r="Y480" i="1"/>
  <c r="Y482" i="1" s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BO472" i="1"/>
  <c r="BM472" i="1"/>
  <c r="Y472" i="1"/>
  <c r="P472" i="1"/>
  <c r="BO471" i="1"/>
  <c r="BM471" i="1"/>
  <c r="Y471" i="1"/>
  <c r="P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X451" i="1"/>
  <c r="X450" i="1"/>
  <c r="BO449" i="1"/>
  <c r="BM449" i="1"/>
  <c r="Y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Y391" i="1"/>
  <c r="X391" i="1"/>
  <c r="BP390" i="1"/>
  <c r="BO390" i="1"/>
  <c r="BN390" i="1"/>
  <c r="BM390" i="1"/>
  <c r="Z390" i="1"/>
  <c r="Y390" i="1"/>
  <c r="P390" i="1"/>
  <c r="BO389" i="1"/>
  <c r="BN389" i="1"/>
  <c r="BM389" i="1"/>
  <c r="Z389" i="1"/>
  <c r="Y389" i="1"/>
  <c r="BP389" i="1" s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BO361" i="1"/>
  <c r="BM361" i="1"/>
  <c r="Y361" i="1"/>
  <c r="P361" i="1"/>
  <c r="BP360" i="1"/>
  <c r="BO360" i="1"/>
  <c r="BN360" i="1"/>
  <c r="BM360" i="1"/>
  <c r="Z360" i="1"/>
  <c r="Y360" i="1"/>
  <c r="P360" i="1"/>
  <c r="X357" i="1"/>
  <c r="Y356" i="1"/>
  <c r="X356" i="1"/>
  <c r="BP355" i="1"/>
  <c r="BO355" i="1"/>
  <c r="BN355" i="1"/>
  <c r="BM355" i="1"/>
  <c r="Z355" i="1"/>
  <c r="Z356" i="1" s="1"/>
  <c r="Y355" i="1"/>
  <c r="Y357" i="1" s="1"/>
  <c r="P355" i="1"/>
  <c r="X353" i="1"/>
  <c r="X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X334" i="1"/>
  <c r="X333" i="1"/>
  <c r="BO332" i="1"/>
  <c r="BM332" i="1"/>
  <c r="Y332" i="1"/>
  <c r="P332" i="1"/>
  <c r="X329" i="1"/>
  <c r="X328" i="1"/>
  <c r="BO327" i="1"/>
  <c r="BM327" i="1"/>
  <c r="Y327" i="1"/>
  <c r="P327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BO310" i="1"/>
  <c r="BM310" i="1"/>
  <c r="Y310" i="1"/>
  <c r="P310" i="1"/>
  <c r="BP309" i="1"/>
  <c r="BO309" i="1"/>
  <c r="BN309" i="1"/>
  <c r="BM309" i="1"/>
  <c r="Z309" i="1"/>
  <c r="Y309" i="1"/>
  <c r="P309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BP302" i="1" s="1"/>
  <c r="P302" i="1"/>
  <c r="X299" i="1"/>
  <c r="X298" i="1"/>
  <c r="BO297" i="1"/>
  <c r="BM297" i="1"/>
  <c r="Y297" i="1"/>
  <c r="O676" i="1" s="1"/>
  <c r="P297" i="1"/>
  <c r="X294" i="1"/>
  <c r="X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O284" i="1"/>
  <c r="BM284" i="1"/>
  <c r="Y284" i="1"/>
  <c r="P284" i="1"/>
  <c r="BO283" i="1"/>
  <c r="BM283" i="1"/>
  <c r="Y283" i="1"/>
  <c r="BP283" i="1" s="1"/>
  <c r="P283" i="1"/>
  <c r="X280" i="1"/>
  <c r="X279" i="1"/>
  <c r="BO278" i="1"/>
  <c r="BM278" i="1"/>
  <c r="Y278" i="1"/>
  <c r="Y280" i="1" s="1"/>
  <c r="X276" i="1"/>
  <c r="X275" i="1"/>
  <c r="BO274" i="1"/>
  <c r="BM274" i="1"/>
  <c r="Y274" i="1"/>
  <c r="P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BO245" i="1"/>
  <c r="BM245" i="1"/>
  <c r="Z245" i="1"/>
  <c r="Y245" i="1"/>
  <c r="P245" i="1"/>
  <c r="X243" i="1"/>
  <c r="X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X229" i="1"/>
  <c r="X228" i="1"/>
  <c r="BO227" i="1"/>
  <c r="BM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X207" i="1"/>
  <c r="X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X196" i="1"/>
  <c r="Y195" i="1"/>
  <c r="X195" i="1"/>
  <c r="BP194" i="1"/>
  <c r="BO194" i="1"/>
  <c r="BN194" i="1"/>
  <c r="BM194" i="1"/>
  <c r="Z194" i="1"/>
  <c r="Z195" i="1" s="1"/>
  <c r="Y194" i="1"/>
  <c r="Y196" i="1" s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P178" i="1"/>
  <c r="X176" i="1"/>
  <c r="X175" i="1"/>
  <c r="BO174" i="1"/>
  <c r="BM174" i="1"/>
  <c r="Y174" i="1"/>
  <c r="P174" i="1"/>
  <c r="X171" i="1"/>
  <c r="X170" i="1"/>
  <c r="BO169" i="1"/>
  <c r="BM169" i="1"/>
  <c r="Y169" i="1"/>
  <c r="BP169" i="1" s="1"/>
  <c r="P169" i="1"/>
  <c r="BO168" i="1"/>
  <c r="BM168" i="1"/>
  <c r="Y168" i="1"/>
  <c r="Y170" i="1" s="1"/>
  <c r="P168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O158" i="1"/>
  <c r="BM158" i="1"/>
  <c r="Y158" i="1"/>
  <c r="BP158" i="1" s="1"/>
  <c r="P158" i="1"/>
  <c r="X155" i="1"/>
  <c r="X154" i="1"/>
  <c r="BO153" i="1"/>
  <c r="BM153" i="1"/>
  <c r="Y153" i="1"/>
  <c r="BP153" i="1" s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BP138" i="1" s="1"/>
  <c r="BO137" i="1"/>
  <c r="BM137" i="1"/>
  <c r="Y137" i="1"/>
  <c r="BP137" i="1" s="1"/>
  <c r="BO136" i="1"/>
  <c r="BM136" i="1"/>
  <c r="Y136" i="1"/>
  <c r="BP136" i="1" s="1"/>
  <c r="P136" i="1"/>
  <c r="BO135" i="1"/>
  <c r="BM135" i="1"/>
  <c r="Y135" i="1"/>
  <c r="BP135" i="1" s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X92" i="1"/>
  <c r="X91" i="1"/>
  <c r="BO90" i="1"/>
  <c r="BM90" i="1"/>
  <c r="Y90" i="1"/>
  <c r="BP90" i="1" s="1"/>
  <c r="P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BO70" i="1"/>
  <c r="BM70" i="1"/>
  <c r="Y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X63" i="1"/>
  <c r="X62" i="1"/>
  <c r="BO61" i="1"/>
  <c r="BM61" i="1"/>
  <c r="Y61" i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X47" i="1"/>
  <c r="X46" i="1"/>
  <c r="BO45" i="1"/>
  <c r="BM45" i="1"/>
  <c r="Y45" i="1"/>
  <c r="P45" i="1"/>
  <c r="X43" i="1"/>
  <c r="X42" i="1"/>
  <c r="BO41" i="1"/>
  <c r="BM41" i="1"/>
  <c r="Y41" i="1"/>
  <c r="P41" i="1"/>
  <c r="X39" i="1"/>
  <c r="X38" i="1"/>
  <c r="BO37" i="1"/>
  <c r="BM37" i="1"/>
  <c r="Y37" i="1"/>
  <c r="P37" i="1"/>
  <c r="BO36" i="1"/>
  <c r="BM36" i="1"/>
  <c r="Y36" i="1"/>
  <c r="BP36" i="1" s="1"/>
  <c r="P36" i="1"/>
  <c r="BO35" i="1"/>
  <c r="BM35" i="1"/>
  <c r="Y35" i="1"/>
  <c r="BO34" i="1"/>
  <c r="BM34" i="1"/>
  <c r="Y34" i="1"/>
  <c r="BO33" i="1"/>
  <c r="BM33" i="1"/>
  <c r="Y33" i="1"/>
  <c r="BO32" i="1"/>
  <c r="BM32" i="1"/>
  <c r="Y32" i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O28" i="1"/>
  <c r="BM28" i="1"/>
  <c r="Y28" i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X667" i="1" s="1"/>
  <c r="Y22" i="1"/>
  <c r="Y23" i="1" s="1"/>
  <c r="P22" i="1"/>
  <c r="H10" i="1"/>
  <c r="F10" i="1"/>
  <c r="J9" i="1"/>
  <c r="F9" i="1"/>
  <c r="A9" i="1"/>
  <c r="A10" i="1" s="1"/>
  <c r="D7" i="1"/>
  <c r="Q6" i="1"/>
  <c r="P2" i="1"/>
  <c r="R676" i="1" l="1"/>
  <c r="Y320" i="1"/>
  <c r="BP367" i="1"/>
  <c r="BN367" i="1"/>
  <c r="Z367" i="1"/>
  <c r="BP413" i="1"/>
  <c r="BN413" i="1"/>
  <c r="Z413" i="1"/>
  <c r="BP454" i="1"/>
  <c r="BN454" i="1"/>
  <c r="Z454" i="1"/>
  <c r="BP471" i="1"/>
  <c r="BN471" i="1"/>
  <c r="Z471" i="1"/>
  <c r="BP493" i="1"/>
  <c r="BN493" i="1"/>
  <c r="Z493" i="1"/>
  <c r="BP581" i="1"/>
  <c r="BN581" i="1"/>
  <c r="Z581" i="1"/>
  <c r="BP585" i="1"/>
  <c r="BN585" i="1"/>
  <c r="Z585" i="1"/>
  <c r="Y629" i="1"/>
  <c r="Y628" i="1"/>
  <c r="BP621" i="1"/>
  <c r="BN621" i="1"/>
  <c r="Z621" i="1"/>
  <c r="BP623" i="1"/>
  <c r="BN623" i="1"/>
  <c r="Z623" i="1"/>
  <c r="BP625" i="1"/>
  <c r="BN625" i="1"/>
  <c r="Z625" i="1"/>
  <c r="BP627" i="1"/>
  <c r="BN627" i="1"/>
  <c r="Z627" i="1"/>
  <c r="X666" i="1"/>
  <c r="Y38" i="1"/>
  <c r="Z56" i="1"/>
  <c r="BN56" i="1"/>
  <c r="Z68" i="1"/>
  <c r="BN68" i="1"/>
  <c r="Z71" i="1"/>
  <c r="BN71" i="1"/>
  <c r="Z88" i="1"/>
  <c r="BN88" i="1"/>
  <c r="Z111" i="1"/>
  <c r="BN111" i="1"/>
  <c r="Y122" i="1"/>
  <c r="Z153" i="1"/>
  <c r="BN153" i="1"/>
  <c r="Z179" i="1"/>
  <c r="BN179" i="1"/>
  <c r="Z202" i="1"/>
  <c r="BN202" i="1"/>
  <c r="Z221" i="1"/>
  <c r="BN221" i="1"/>
  <c r="Z231" i="1"/>
  <c r="BN231" i="1"/>
  <c r="Z239" i="1"/>
  <c r="BN239" i="1"/>
  <c r="Z248" i="1"/>
  <c r="BN248" i="1"/>
  <c r="Z261" i="1"/>
  <c r="BN261" i="1"/>
  <c r="Z273" i="1"/>
  <c r="BN273" i="1"/>
  <c r="Z278" i="1"/>
  <c r="Z279" i="1" s="1"/>
  <c r="BN278" i="1"/>
  <c r="BP278" i="1"/>
  <c r="Y279" i="1"/>
  <c r="Z283" i="1"/>
  <c r="BN283" i="1"/>
  <c r="Z286" i="1"/>
  <c r="BN286" i="1"/>
  <c r="Z297" i="1"/>
  <c r="Z298" i="1" s="1"/>
  <c r="BN297" i="1"/>
  <c r="BP297" i="1"/>
  <c r="Y298" i="1"/>
  <c r="Z302" i="1"/>
  <c r="BN302" i="1"/>
  <c r="Z319" i="1"/>
  <c r="Z320" i="1" s="1"/>
  <c r="BN319" i="1"/>
  <c r="BP319" i="1"/>
  <c r="Y325" i="1"/>
  <c r="Y324" i="1"/>
  <c r="BP323" i="1"/>
  <c r="BN323" i="1"/>
  <c r="Z323" i="1"/>
  <c r="Z324" i="1" s="1"/>
  <c r="Y329" i="1"/>
  <c r="Y328" i="1"/>
  <c r="BP327" i="1"/>
  <c r="BN327" i="1"/>
  <c r="Z327" i="1"/>
  <c r="Z328" i="1" s="1"/>
  <c r="Y333" i="1"/>
  <c r="BP332" i="1"/>
  <c r="BN332" i="1"/>
  <c r="Z332" i="1"/>
  <c r="Z333" i="1" s="1"/>
  <c r="Y338" i="1"/>
  <c r="Y337" i="1"/>
  <c r="BP336" i="1"/>
  <c r="BN336" i="1"/>
  <c r="Z336" i="1"/>
  <c r="Z337" i="1" s="1"/>
  <c r="BP340" i="1"/>
  <c r="BN340" i="1"/>
  <c r="Z340" i="1"/>
  <c r="BP381" i="1"/>
  <c r="BN381" i="1"/>
  <c r="Z381" i="1"/>
  <c r="BP427" i="1"/>
  <c r="BN427" i="1"/>
  <c r="Z427" i="1"/>
  <c r="BP466" i="1"/>
  <c r="BN466" i="1"/>
  <c r="Z466" i="1"/>
  <c r="BP474" i="1"/>
  <c r="BN474" i="1"/>
  <c r="Z474" i="1"/>
  <c r="BP509" i="1"/>
  <c r="BN509" i="1"/>
  <c r="Z509" i="1"/>
  <c r="BP584" i="1"/>
  <c r="BN584" i="1"/>
  <c r="Z584" i="1"/>
  <c r="BP592" i="1"/>
  <c r="BN592" i="1"/>
  <c r="Z592" i="1"/>
  <c r="BP622" i="1"/>
  <c r="BN622" i="1"/>
  <c r="Z622" i="1"/>
  <c r="BP624" i="1"/>
  <c r="BN624" i="1"/>
  <c r="Z624" i="1"/>
  <c r="BP626" i="1"/>
  <c r="BN626" i="1"/>
  <c r="Z626" i="1"/>
  <c r="Y549" i="1"/>
  <c r="BP246" i="1"/>
  <c r="BN246" i="1"/>
  <c r="Z246" i="1"/>
  <c r="BP259" i="1"/>
  <c r="BN259" i="1"/>
  <c r="Z259" i="1"/>
  <c r="BP271" i="1"/>
  <c r="BN271" i="1"/>
  <c r="Z271" i="1"/>
  <c r="BP292" i="1"/>
  <c r="BN292" i="1"/>
  <c r="Z292" i="1"/>
  <c r="BP314" i="1"/>
  <c r="BN314" i="1"/>
  <c r="Z314" i="1"/>
  <c r="BP365" i="1"/>
  <c r="BN365" i="1"/>
  <c r="Z365" i="1"/>
  <c r="Y385" i="1"/>
  <c r="BP379" i="1"/>
  <c r="BN379" i="1"/>
  <c r="Z379" i="1"/>
  <c r="BP402" i="1"/>
  <c r="BN402" i="1"/>
  <c r="Z402" i="1"/>
  <c r="BP425" i="1"/>
  <c r="BN425" i="1"/>
  <c r="Z425" i="1"/>
  <c r="BP447" i="1"/>
  <c r="BN447" i="1"/>
  <c r="Z447" i="1"/>
  <c r="BP460" i="1"/>
  <c r="BN460" i="1"/>
  <c r="Z460" i="1"/>
  <c r="BP481" i="1"/>
  <c r="BN481" i="1"/>
  <c r="Z481" i="1"/>
  <c r="Y488" i="1"/>
  <c r="BP487" i="1"/>
  <c r="BN487" i="1"/>
  <c r="Z487" i="1"/>
  <c r="Z488" i="1" s="1"/>
  <c r="BP491" i="1"/>
  <c r="BN491" i="1"/>
  <c r="Z491" i="1"/>
  <c r="Z22" i="1"/>
  <c r="Z23" i="1" s="1"/>
  <c r="BN22" i="1"/>
  <c r="BP22" i="1"/>
  <c r="Z26" i="1"/>
  <c r="BN26" i="1"/>
  <c r="BP26" i="1"/>
  <c r="Z27" i="1"/>
  <c r="BN27" i="1"/>
  <c r="Z30" i="1"/>
  <c r="BN30" i="1"/>
  <c r="Z31" i="1"/>
  <c r="BN31" i="1"/>
  <c r="Z36" i="1"/>
  <c r="BN36" i="1"/>
  <c r="Z54" i="1"/>
  <c r="BN54" i="1"/>
  <c r="Z60" i="1"/>
  <c r="BN60" i="1"/>
  <c r="Z66" i="1"/>
  <c r="BN66" i="1"/>
  <c r="Z73" i="1"/>
  <c r="BN73" i="1"/>
  <c r="Z86" i="1"/>
  <c r="BN86" i="1"/>
  <c r="Z90" i="1"/>
  <c r="BN90" i="1"/>
  <c r="Z104" i="1"/>
  <c r="BN104" i="1"/>
  <c r="Z117" i="1"/>
  <c r="BN117" i="1"/>
  <c r="F676" i="1"/>
  <c r="Z129" i="1"/>
  <c r="BN129" i="1"/>
  <c r="Y140" i="1"/>
  <c r="Z136" i="1"/>
  <c r="BN136" i="1"/>
  <c r="Z137" i="1"/>
  <c r="BN137" i="1"/>
  <c r="Z138" i="1"/>
  <c r="BN138" i="1"/>
  <c r="Y149" i="1"/>
  <c r="Z147" i="1"/>
  <c r="BN147" i="1"/>
  <c r="Z158" i="1"/>
  <c r="BN158" i="1"/>
  <c r="Z168" i="1"/>
  <c r="BN168" i="1"/>
  <c r="BP168" i="1"/>
  <c r="H676" i="1"/>
  <c r="Y183" i="1"/>
  <c r="Z181" i="1"/>
  <c r="BN181" i="1"/>
  <c r="Y189" i="1"/>
  <c r="Y206" i="1"/>
  <c r="Z200" i="1"/>
  <c r="BN200" i="1"/>
  <c r="Z204" i="1"/>
  <c r="BN204" i="1"/>
  <c r="J676" i="1"/>
  <c r="Z215" i="1"/>
  <c r="BN215" i="1"/>
  <c r="BP215" i="1"/>
  <c r="Y229" i="1"/>
  <c r="Z223" i="1"/>
  <c r="BN223" i="1"/>
  <c r="Z227" i="1"/>
  <c r="BN227" i="1"/>
  <c r="Y243" i="1"/>
  <c r="Z233" i="1"/>
  <c r="BN233" i="1"/>
  <c r="Z237" i="1"/>
  <c r="BN237" i="1"/>
  <c r="BP241" i="1"/>
  <c r="BN241" i="1"/>
  <c r="Z241" i="1"/>
  <c r="BP255" i="1"/>
  <c r="BN255" i="1"/>
  <c r="Z255" i="1"/>
  <c r="BP266" i="1"/>
  <c r="BN266" i="1"/>
  <c r="Z266" i="1"/>
  <c r="BP288" i="1"/>
  <c r="BN288" i="1"/>
  <c r="Z288" i="1"/>
  <c r="BP304" i="1"/>
  <c r="BN304" i="1"/>
  <c r="Z304" i="1"/>
  <c r="BP351" i="1"/>
  <c r="BN351" i="1"/>
  <c r="Z351" i="1"/>
  <c r="BP373" i="1"/>
  <c r="BN373" i="1"/>
  <c r="Z373" i="1"/>
  <c r="BP383" i="1"/>
  <c r="BN383" i="1"/>
  <c r="Z383" i="1"/>
  <c r="BP421" i="1"/>
  <c r="BN421" i="1"/>
  <c r="Z421" i="1"/>
  <c r="BP429" i="1"/>
  <c r="BN429" i="1"/>
  <c r="Z429" i="1"/>
  <c r="BP456" i="1"/>
  <c r="BN456" i="1"/>
  <c r="Z456" i="1"/>
  <c r="BP476" i="1"/>
  <c r="BN476" i="1"/>
  <c r="Z476" i="1"/>
  <c r="BP495" i="1"/>
  <c r="BN495" i="1"/>
  <c r="Z495" i="1"/>
  <c r="BP503" i="1"/>
  <c r="BN503" i="1"/>
  <c r="Z503" i="1"/>
  <c r="Y515" i="1"/>
  <c r="BP513" i="1"/>
  <c r="BN513" i="1"/>
  <c r="Z513" i="1"/>
  <c r="BP532" i="1"/>
  <c r="BN532" i="1"/>
  <c r="Z532" i="1"/>
  <c r="BP548" i="1"/>
  <c r="BN548" i="1"/>
  <c r="Z548" i="1"/>
  <c r="AB676" i="1"/>
  <c r="Y554" i="1"/>
  <c r="BP553" i="1"/>
  <c r="BN553" i="1"/>
  <c r="Z553" i="1"/>
  <c r="Z554" i="1" s="1"/>
  <c r="BP559" i="1"/>
  <c r="BN559" i="1"/>
  <c r="Z559" i="1"/>
  <c r="BP566" i="1"/>
  <c r="BN566" i="1"/>
  <c r="Z566" i="1"/>
  <c r="BP568" i="1"/>
  <c r="BN568" i="1"/>
  <c r="Z568" i="1"/>
  <c r="Y612" i="1"/>
  <c r="Y611" i="1"/>
  <c r="BP604" i="1"/>
  <c r="BN604" i="1"/>
  <c r="Z604" i="1"/>
  <c r="BP606" i="1"/>
  <c r="BN606" i="1"/>
  <c r="Z606" i="1"/>
  <c r="BP608" i="1"/>
  <c r="BN608" i="1"/>
  <c r="Z608" i="1"/>
  <c r="BP610" i="1"/>
  <c r="BN610" i="1"/>
  <c r="Z610" i="1"/>
  <c r="Y647" i="1"/>
  <c r="Y646" i="1"/>
  <c r="BP642" i="1"/>
  <c r="BN642" i="1"/>
  <c r="Z642" i="1"/>
  <c r="BP644" i="1"/>
  <c r="BN644" i="1"/>
  <c r="Z644" i="1"/>
  <c r="BP502" i="1"/>
  <c r="BN502" i="1"/>
  <c r="Z502" i="1"/>
  <c r="BP507" i="1"/>
  <c r="BN507" i="1"/>
  <c r="Z507" i="1"/>
  <c r="BP531" i="1"/>
  <c r="BN531" i="1"/>
  <c r="Z531" i="1"/>
  <c r="BP547" i="1"/>
  <c r="BN547" i="1"/>
  <c r="Z547" i="1"/>
  <c r="BP563" i="1"/>
  <c r="BN563" i="1"/>
  <c r="Z563" i="1"/>
  <c r="BP567" i="1"/>
  <c r="BN567" i="1"/>
  <c r="Z567" i="1"/>
  <c r="Y588" i="1"/>
  <c r="BP579" i="1"/>
  <c r="BN579" i="1"/>
  <c r="Z579" i="1"/>
  <c r="BP605" i="1"/>
  <c r="BN605" i="1"/>
  <c r="Z605" i="1"/>
  <c r="BP607" i="1"/>
  <c r="BN607" i="1"/>
  <c r="Z607" i="1"/>
  <c r="BP609" i="1"/>
  <c r="BN609" i="1"/>
  <c r="Z609" i="1"/>
  <c r="BP643" i="1"/>
  <c r="BN643" i="1"/>
  <c r="Z643" i="1"/>
  <c r="BP645" i="1"/>
  <c r="BN645" i="1"/>
  <c r="Z645" i="1"/>
  <c r="BP29" i="1"/>
  <c r="BN29" i="1"/>
  <c r="Z29" i="1"/>
  <c r="BP33" i="1"/>
  <c r="BN33" i="1"/>
  <c r="Z33" i="1"/>
  <c r="BP35" i="1"/>
  <c r="BN35" i="1"/>
  <c r="Z35" i="1"/>
  <c r="BP53" i="1"/>
  <c r="BN53" i="1"/>
  <c r="Z53" i="1"/>
  <c r="Y57" i="1"/>
  <c r="BP61" i="1"/>
  <c r="BN61" i="1"/>
  <c r="Z61" i="1"/>
  <c r="Z62" i="1" s="1"/>
  <c r="Y63" i="1"/>
  <c r="BP67" i="1"/>
  <c r="BN67" i="1"/>
  <c r="Z67" i="1"/>
  <c r="BP70" i="1"/>
  <c r="BN70" i="1"/>
  <c r="Z70" i="1"/>
  <c r="BP74" i="1"/>
  <c r="BN74" i="1"/>
  <c r="Z74" i="1"/>
  <c r="Y76" i="1"/>
  <c r="Y82" i="1"/>
  <c r="BP78" i="1"/>
  <c r="BN78" i="1"/>
  <c r="Z78" i="1"/>
  <c r="BP87" i="1"/>
  <c r="BN87" i="1"/>
  <c r="Z87" i="1"/>
  <c r="Y91" i="1"/>
  <c r="Y100" i="1"/>
  <c r="BP94" i="1"/>
  <c r="BN94" i="1"/>
  <c r="Z94" i="1"/>
  <c r="BP96" i="1"/>
  <c r="BN96" i="1"/>
  <c r="Z96" i="1"/>
  <c r="BP99" i="1"/>
  <c r="BN99" i="1"/>
  <c r="Z99" i="1"/>
  <c r="Y101" i="1"/>
  <c r="Y106" i="1"/>
  <c r="BP103" i="1"/>
  <c r="BN103" i="1"/>
  <c r="Z103" i="1"/>
  <c r="BP112" i="1"/>
  <c r="BN112" i="1"/>
  <c r="Z112" i="1"/>
  <c r="BP28" i="1"/>
  <c r="BN28" i="1"/>
  <c r="Z28" i="1"/>
  <c r="BP32" i="1"/>
  <c r="BN32" i="1"/>
  <c r="Z32" i="1"/>
  <c r="BP34" i="1"/>
  <c r="BN34" i="1"/>
  <c r="Z34" i="1"/>
  <c r="BP37" i="1"/>
  <c r="BN37" i="1"/>
  <c r="Z37" i="1"/>
  <c r="Y39" i="1"/>
  <c r="Y42" i="1"/>
  <c r="BP41" i="1"/>
  <c r="BN41" i="1"/>
  <c r="Z41" i="1"/>
  <c r="Z42" i="1" s="1"/>
  <c r="Y43" i="1"/>
  <c r="Y46" i="1"/>
  <c r="BP45" i="1"/>
  <c r="BN45" i="1"/>
  <c r="Z45" i="1"/>
  <c r="Z46" i="1" s="1"/>
  <c r="Y47" i="1"/>
  <c r="C676" i="1"/>
  <c r="Y58" i="1"/>
  <c r="BP51" i="1"/>
  <c r="BN51" i="1"/>
  <c r="Z51" i="1"/>
  <c r="BP55" i="1"/>
  <c r="BN55" i="1"/>
  <c r="Z55" i="1"/>
  <c r="Y62" i="1"/>
  <c r="BP69" i="1"/>
  <c r="BN69" i="1"/>
  <c r="Z69" i="1"/>
  <c r="BP72" i="1"/>
  <c r="BN72" i="1"/>
  <c r="Z72" i="1"/>
  <c r="BP81" i="1"/>
  <c r="BN81" i="1"/>
  <c r="Z81" i="1"/>
  <c r="Y83" i="1"/>
  <c r="Y92" i="1"/>
  <c r="BP85" i="1"/>
  <c r="BN85" i="1"/>
  <c r="Z85" i="1"/>
  <c r="BP89" i="1"/>
  <c r="BN89" i="1"/>
  <c r="Z89" i="1"/>
  <c r="BP95" i="1"/>
  <c r="BN95" i="1"/>
  <c r="Z95" i="1"/>
  <c r="BP97" i="1"/>
  <c r="BN97" i="1"/>
  <c r="Z97" i="1"/>
  <c r="BP105" i="1"/>
  <c r="BN105" i="1"/>
  <c r="Z105" i="1"/>
  <c r="Y107" i="1"/>
  <c r="E676" i="1"/>
  <c r="Y113" i="1"/>
  <c r="BP110" i="1"/>
  <c r="BN110" i="1"/>
  <c r="Z110" i="1"/>
  <c r="Z113" i="1" s="1"/>
  <c r="Y114" i="1"/>
  <c r="Y123" i="1"/>
  <c r="Y132" i="1"/>
  <c r="Y139" i="1"/>
  <c r="Y150" i="1"/>
  <c r="Y154" i="1"/>
  <c r="Y161" i="1"/>
  <c r="Y165" i="1"/>
  <c r="Y171" i="1"/>
  <c r="Y176" i="1"/>
  <c r="Y184" i="1"/>
  <c r="Y190" i="1"/>
  <c r="Y207" i="1"/>
  <c r="Y212" i="1"/>
  <c r="Y218" i="1"/>
  <c r="Y228" i="1"/>
  <c r="Y242" i="1"/>
  <c r="BP249" i="1"/>
  <c r="BN249" i="1"/>
  <c r="Z249" i="1"/>
  <c r="Y251" i="1"/>
  <c r="K676" i="1"/>
  <c r="Y263" i="1"/>
  <c r="BP254" i="1"/>
  <c r="BN254" i="1"/>
  <c r="Z254" i="1"/>
  <c r="BP258" i="1"/>
  <c r="BN258" i="1"/>
  <c r="Z258" i="1"/>
  <c r="Y262" i="1"/>
  <c r="BP267" i="1"/>
  <c r="BN267" i="1"/>
  <c r="Z267" i="1"/>
  <c r="BP272" i="1"/>
  <c r="BN272" i="1"/>
  <c r="Z272" i="1"/>
  <c r="BP285" i="1"/>
  <c r="BN285" i="1"/>
  <c r="Z285" i="1"/>
  <c r="BP289" i="1"/>
  <c r="BN289" i="1"/>
  <c r="Z289" i="1"/>
  <c r="Y293" i="1"/>
  <c r="Z305" i="1"/>
  <c r="BP303" i="1"/>
  <c r="BN303" i="1"/>
  <c r="Z303" i="1"/>
  <c r="BP311" i="1"/>
  <c r="BN311" i="1"/>
  <c r="Z311" i="1"/>
  <c r="Y315" i="1"/>
  <c r="BP341" i="1"/>
  <c r="BN341" i="1"/>
  <c r="Z341" i="1"/>
  <c r="Z342" i="1" s="1"/>
  <c r="Y343" i="1"/>
  <c r="T676" i="1"/>
  <c r="Y347" i="1"/>
  <c r="BP346" i="1"/>
  <c r="BN346" i="1"/>
  <c r="Z346" i="1"/>
  <c r="Z347" i="1" s="1"/>
  <c r="Y348" i="1"/>
  <c r="Y353" i="1"/>
  <c r="BP350" i="1"/>
  <c r="BN350" i="1"/>
  <c r="Z350" i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Y405" i="1"/>
  <c r="BP414" i="1"/>
  <c r="BN414" i="1"/>
  <c r="Z414" i="1"/>
  <c r="Y416" i="1"/>
  <c r="W676" i="1"/>
  <c r="Y431" i="1"/>
  <c r="BP420" i="1"/>
  <c r="BN420" i="1"/>
  <c r="Z420" i="1"/>
  <c r="Y432" i="1"/>
  <c r="BP424" i="1"/>
  <c r="BN424" i="1"/>
  <c r="Z424" i="1"/>
  <c r="BP428" i="1"/>
  <c r="BN428" i="1"/>
  <c r="Z428" i="1"/>
  <c r="BP441" i="1"/>
  <c r="BN441" i="1"/>
  <c r="Z441" i="1"/>
  <c r="Y444" i="1"/>
  <c r="BP448" i="1"/>
  <c r="BN448" i="1"/>
  <c r="Z448" i="1"/>
  <c r="Y451" i="1"/>
  <c r="BP457" i="1"/>
  <c r="BN457" i="1"/>
  <c r="Z457" i="1"/>
  <c r="BP461" i="1"/>
  <c r="BN461" i="1"/>
  <c r="Z461" i="1"/>
  <c r="Y463" i="1"/>
  <c r="Y468" i="1"/>
  <c r="BP465" i="1"/>
  <c r="BN465" i="1"/>
  <c r="Z465" i="1"/>
  <c r="Y467" i="1"/>
  <c r="BP492" i="1"/>
  <c r="BN492" i="1"/>
  <c r="Z492" i="1"/>
  <c r="Y510" i="1"/>
  <c r="BP496" i="1"/>
  <c r="BN496" i="1"/>
  <c r="Z496" i="1"/>
  <c r="BP499" i="1"/>
  <c r="BN499" i="1"/>
  <c r="Z499" i="1"/>
  <c r="BP504" i="1"/>
  <c r="BN504" i="1"/>
  <c r="Z504" i="1"/>
  <c r="BP508" i="1"/>
  <c r="BN508" i="1"/>
  <c r="Z508" i="1"/>
  <c r="I676" i="1"/>
  <c r="H9" i="1"/>
  <c r="B676" i="1"/>
  <c r="X668" i="1"/>
  <c r="X669" i="1" s="1"/>
  <c r="X670" i="1"/>
  <c r="Y24" i="1"/>
  <c r="D676" i="1"/>
  <c r="Y75" i="1"/>
  <c r="Z116" i="1"/>
  <c r="BN116" i="1"/>
  <c r="BP116" i="1"/>
  <c r="Z118" i="1"/>
  <c r="BN118" i="1"/>
  <c r="Z120" i="1"/>
  <c r="BN120" i="1"/>
  <c r="Z121" i="1"/>
  <c r="BN121" i="1"/>
  <c r="Z126" i="1"/>
  <c r="Z131" i="1" s="1"/>
  <c r="BN126" i="1"/>
  <c r="BP126" i="1"/>
  <c r="Z128" i="1"/>
  <c r="BN128" i="1"/>
  <c r="Z130" i="1"/>
  <c r="BN130" i="1"/>
  <c r="Y131" i="1"/>
  <c r="Z134" i="1"/>
  <c r="Z139" i="1" s="1"/>
  <c r="BN134" i="1"/>
  <c r="BP134" i="1"/>
  <c r="Z135" i="1"/>
  <c r="BN135" i="1"/>
  <c r="Z143" i="1"/>
  <c r="BN143" i="1"/>
  <c r="Z144" i="1"/>
  <c r="BN144" i="1"/>
  <c r="Z146" i="1"/>
  <c r="BN146" i="1"/>
  <c r="Z148" i="1"/>
  <c r="BN148" i="1"/>
  <c r="Z152" i="1"/>
  <c r="Z154" i="1" s="1"/>
  <c r="BN152" i="1"/>
  <c r="BP152" i="1"/>
  <c r="G676" i="1"/>
  <c r="Z159" i="1"/>
  <c r="BN159" i="1"/>
  <c r="Y160" i="1"/>
  <c r="Z163" i="1"/>
  <c r="Z165" i="1" s="1"/>
  <c r="BN163" i="1"/>
  <c r="BP163" i="1"/>
  <c r="Z169" i="1"/>
  <c r="BN169" i="1"/>
  <c r="Z174" i="1"/>
  <c r="Z175" i="1" s="1"/>
  <c r="BN174" i="1"/>
  <c r="BP174" i="1"/>
  <c r="Y175" i="1"/>
  <c r="Z178" i="1"/>
  <c r="BN178" i="1"/>
  <c r="BP178" i="1"/>
  <c r="Z180" i="1"/>
  <c r="BN180" i="1"/>
  <c r="Z182" i="1"/>
  <c r="BN182" i="1"/>
  <c r="Z186" i="1"/>
  <c r="Z189" i="1" s="1"/>
  <c r="BN186" i="1"/>
  <c r="BP186" i="1"/>
  <c r="Z188" i="1"/>
  <c r="BN188" i="1"/>
  <c r="Z199" i="1"/>
  <c r="BN199" i="1"/>
  <c r="Z201" i="1"/>
  <c r="BN201" i="1"/>
  <c r="Z203" i="1"/>
  <c r="BN203" i="1"/>
  <c r="Z205" i="1"/>
  <c r="BN205" i="1"/>
  <c r="Z210" i="1"/>
  <c r="Z212" i="1" s="1"/>
  <c r="BN210" i="1"/>
  <c r="BP210" i="1"/>
  <c r="Y213" i="1"/>
  <c r="Z216" i="1"/>
  <c r="BN216" i="1"/>
  <c r="Z220" i="1"/>
  <c r="BN220" i="1"/>
  <c r="BP220" i="1"/>
  <c r="Z222" i="1"/>
  <c r="BN222" i="1"/>
  <c r="Z224" i="1"/>
  <c r="BN224" i="1"/>
  <c r="Z226" i="1"/>
  <c r="BN226" i="1"/>
  <c r="Z232" i="1"/>
  <c r="BN232" i="1"/>
  <c r="Z234" i="1"/>
  <c r="BN234" i="1"/>
  <c r="Z236" i="1"/>
  <c r="BN236" i="1"/>
  <c r="Z238" i="1"/>
  <c r="BN238" i="1"/>
  <c r="Z240" i="1"/>
  <c r="BN240" i="1"/>
  <c r="Y250" i="1"/>
  <c r="BP245" i="1"/>
  <c r="BN245" i="1"/>
  <c r="BP247" i="1"/>
  <c r="BN247" i="1"/>
  <c r="Z247" i="1"/>
  <c r="BP256" i="1"/>
  <c r="BN256" i="1"/>
  <c r="Z256" i="1"/>
  <c r="BP260" i="1"/>
  <c r="BN260" i="1"/>
  <c r="Z260" i="1"/>
  <c r="BP270" i="1"/>
  <c r="BN270" i="1"/>
  <c r="Z270" i="1"/>
  <c r="BP274" i="1"/>
  <c r="BN274" i="1"/>
  <c r="Z274" i="1"/>
  <c r="Y276" i="1"/>
  <c r="BP284" i="1"/>
  <c r="BN284" i="1"/>
  <c r="Z284" i="1"/>
  <c r="BP287" i="1"/>
  <c r="BN287" i="1"/>
  <c r="Z287" i="1"/>
  <c r="BP291" i="1"/>
  <c r="BN291" i="1"/>
  <c r="Z291" i="1"/>
  <c r="Y305" i="1"/>
  <c r="BP310" i="1"/>
  <c r="BN310" i="1"/>
  <c r="Z310" i="1"/>
  <c r="BP313" i="1"/>
  <c r="BN313" i="1"/>
  <c r="Z313" i="1"/>
  <c r="Z315" i="1" s="1"/>
  <c r="Y342" i="1"/>
  <c r="Y352" i="1"/>
  <c r="BP361" i="1"/>
  <c r="BN361" i="1"/>
  <c r="Z361" i="1"/>
  <c r="BP364" i="1"/>
  <c r="BN364" i="1"/>
  <c r="Z364" i="1"/>
  <c r="BP368" i="1"/>
  <c r="BN368" i="1"/>
  <c r="Z368" i="1"/>
  <c r="Y370" i="1"/>
  <c r="Y377" i="1"/>
  <c r="BP372" i="1"/>
  <c r="BN372" i="1"/>
  <c r="Z372" i="1"/>
  <c r="Z376" i="1" s="1"/>
  <c r="Y376" i="1"/>
  <c r="BP380" i="1"/>
  <c r="BN380" i="1"/>
  <c r="Z380" i="1"/>
  <c r="Z385" i="1" s="1"/>
  <c r="BP384" i="1"/>
  <c r="BN384" i="1"/>
  <c r="Z384" i="1"/>
  <c r="Y386" i="1"/>
  <c r="Y392" i="1"/>
  <c r="BP388" i="1"/>
  <c r="BN388" i="1"/>
  <c r="Z388" i="1"/>
  <c r="Z391" i="1" s="1"/>
  <c r="BP472" i="1"/>
  <c r="BN472" i="1"/>
  <c r="Z472" i="1"/>
  <c r="BP475" i="1"/>
  <c r="BN475" i="1"/>
  <c r="Z475" i="1"/>
  <c r="BP530" i="1"/>
  <c r="BN530" i="1"/>
  <c r="Z530" i="1"/>
  <c r="BP582" i="1"/>
  <c r="BN582" i="1"/>
  <c r="Z582" i="1"/>
  <c r="BP586" i="1"/>
  <c r="BN586" i="1"/>
  <c r="Z586" i="1"/>
  <c r="BP593" i="1"/>
  <c r="BN593" i="1"/>
  <c r="Z593" i="1"/>
  <c r="Y595" i="1"/>
  <c r="Y599" i="1"/>
  <c r="BP597" i="1"/>
  <c r="BN597" i="1"/>
  <c r="Z597" i="1"/>
  <c r="Y600" i="1"/>
  <c r="Z676" i="1"/>
  <c r="L676" i="1"/>
  <c r="Y275" i="1"/>
  <c r="M676" i="1"/>
  <c r="Y294" i="1"/>
  <c r="Y299" i="1"/>
  <c r="P676" i="1"/>
  <c r="Y306" i="1"/>
  <c r="Q676" i="1"/>
  <c r="Y316" i="1"/>
  <c r="Y321" i="1"/>
  <c r="S676" i="1"/>
  <c r="Y334" i="1"/>
  <c r="U676" i="1"/>
  <c r="Y369" i="1"/>
  <c r="BP395" i="1"/>
  <c r="BN395" i="1"/>
  <c r="Z395" i="1"/>
  <c r="BP403" i="1"/>
  <c r="BN403" i="1"/>
  <c r="Z403" i="1"/>
  <c r="V676" i="1"/>
  <c r="Y409" i="1"/>
  <c r="BP408" i="1"/>
  <c r="BN408" i="1"/>
  <c r="Z408" i="1"/>
  <c r="Z409" i="1" s="1"/>
  <c r="Y410" i="1"/>
  <c r="Y415" i="1"/>
  <c r="BP412" i="1"/>
  <c r="BN412" i="1"/>
  <c r="Z412" i="1"/>
  <c r="BP422" i="1"/>
  <c r="BN422" i="1"/>
  <c r="Z422" i="1"/>
  <c r="BP426" i="1"/>
  <c r="BN426" i="1"/>
  <c r="Z426" i="1"/>
  <c r="BP430" i="1"/>
  <c r="BN430" i="1"/>
  <c r="Z430" i="1"/>
  <c r="Y437" i="1"/>
  <c r="BP434" i="1"/>
  <c r="BN434" i="1"/>
  <c r="Z434" i="1"/>
  <c r="Z436" i="1" s="1"/>
  <c r="Y445" i="1"/>
  <c r="BP442" i="1"/>
  <c r="BN442" i="1"/>
  <c r="Z442" i="1"/>
  <c r="Y450" i="1"/>
  <c r="BP449" i="1"/>
  <c r="BN449" i="1"/>
  <c r="Z449" i="1"/>
  <c r="BP455" i="1"/>
  <c r="BN455" i="1"/>
  <c r="Z455" i="1"/>
  <c r="BP459" i="1"/>
  <c r="BN459" i="1"/>
  <c r="Z459" i="1"/>
  <c r="Y478" i="1"/>
  <c r="BP470" i="1"/>
  <c r="BN470" i="1"/>
  <c r="Z470" i="1"/>
  <c r="Z477" i="1" s="1"/>
  <c r="BP473" i="1"/>
  <c r="BN473" i="1"/>
  <c r="Z473" i="1"/>
  <c r="Y477" i="1"/>
  <c r="Y483" i="1"/>
  <c r="BP480" i="1"/>
  <c r="BN480" i="1"/>
  <c r="Z480" i="1"/>
  <c r="Z482" i="1" s="1"/>
  <c r="Y511" i="1"/>
  <c r="BP494" i="1"/>
  <c r="BN494" i="1"/>
  <c r="Z494" i="1"/>
  <c r="BP498" i="1"/>
  <c r="BN498" i="1"/>
  <c r="Z498" i="1"/>
  <c r="BP501" i="1"/>
  <c r="BN501" i="1"/>
  <c r="Z501" i="1"/>
  <c r="BP506" i="1"/>
  <c r="BN506" i="1"/>
  <c r="Z506" i="1"/>
  <c r="BP514" i="1"/>
  <c r="BN514" i="1"/>
  <c r="Z514" i="1"/>
  <c r="Z515" i="1" s="1"/>
  <c r="Y516" i="1"/>
  <c r="Y521" i="1"/>
  <c r="BP518" i="1"/>
  <c r="BN518" i="1"/>
  <c r="Z518" i="1"/>
  <c r="Z520" i="1" s="1"/>
  <c r="BP560" i="1"/>
  <c r="BN560" i="1"/>
  <c r="Z560" i="1"/>
  <c r="BP564" i="1"/>
  <c r="BN564" i="1"/>
  <c r="Z564" i="1"/>
  <c r="BP569" i="1"/>
  <c r="BN569" i="1"/>
  <c r="Z569" i="1"/>
  <c r="Y571" i="1"/>
  <c r="Y577" i="1"/>
  <c r="BP573" i="1"/>
  <c r="BN573" i="1"/>
  <c r="Z573" i="1"/>
  <c r="Z576" i="1" s="1"/>
  <c r="Y576" i="1"/>
  <c r="X676" i="1"/>
  <c r="Y462" i="1"/>
  <c r="Y676" i="1"/>
  <c r="Y489" i="1"/>
  <c r="Y534" i="1"/>
  <c r="BP528" i="1"/>
  <c r="BN528" i="1"/>
  <c r="Z528" i="1"/>
  <c r="Z533" i="1" s="1"/>
  <c r="Y533" i="1"/>
  <c r="BP546" i="1"/>
  <c r="BN546" i="1"/>
  <c r="Z546" i="1"/>
  <c r="Z549" i="1" s="1"/>
  <c r="BP562" i="1"/>
  <c r="BN562" i="1"/>
  <c r="Z562" i="1"/>
  <c r="BP565" i="1"/>
  <c r="BN565" i="1"/>
  <c r="Z565" i="1"/>
  <c r="BP580" i="1"/>
  <c r="BN580" i="1"/>
  <c r="Z580" i="1"/>
  <c r="BP583" i="1"/>
  <c r="BN583" i="1"/>
  <c r="Z583" i="1"/>
  <c r="BP587" i="1"/>
  <c r="BN587" i="1"/>
  <c r="Z587" i="1"/>
  <c r="Y589" i="1"/>
  <c r="Y594" i="1"/>
  <c r="BP591" i="1"/>
  <c r="BN591" i="1"/>
  <c r="Z591" i="1"/>
  <c r="Z594" i="1" s="1"/>
  <c r="BP598" i="1"/>
  <c r="BN598" i="1"/>
  <c r="Z598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Z628" i="1" l="1"/>
  <c r="Z415" i="1"/>
  <c r="Z467" i="1"/>
  <c r="Z570" i="1"/>
  <c r="Z510" i="1"/>
  <c r="Z242" i="1"/>
  <c r="Y670" i="1"/>
  <c r="Y667" i="1"/>
  <c r="Y669" i="1" s="1"/>
  <c r="Z588" i="1"/>
  <c r="Z369" i="1"/>
  <c r="Z293" i="1"/>
  <c r="Z250" i="1"/>
  <c r="Z217" i="1"/>
  <c r="Z206" i="1"/>
  <c r="Z170" i="1"/>
  <c r="Z160" i="1"/>
  <c r="Z149" i="1"/>
  <c r="Z450" i="1"/>
  <c r="Z444" i="1"/>
  <c r="Z352" i="1"/>
  <c r="Z275" i="1"/>
  <c r="Z38" i="1"/>
  <c r="Y668" i="1"/>
  <c r="Z75" i="1"/>
  <c r="Z646" i="1"/>
  <c r="Z611" i="1"/>
  <c r="Z639" i="1"/>
  <c r="Z652" i="1"/>
  <c r="Z618" i="1"/>
  <c r="Z462" i="1"/>
  <c r="Z599" i="1"/>
  <c r="Z228" i="1"/>
  <c r="Z183" i="1"/>
  <c r="Z122" i="1"/>
  <c r="Z262" i="1"/>
  <c r="Z91" i="1"/>
  <c r="Z57" i="1"/>
  <c r="Z106" i="1"/>
  <c r="Y666" i="1"/>
  <c r="Z431" i="1"/>
  <c r="Z404" i="1"/>
  <c r="Z398" i="1"/>
  <c r="Z100" i="1"/>
  <c r="Z82" i="1"/>
  <c r="Z671" i="1" l="1"/>
</calcChain>
</file>

<file path=xl/sharedStrings.xml><?xml version="1.0" encoding="utf-8"?>
<sst xmlns="http://schemas.openxmlformats.org/spreadsheetml/2006/main" count="3178" uniqueCount="1117">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</sst>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6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8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9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B654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1134" t="s">
        <v>0</v>
      </c>
      <c r="E1" s="824"/>
      <c r="F1" s="824"/>
      <c r="G1" s="12" t="s">
        <v>1</v>
      </c>
      <c r="H1" s="1134" t="s">
        <v>2</v>
      </c>
      <c r="I1" s="824"/>
      <c r="J1" s="824"/>
      <c r="K1" s="824"/>
      <c r="L1" s="824"/>
      <c r="M1" s="824"/>
      <c r="N1" s="824"/>
      <c r="O1" s="824"/>
      <c r="P1" s="824"/>
      <c r="Q1" s="824"/>
      <c r="R1" s="1201" t="s">
        <v>3</v>
      </c>
      <c r="S1" s="824"/>
      <c r="T1" s="82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4"/>
      <c r="R2" s="804"/>
      <c r="S2" s="804"/>
      <c r="T2" s="804"/>
      <c r="U2" s="804"/>
      <c r="V2" s="804"/>
      <c r="W2" s="804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4"/>
      <c r="Q3" s="804"/>
      <c r="R3" s="804"/>
      <c r="S3" s="804"/>
      <c r="T3" s="804"/>
      <c r="U3" s="804"/>
      <c r="V3" s="804"/>
      <c r="W3" s="804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1082" t="s">
        <v>8</v>
      </c>
      <c r="B5" s="932"/>
      <c r="C5" s="868"/>
      <c r="D5" s="928"/>
      <c r="E5" s="930"/>
      <c r="F5" s="867" t="s">
        <v>9</v>
      </c>
      <c r="G5" s="868"/>
      <c r="H5" s="928"/>
      <c r="I5" s="929"/>
      <c r="J5" s="929"/>
      <c r="K5" s="929"/>
      <c r="L5" s="929"/>
      <c r="M5" s="930"/>
      <c r="N5" s="58"/>
      <c r="P5" s="24" t="s">
        <v>10</v>
      </c>
      <c r="Q5" s="835">
        <v>45621</v>
      </c>
      <c r="R5" s="836"/>
      <c r="T5" s="1052" t="s">
        <v>11</v>
      </c>
      <c r="U5" s="1028"/>
      <c r="V5" s="1053" t="s">
        <v>12</v>
      </c>
      <c r="W5" s="836"/>
      <c r="AB5" s="51"/>
      <c r="AC5" s="51"/>
      <c r="AD5" s="51"/>
      <c r="AE5" s="51"/>
    </row>
    <row r="6" spans="1:32" s="777" customFormat="1" ht="24" customHeight="1" x14ac:dyDescent="0.2">
      <c r="A6" s="1082" t="s">
        <v>13</v>
      </c>
      <c r="B6" s="932"/>
      <c r="C6" s="868"/>
      <c r="D6" s="938" t="s">
        <v>14</v>
      </c>
      <c r="E6" s="939"/>
      <c r="F6" s="939"/>
      <c r="G6" s="939"/>
      <c r="H6" s="939"/>
      <c r="I6" s="939"/>
      <c r="J6" s="939"/>
      <c r="K6" s="939"/>
      <c r="L6" s="939"/>
      <c r="M6" s="836"/>
      <c r="N6" s="59"/>
      <c r="P6" s="24" t="s">
        <v>15</v>
      </c>
      <c r="Q6" s="819" t="str">
        <f>IF(Q5=0," ",CHOOSE(WEEKDAY(Q5,2),"Понедельник","Вторник","Среда","Четверг","Пятница","Суббота","Воскресенье"))</f>
        <v>Понедельник</v>
      </c>
      <c r="R6" s="797"/>
      <c r="T6" s="1041" t="s">
        <v>16</v>
      </c>
      <c r="U6" s="1028"/>
      <c r="V6" s="944" t="s">
        <v>17</v>
      </c>
      <c r="W6" s="945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1184" t="str">
        <f>IFERROR(VLOOKUP(DeliveryAddress,Table,3,0),1)</f>
        <v>1</v>
      </c>
      <c r="E7" s="1185"/>
      <c r="F7" s="1185"/>
      <c r="G7" s="1185"/>
      <c r="H7" s="1185"/>
      <c r="I7" s="1185"/>
      <c r="J7" s="1185"/>
      <c r="K7" s="1185"/>
      <c r="L7" s="1185"/>
      <c r="M7" s="1038"/>
      <c r="N7" s="60"/>
      <c r="P7" s="24"/>
      <c r="Q7" s="42"/>
      <c r="R7" s="42"/>
      <c r="T7" s="804"/>
      <c r="U7" s="1028"/>
      <c r="V7" s="946"/>
      <c r="W7" s="947"/>
      <c r="AB7" s="51"/>
      <c r="AC7" s="51"/>
      <c r="AD7" s="51"/>
      <c r="AE7" s="51"/>
    </row>
    <row r="8" spans="1:32" s="777" customFormat="1" ht="25.5" customHeight="1" x14ac:dyDescent="0.2">
      <c r="A8" s="798" t="s">
        <v>18</v>
      </c>
      <c r="B8" s="799"/>
      <c r="C8" s="800"/>
      <c r="D8" s="1168" t="s">
        <v>19</v>
      </c>
      <c r="E8" s="1169"/>
      <c r="F8" s="1169"/>
      <c r="G8" s="1169"/>
      <c r="H8" s="1169"/>
      <c r="I8" s="1169"/>
      <c r="J8" s="1169"/>
      <c r="K8" s="1169"/>
      <c r="L8" s="1169"/>
      <c r="M8" s="1170"/>
      <c r="N8" s="61"/>
      <c r="P8" s="24" t="s">
        <v>20</v>
      </c>
      <c r="Q8" s="1037">
        <v>0.41666666666666669</v>
      </c>
      <c r="R8" s="1038"/>
      <c r="T8" s="804"/>
      <c r="U8" s="1028"/>
      <c r="V8" s="946"/>
      <c r="W8" s="947"/>
      <c r="AB8" s="51"/>
      <c r="AC8" s="51"/>
      <c r="AD8" s="51"/>
      <c r="AE8" s="51"/>
    </row>
    <row r="9" spans="1:32" s="777" customFormat="1" ht="39.950000000000003" customHeight="1" x14ac:dyDescent="0.2">
      <c r="A9" s="8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4"/>
      <c r="C9" s="804"/>
      <c r="D9" s="884"/>
      <c r="E9" s="885"/>
      <c r="F9" s="8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4"/>
      <c r="H9" s="993" t="str">
        <f>IF(AND($A$9="Тип доверенности/получателя при получении в адресе перегруза:",$D$9="Разовая доверенность"),"Введите ФИО","")</f>
        <v/>
      </c>
      <c r="I9" s="885"/>
      <c r="J9" s="9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5"/>
      <c r="L9" s="885"/>
      <c r="M9" s="885"/>
      <c r="N9" s="775"/>
      <c r="P9" s="26" t="s">
        <v>21</v>
      </c>
      <c r="Q9" s="1104"/>
      <c r="R9" s="873"/>
      <c r="T9" s="804"/>
      <c r="U9" s="1028"/>
      <c r="V9" s="948"/>
      <c r="W9" s="949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8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4"/>
      <c r="C10" s="804"/>
      <c r="D10" s="884"/>
      <c r="E10" s="885"/>
      <c r="F10" s="8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4"/>
      <c r="H10" s="959" t="str">
        <f>IFERROR(VLOOKUP($D$10,Proxy,2,FALSE),"")</f>
        <v/>
      </c>
      <c r="I10" s="804"/>
      <c r="J10" s="804"/>
      <c r="K10" s="804"/>
      <c r="L10" s="804"/>
      <c r="M10" s="804"/>
      <c r="N10" s="776"/>
      <c r="P10" s="26" t="s">
        <v>22</v>
      </c>
      <c r="Q10" s="1042"/>
      <c r="R10" s="1043"/>
      <c r="U10" s="24" t="s">
        <v>23</v>
      </c>
      <c r="V10" s="1163" t="s">
        <v>24</v>
      </c>
      <c r="W10" s="945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10"/>
      <c r="R11" s="836"/>
      <c r="U11" s="24" t="s">
        <v>27</v>
      </c>
      <c r="V11" s="872" t="s">
        <v>28</v>
      </c>
      <c r="W11" s="873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1006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868"/>
      <c r="N12" s="62"/>
      <c r="P12" s="24" t="s">
        <v>30</v>
      </c>
      <c r="Q12" s="1037"/>
      <c r="R12" s="1038"/>
      <c r="S12" s="23"/>
      <c r="U12" s="24"/>
      <c r="V12" s="824"/>
      <c r="W12" s="804"/>
      <c r="AB12" s="51"/>
      <c r="AC12" s="51"/>
      <c r="AD12" s="51"/>
      <c r="AE12" s="51"/>
    </row>
    <row r="13" spans="1:32" s="777" customFormat="1" ht="23.25" customHeight="1" x14ac:dyDescent="0.2">
      <c r="A13" s="1006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868"/>
      <c r="N13" s="62"/>
      <c r="O13" s="26"/>
      <c r="P13" s="26" t="s">
        <v>32</v>
      </c>
      <c r="Q13" s="872"/>
      <c r="R13" s="8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1006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08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868"/>
      <c r="N15" s="63"/>
      <c r="P15" s="1062" t="s">
        <v>35</v>
      </c>
      <c r="Q15" s="824"/>
      <c r="R15" s="824"/>
      <c r="S15" s="824"/>
      <c r="T15" s="82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63"/>
      <c r="Q16" s="1063"/>
      <c r="R16" s="1063"/>
      <c r="S16" s="1063"/>
      <c r="T16" s="10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4" t="s">
        <v>36</v>
      </c>
      <c r="B17" s="794" t="s">
        <v>37</v>
      </c>
      <c r="C17" s="1086" t="s">
        <v>38</v>
      </c>
      <c r="D17" s="794" t="s">
        <v>39</v>
      </c>
      <c r="E17" s="816"/>
      <c r="F17" s="794" t="s">
        <v>40</v>
      </c>
      <c r="G17" s="794" t="s">
        <v>41</v>
      </c>
      <c r="H17" s="794" t="s">
        <v>42</v>
      </c>
      <c r="I17" s="794" t="s">
        <v>43</v>
      </c>
      <c r="J17" s="794" t="s">
        <v>44</v>
      </c>
      <c r="K17" s="794" t="s">
        <v>45</v>
      </c>
      <c r="L17" s="794" t="s">
        <v>46</v>
      </c>
      <c r="M17" s="794" t="s">
        <v>47</v>
      </c>
      <c r="N17" s="794" t="s">
        <v>48</v>
      </c>
      <c r="O17" s="794" t="s">
        <v>49</v>
      </c>
      <c r="P17" s="794" t="s">
        <v>50</v>
      </c>
      <c r="Q17" s="1139"/>
      <c r="R17" s="1139"/>
      <c r="S17" s="1139"/>
      <c r="T17" s="816"/>
      <c r="U17" s="899" t="s">
        <v>51</v>
      </c>
      <c r="V17" s="868"/>
      <c r="W17" s="794" t="s">
        <v>52</v>
      </c>
      <c r="X17" s="794" t="s">
        <v>53</v>
      </c>
      <c r="Y17" s="897" t="s">
        <v>54</v>
      </c>
      <c r="Z17" s="957" t="s">
        <v>55</v>
      </c>
      <c r="AA17" s="861" t="s">
        <v>56</v>
      </c>
      <c r="AB17" s="861" t="s">
        <v>57</v>
      </c>
      <c r="AC17" s="861" t="s">
        <v>58</v>
      </c>
      <c r="AD17" s="861" t="s">
        <v>59</v>
      </c>
      <c r="AE17" s="862"/>
      <c r="AF17" s="863"/>
      <c r="AG17" s="66"/>
      <c r="BD17" s="65" t="s">
        <v>60</v>
      </c>
    </row>
    <row r="18" spans="1:68" ht="14.25" customHeight="1" x14ac:dyDescent="0.2">
      <c r="A18" s="795"/>
      <c r="B18" s="795"/>
      <c r="C18" s="795"/>
      <c r="D18" s="817"/>
      <c r="E18" s="818"/>
      <c r="F18" s="795"/>
      <c r="G18" s="795"/>
      <c r="H18" s="795"/>
      <c r="I18" s="795"/>
      <c r="J18" s="795"/>
      <c r="K18" s="795"/>
      <c r="L18" s="795"/>
      <c r="M18" s="795"/>
      <c r="N18" s="795"/>
      <c r="O18" s="795"/>
      <c r="P18" s="817"/>
      <c r="Q18" s="1140"/>
      <c r="R18" s="1140"/>
      <c r="S18" s="1140"/>
      <c r="T18" s="818"/>
      <c r="U18" s="67" t="s">
        <v>61</v>
      </c>
      <c r="V18" s="67" t="s">
        <v>62</v>
      </c>
      <c r="W18" s="795"/>
      <c r="X18" s="795"/>
      <c r="Y18" s="898"/>
      <c r="Z18" s="958"/>
      <c r="AA18" s="926"/>
      <c r="AB18" s="926"/>
      <c r="AC18" s="926"/>
      <c r="AD18" s="864"/>
      <c r="AE18" s="865"/>
      <c r="AF18" s="866"/>
      <c r="AG18" s="66"/>
      <c r="BD18" s="65"/>
    </row>
    <row r="19" spans="1:68" ht="27.75" customHeight="1" x14ac:dyDescent="0.2">
      <c r="A19" s="810" t="s">
        <v>63</v>
      </c>
      <c r="B19" s="811"/>
      <c r="C19" s="811"/>
      <c r="D19" s="811"/>
      <c r="E19" s="811"/>
      <c r="F19" s="811"/>
      <c r="G19" s="811"/>
      <c r="H19" s="811"/>
      <c r="I19" s="811"/>
      <c r="J19" s="811"/>
      <c r="K19" s="811"/>
      <c r="L19" s="811"/>
      <c r="M19" s="811"/>
      <c r="N19" s="811"/>
      <c r="O19" s="811"/>
      <c r="P19" s="811"/>
      <c r="Q19" s="811"/>
      <c r="R19" s="811"/>
      <c r="S19" s="811"/>
      <c r="T19" s="811"/>
      <c r="U19" s="811"/>
      <c r="V19" s="811"/>
      <c r="W19" s="811"/>
      <c r="X19" s="811"/>
      <c r="Y19" s="811"/>
      <c r="Z19" s="811"/>
      <c r="AA19" s="48"/>
      <c r="AB19" s="48"/>
      <c r="AC19" s="48"/>
    </row>
    <row r="20" spans="1:68" ht="16.5" customHeight="1" x14ac:dyDescent="0.25">
      <c r="A20" s="809" t="s">
        <v>63</v>
      </c>
      <c r="B20" s="804"/>
      <c r="C20" s="804"/>
      <c r="D20" s="804"/>
      <c r="E20" s="804"/>
      <c r="F20" s="804"/>
      <c r="G20" s="804"/>
      <c r="H20" s="804"/>
      <c r="I20" s="804"/>
      <c r="J20" s="804"/>
      <c r="K20" s="804"/>
      <c r="L20" s="804"/>
      <c r="M20" s="804"/>
      <c r="N20" s="804"/>
      <c r="O20" s="804"/>
      <c r="P20" s="804"/>
      <c r="Q20" s="804"/>
      <c r="R20" s="804"/>
      <c r="S20" s="804"/>
      <c r="T20" s="804"/>
      <c r="U20" s="804"/>
      <c r="V20" s="804"/>
      <c r="W20" s="804"/>
      <c r="X20" s="804"/>
      <c r="Y20" s="804"/>
      <c r="Z20" s="804"/>
      <c r="AA20" s="778"/>
      <c r="AB20" s="778"/>
      <c r="AC20" s="778"/>
    </row>
    <row r="21" spans="1:68" ht="14.25" customHeight="1" x14ac:dyDescent="0.25">
      <c r="A21" s="812" t="s">
        <v>64</v>
      </c>
      <c r="B21" s="804"/>
      <c r="C21" s="804"/>
      <c r="D21" s="804"/>
      <c r="E21" s="804"/>
      <c r="F21" s="804"/>
      <c r="G21" s="804"/>
      <c r="H21" s="804"/>
      <c r="I21" s="804"/>
      <c r="J21" s="804"/>
      <c r="K21" s="804"/>
      <c r="L21" s="804"/>
      <c r="M21" s="804"/>
      <c r="N21" s="804"/>
      <c r="O21" s="804"/>
      <c r="P21" s="804"/>
      <c r="Q21" s="804"/>
      <c r="R21" s="804"/>
      <c r="S21" s="804"/>
      <c r="T21" s="804"/>
      <c r="U21" s="804"/>
      <c r="V21" s="804"/>
      <c r="W21" s="804"/>
      <c r="X21" s="804"/>
      <c r="Y21" s="804"/>
      <c r="Z21" s="804"/>
      <c r="AA21" s="779"/>
      <c r="AB21" s="779"/>
      <c r="AC21" s="7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6">
        <v>4680115885004</v>
      </c>
      <c r="E22" s="797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0"/>
      <c r="R22" s="790"/>
      <c r="S22" s="790"/>
      <c r="T22" s="791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3"/>
      <c r="B23" s="804"/>
      <c r="C23" s="804"/>
      <c r="D23" s="804"/>
      <c r="E23" s="804"/>
      <c r="F23" s="804"/>
      <c r="G23" s="804"/>
      <c r="H23" s="804"/>
      <c r="I23" s="804"/>
      <c r="J23" s="804"/>
      <c r="K23" s="804"/>
      <c r="L23" s="804"/>
      <c r="M23" s="804"/>
      <c r="N23" s="804"/>
      <c r="O23" s="805"/>
      <c r="P23" s="802" t="s">
        <v>71</v>
      </c>
      <c r="Q23" s="799"/>
      <c r="R23" s="799"/>
      <c r="S23" s="799"/>
      <c r="T23" s="799"/>
      <c r="U23" s="799"/>
      <c r="V23" s="800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804"/>
      <c r="B24" s="804"/>
      <c r="C24" s="804"/>
      <c r="D24" s="804"/>
      <c r="E24" s="804"/>
      <c r="F24" s="804"/>
      <c r="G24" s="804"/>
      <c r="H24" s="804"/>
      <c r="I24" s="804"/>
      <c r="J24" s="804"/>
      <c r="K24" s="804"/>
      <c r="L24" s="804"/>
      <c r="M24" s="804"/>
      <c r="N24" s="804"/>
      <c r="O24" s="805"/>
      <c r="P24" s="802" t="s">
        <v>71</v>
      </c>
      <c r="Q24" s="799"/>
      <c r="R24" s="799"/>
      <c r="S24" s="799"/>
      <c r="T24" s="799"/>
      <c r="U24" s="799"/>
      <c r="V24" s="800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12" t="s">
        <v>73</v>
      </c>
      <c r="B25" s="804"/>
      <c r="C25" s="804"/>
      <c r="D25" s="804"/>
      <c r="E25" s="804"/>
      <c r="F25" s="804"/>
      <c r="G25" s="804"/>
      <c r="H25" s="804"/>
      <c r="I25" s="804"/>
      <c r="J25" s="804"/>
      <c r="K25" s="804"/>
      <c r="L25" s="804"/>
      <c r="M25" s="804"/>
      <c r="N25" s="804"/>
      <c r="O25" s="804"/>
      <c r="P25" s="804"/>
      <c r="Q25" s="804"/>
      <c r="R25" s="804"/>
      <c r="S25" s="804"/>
      <c r="T25" s="804"/>
      <c r="U25" s="804"/>
      <c r="V25" s="804"/>
      <c r="W25" s="804"/>
      <c r="X25" s="804"/>
      <c r="Y25" s="804"/>
      <c r="Z25" s="804"/>
      <c r="AA25" s="779"/>
      <c r="AB25" s="779"/>
      <c r="AC25" s="779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96">
        <v>4607091383881</v>
      </c>
      <c r="E26" s="797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6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0"/>
      <c r="R26" s="790"/>
      <c r="S26" s="790"/>
      <c r="T26" s="791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96">
        <v>4680115885912</v>
      </c>
      <c r="E27" s="797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68" t="s">
        <v>80</v>
      </c>
      <c r="Q27" s="790"/>
      <c r="R27" s="790"/>
      <c r="S27" s="790"/>
      <c r="T27" s="791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6">
        <v>4607091388237</v>
      </c>
      <c r="E28" s="797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2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0"/>
      <c r="R28" s="790"/>
      <c r="S28" s="790"/>
      <c r="T28" s="791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6">
        <v>4680115886230</v>
      </c>
      <c r="E29" s="797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1188" t="s">
        <v>86</v>
      </c>
      <c r="Q29" s="790"/>
      <c r="R29" s="790"/>
      <c r="S29" s="790"/>
      <c r="T29" s="791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96">
        <v>4607091383935</v>
      </c>
      <c r="E30" s="797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12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0"/>
      <c r="R30" s="790"/>
      <c r="S30" s="790"/>
      <c r="T30" s="791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96">
        <v>4680115886278</v>
      </c>
      <c r="E31" s="797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72" t="s">
        <v>93</v>
      </c>
      <c r="Q31" s="790"/>
      <c r="R31" s="790"/>
      <c r="S31" s="790"/>
      <c r="T31" s="791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96">
        <v>4680115881990</v>
      </c>
      <c r="E32" s="797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0"/>
      <c r="R32" s="790"/>
      <c r="S32" s="790"/>
      <c r="T32" s="791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4301051909</v>
      </c>
      <c r="D33" s="796">
        <v>4680115886247</v>
      </c>
      <c r="E33" s="797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75" t="s">
        <v>99</v>
      </c>
      <c r="Q33" s="790"/>
      <c r="R33" s="790"/>
      <c r="S33" s="790"/>
      <c r="T33" s="791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101</v>
      </c>
      <c r="B34" s="54" t="s">
        <v>102</v>
      </c>
      <c r="C34" s="31">
        <v>4301051786</v>
      </c>
      <c r="D34" s="796">
        <v>4680115881853</v>
      </c>
      <c r="E34" s="797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901" t="s">
        <v>103</v>
      </c>
      <c r="Q34" s="790"/>
      <c r="R34" s="790"/>
      <c r="S34" s="790"/>
      <c r="T34" s="791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104</v>
      </c>
      <c r="B35" s="54" t="s">
        <v>105</v>
      </c>
      <c r="C35" s="31">
        <v>4301051861</v>
      </c>
      <c r="D35" s="796">
        <v>4680115885905</v>
      </c>
      <c r="E35" s="797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924" t="s">
        <v>106</v>
      </c>
      <c r="Q35" s="790"/>
      <c r="R35" s="790"/>
      <c r="S35" s="790"/>
      <c r="T35" s="791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customHeight="1" x14ac:dyDescent="0.25">
      <c r="A36" s="54" t="s">
        <v>108</v>
      </c>
      <c r="B36" s="54" t="s">
        <v>109</v>
      </c>
      <c r="C36" s="31">
        <v>4301051593</v>
      </c>
      <c r="D36" s="796">
        <v>4607091383911</v>
      </c>
      <c r="E36" s="797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90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90"/>
      <c r="R36" s="790"/>
      <c r="S36" s="790"/>
      <c r="T36" s="791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111</v>
      </c>
      <c r="B37" s="54" t="s">
        <v>112</v>
      </c>
      <c r="C37" s="31">
        <v>4301051592</v>
      </c>
      <c r="D37" s="796">
        <v>4607091388244</v>
      </c>
      <c r="E37" s="797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9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0"/>
      <c r="R37" s="790"/>
      <c r="S37" s="790"/>
      <c r="T37" s="791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3"/>
      <c r="B38" s="804"/>
      <c r="C38" s="804"/>
      <c r="D38" s="804"/>
      <c r="E38" s="804"/>
      <c r="F38" s="804"/>
      <c r="G38" s="804"/>
      <c r="H38" s="804"/>
      <c r="I38" s="804"/>
      <c r="J38" s="804"/>
      <c r="K38" s="804"/>
      <c r="L38" s="804"/>
      <c r="M38" s="804"/>
      <c r="N38" s="804"/>
      <c r="O38" s="805"/>
      <c r="P38" s="802" t="s">
        <v>71</v>
      </c>
      <c r="Q38" s="799"/>
      <c r="R38" s="799"/>
      <c r="S38" s="799"/>
      <c r="T38" s="799"/>
      <c r="U38" s="799"/>
      <c r="V38" s="800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x14ac:dyDescent="0.2">
      <c r="A39" s="804"/>
      <c r="B39" s="804"/>
      <c r="C39" s="804"/>
      <c r="D39" s="804"/>
      <c r="E39" s="804"/>
      <c r="F39" s="804"/>
      <c r="G39" s="804"/>
      <c r="H39" s="804"/>
      <c r="I39" s="804"/>
      <c r="J39" s="804"/>
      <c r="K39" s="804"/>
      <c r="L39" s="804"/>
      <c r="M39" s="804"/>
      <c r="N39" s="804"/>
      <c r="O39" s="805"/>
      <c r="P39" s="802" t="s">
        <v>71</v>
      </c>
      <c r="Q39" s="799"/>
      <c r="R39" s="799"/>
      <c r="S39" s="799"/>
      <c r="T39" s="799"/>
      <c r="U39" s="799"/>
      <c r="V39" s="800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customHeight="1" x14ac:dyDescent="0.25">
      <c r="A40" s="812" t="s">
        <v>113</v>
      </c>
      <c r="B40" s="804"/>
      <c r="C40" s="804"/>
      <c r="D40" s="804"/>
      <c r="E40" s="804"/>
      <c r="F40" s="804"/>
      <c r="G40" s="804"/>
      <c r="H40" s="804"/>
      <c r="I40" s="804"/>
      <c r="J40" s="804"/>
      <c r="K40" s="804"/>
      <c r="L40" s="804"/>
      <c r="M40" s="804"/>
      <c r="N40" s="804"/>
      <c r="O40" s="804"/>
      <c r="P40" s="804"/>
      <c r="Q40" s="804"/>
      <c r="R40" s="804"/>
      <c r="S40" s="804"/>
      <c r="T40" s="804"/>
      <c r="U40" s="804"/>
      <c r="V40" s="804"/>
      <c r="W40" s="804"/>
      <c r="X40" s="804"/>
      <c r="Y40" s="804"/>
      <c r="Z40" s="804"/>
      <c r="AA40" s="779"/>
      <c r="AB40" s="779"/>
      <c r="AC40" s="779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96">
        <v>4607091388503</v>
      </c>
      <c r="E41" s="797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9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0"/>
      <c r="R41" s="790"/>
      <c r="S41" s="790"/>
      <c r="T41" s="791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3"/>
      <c r="B42" s="804"/>
      <c r="C42" s="804"/>
      <c r="D42" s="804"/>
      <c r="E42" s="804"/>
      <c r="F42" s="804"/>
      <c r="G42" s="804"/>
      <c r="H42" s="804"/>
      <c r="I42" s="804"/>
      <c r="J42" s="804"/>
      <c r="K42" s="804"/>
      <c r="L42" s="804"/>
      <c r="M42" s="804"/>
      <c r="N42" s="804"/>
      <c r="O42" s="805"/>
      <c r="P42" s="802" t="s">
        <v>71</v>
      </c>
      <c r="Q42" s="799"/>
      <c r="R42" s="799"/>
      <c r="S42" s="799"/>
      <c r="T42" s="799"/>
      <c r="U42" s="799"/>
      <c r="V42" s="800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x14ac:dyDescent="0.2">
      <c r="A43" s="804"/>
      <c r="B43" s="804"/>
      <c r="C43" s="804"/>
      <c r="D43" s="804"/>
      <c r="E43" s="804"/>
      <c r="F43" s="804"/>
      <c r="G43" s="804"/>
      <c r="H43" s="804"/>
      <c r="I43" s="804"/>
      <c r="J43" s="804"/>
      <c r="K43" s="804"/>
      <c r="L43" s="804"/>
      <c r="M43" s="804"/>
      <c r="N43" s="804"/>
      <c r="O43" s="805"/>
      <c r="P43" s="802" t="s">
        <v>71</v>
      </c>
      <c r="Q43" s="799"/>
      <c r="R43" s="799"/>
      <c r="S43" s="799"/>
      <c r="T43" s="799"/>
      <c r="U43" s="799"/>
      <c r="V43" s="800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customHeight="1" x14ac:dyDescent="0.25">
      <c r="A44" s="812" t="s">
        <v>119</v>
      </c>
      <c r="B44" s="804"/>
      <c r="C44" s="804"/>
      <c r="D44" s="804"/>
      <c r="E44" s="804"/>
      <c r="F44" s="804"/>
      <c r="G44" s="804"/>
      <c r="H44" s="804"/>
      <c r="I44" s="804"/>
      <c r="J44" s="804"/>
      <c r="K44" s="804"/>
      <c r="L44" s="804"/>
      <c r="M44" s="804"/>
      <c r="N44" s="804"/>
      <c r="O44" s="804"/>
      <c r="P44" s="804"/>
      <c r="Q44" s="804"/>
      <c r="R44" s="804"/>
      <c r="S44" s="804"/>
      <c r="T44" s="804"/>
      <c r="U44" s="804"/>
      <c r="V44" s="804"/>
      <c r="W44" s="804"/>
      <c r="X44" s="804"/>
      <c r="Y44" s="804"/>
      <c r="Z44" s="804"/>
      <c r="AA44" s="779"/>
      <c r="AB44" s="779"/>
      <c r="AC44" s="779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96">
        <v>4607091389111</v>
      </c>
      <c r="E45" s="797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96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0"/>
      <c r="R45" s="790"/>
      <c r="S45" s="790"/>
      <c r="T45" s="791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3"/>
      <c r="B46" s="804"/>
      <c r="C46" s="804"/>
      <c r="D46" s="804"/>
      <c r="E46" s="804"/>
      <c r="F46" s="804"/>
      <c r="G46" s="804"/>
      <c r="H46" s="804"/>
      <c r="I46" s="804"/>
      <c r="J46" s="804"/>
      <c r="K46" s="804"/>
      <c r="L46" s="804"/>
      <c r="M46" s="804"/>
      <c r="N46" s="804"/>
      <c r="O46" s="805"/>
      <c r="P46" s="802" t="s">
        <v>71</v>
      </c>
      <c r="Q46" s="799"/>
      <c r="R46" s="799"/>
      <c r="S46" s="799"/>
      <c r="T46" s="799"/>
      <c r="U46" s="799"/>
      <c r="V46" s="800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x14ac:dyDescent="0.2">
      <c r="A47" s="804"/>
      <c r="B47" s="804"/>
      <c r="C47" s="804"/>
      <c r="D47" s="804"/>
      <c r="E47" s="804"/>
      <c r="F47" s="804"/>
      <c r="G47" s="804"/>
      <c r="H47" s="804"/>
      <c r="I47" s="804"/>
      <c r="J47" s="804"/>
      <c r="K47" s="804"/>
      <c r="L47" s="804"/>
      <c r="M47" s="804"/>
      <c r="N47" s="804"/>
      <c r="O47" s="805"/>
      <c r="P47" s="802" t="s">
        <v>71</v>
      </c>
      <c r="Q47" s="799"/>
      <c r="R47" s="799"/>
      <c r="S47" s="799"/>
      <c r="T47" s="799"/>
      <c r="U47" s="799"/>
      <c r="V47" s="800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customHeight="1" x14ac:dyDescent="0.2">
      <c r="A48" s="810" t="s">
        <v>122</v>
      </c>
      <c r="B48" s="811"/>
      <c r="C48" s="811"/>
      <c r="D48" s="811"/>
      <c r="E48" s="811"/>
      <c r="F48" s="811"/>
      <c r="G48" s="811"/>
      <c r="H48" s="811"/>
      <c r="I48" s="811"/>
      <c r="J48" s="811"/>
      <c r="K48" s="811"/>
      <c r="L48" s="811"/>
      <c r="M48" s="811"/>
      <c r="N48" s="811"/>
      <c r="O48" s="811"/>
      <c r="P48" s="811"/>
      <c r="Q48" s="811"/>
      <c r="R48" s="811"/>
      <c r="S48" s="811"/>
      <c r="T48" s="811"/>
      <c r="U48" s="811"/>
      <c r="V48" s="811"/>
      <c r="W48" s="811"/>
      <c r="X48" s="811"/>
      <c r="Y48" s="811"/>
      <c r="Z48" s="811"/>
      <c r="AA48" s="48"/>
      <c r="AB48" s="48"/>
      <c r="AC48" s="48"/>
    </row>
    <row r="49" spans="1:68" ht="16.5" customHeight="1" x14ac:dyDescent="0.25">
      <c r="A49" s="809" t="s">
        <v>123</v>
      </c>
      <c r="B49" s="804"/>
      <c r="C49" s="804"/>
      <c r="D49" s="804"/>
      <c r="E49" s="804"/>
      <c r="F49" s="804"/>
      <c r="G49" s="804"/>
      <c r="H49" s="804"/>
      <c r="I49" s="804"/>
      <c r="J49" s="804"/>
      <c r="K49" s="804"/>
      <c r="L49" s="804"/>
      <c r="M49" s="804"/>
      <c r="N49" s="804"/>
      <c r="O49" s="804"/>
      <c r="P49" s="804"/>
      <c r="Q49" s="804"/>
      <c r="R49" s="804"/>
      <c r="S49" s="804"/>
      <c r="T49" s="804"/>
      <c r="U49" s="804"/>
      <c r="V49" s="804"/>
      <c r="W49" s="804"/>
      <c r="X49" s="804"/>
      <c r="Y49" s="804"/>
      <c r="Z49" s="804"/>
      <c r="AA49" s="778"/>
      <c r="AB49" s="778"/>
      <c r="AC49" s="778"/>
    </row>
    <row r="50" spans="1:68" ht="14.25" customHeight="1" x14ac:dyDescent="0.25">
      <c r="A50" s="812" t="s">
        <v>124</v>
      </c>
      <c r="B50" s="804"/>
      <c r="C50" s="804"/>
      <c r="D50" s="804"/>
      <c r="E50" s="804"/>
      <c r="F50" s="804"/>
      <c r="G50" s="804"/>
      <c r="H50" s="804"/>
      <c r="I50" s="804"/>
      <c r="J50" s="804"/>
      <c r="K50" s="804"/>
      <c r="L50" s="804"/>
      <c r="M50" s="804"/>
      <c r="N50" s="804"/>
      <c r="O50" s="804"/>
      <c r="P50" s="804"/>
      <c r="Q50" s="804"/>
      <c r="R50" s="804"/>
      <c r="S50" s="804"/>
      <c r="T50" s="804"/>
      <c r="U50" s="804"/>
      <c r="V50" s="804"/>
      <c r="W50" s="804"/>
      <c r="X50" s="804"/>
      <c r="Y50" s="804"/>
      <c r="Z50" s="804"/>
      <c r="AA50" s="779"/>
      <c r="AB50" s="779"/>
      <c r="AC50" s="779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96">
        <v>4607091385670</v>
      </c>
      <c r="E51" s="797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0"/>
      <c r="R51" s="790"/>
      <c r="S51" s="790"/>
      <c r="T51" s="791"/>
      <c r="U51" s="34"/>
      <c r="V51" s="34"/>
      <c r="W51" s="35" t="s">
        <v>69</v>
      </c>
      <c r="X51" s="783">
        <v>0</v>
      </c>
      <c r="Y51" s="784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96">
        <v>4607091385670</v>
      </c>
      <c r="E52" s="797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113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0"/>
      <c r="R52" s="790"/>
      <c r="S52" s="790"/>
      <c r="T52" s="791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133</v>
      </c>
      <c r="B53" s="54" t="s">
        <v>134</v>
      </c>
      <c r="C53" s="31">
        <v>4301011625</v>
      </c>
      <c r="D53" s="796">
        <v>4680115883956</v>
      </c>
      <c r="E53" s="797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109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0"/>
      <c r="R53" s="790"/>
      <c r="S53" s="790"/>
      <c r="T53" s="791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136</v>
      </c>
      <c r="B54" s="54" t="s">
        <v>137</v>
      </c>
      <c r="C54" s="31">
        <v>4301011382</v>
      </c>
      <c r="D54" s="796">
        <v>4607091385687</v>
      </c>
      <c r="E54" s="797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8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0"/>
      <c r="R54" s="790"/>
      <c r="S54" s="790"/>
      <c r="T54" s="791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140</v>
      </c>
      <c r="B55" s="54" t="s">
        <v>141</v>
      </c>
      <c r="C55" s="31">
        <v>4301011565</v>
      </c>
      <c r="D55" s="796">
        <v>4680115882539</v>
      </c>
      <c r="E55" s="797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/>
      <c r="M55" s="33" t="s">
        <v>131</v>
      </c>
      <c r="N55" s="33"/>
      <c r="O55" s="32">
        <v>50</v>
      </c>
      <c r="P55" s="109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0"/>
      <c r="R55" s="790"/>
      <c r="S55" s="790"/>
      <c r="T55" s="791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142</v>
      </c>
      <c r="B56" s="54" t="s">
        <v>143</v>
      </c>
      <c r="C56" s="31">
        <v>4301011624</v>
      </c>
      <c r="D56" s="796">
        <v>4680115883949</v>
      </c>
      <c r="E56" s="797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12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0"/>
      <c r="R56" s="790"/>
      <c r="S56" s="790"/>
      <c r="T56" s="791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3"/>
      <c r="B57" s="804"/>
      <c r="C57" s="804"/>
      <c r="D57" s="804"/>
      <c r="E57" s="804"/>
      <c r="F57" s="804"/>
      <c r="G57" s="804"/>
      <c r="H57" s="804"/>
      <c r="I57" s="804"/>
      <c r="J57" s="804"/>
      <c r="K57" s="804"/>
      <c r="L57" s="804"/>
      <c r="M57" s="804"/>
      <c r="N57" s="804"/>
      <c r="O57" s="805"/>
      <c r="P57" s="802" t="s">
        <v>71</v>
      </c>
      <c r="Q57" s="799"/>
      <c r="R57" s="799"/>
      <c r="S57" s="799"/>
      <c r="T57" s="799"/>
      <c r="U57" s="799"/>
      <c r="V57" s="800"/>
      <c r="W57" s="37" t="s">
        <v>72</v>
      </c>
      <c r="X57" s="785">
        <f>IFERROR(X51/H51,"0")+IFERROR(X52/H52,"0")+IFERROR(X53/H53,"0")+IFERROR(X54/H54,"0")+IFERROR(X55/H55,"0")+IFERROR(X56/H56,"0")</f>
        <v>0</v>
      </c>
      <c r="Y57" s="785">
        <f>IFERROR(Y51/H51,"0")+IFERROR(Y52/H52,"0")+IFERROR(Y53/H53,"0")+IFERROR(Y54/H54,"0")+IFERROR(Y55/H55,"0")+IFERROR(Y56/H56,"0")</f>
        <v>0</v>
      </c>
      <c r="Z57" s="785">
        <f>IFERROR(IF(Z51="",0,Z51),"0")+IFERROR(IF(Z52="",0,Z52),"0")+IFERROR(IF(Z53="",0,Z53),"0")+IFERROR(IF(Z54="",0,Z54),"0")+IFERROR(IF(Z55="",0,Z55),"0")+IFERROR(IF(Z56="",0,Z56),"0")</f>
        <v>0</v>
      </c>
      <c r="AA57" s="786"/>
      <c r="AB57" s="786"/>
      <c r="AC57" s="786"/>
    </row>
    <row r="58" spans="1:68" x14ac:dyDescent="0.2">
      <c r="A58" s="804"/>
      <c r="B58" s="804"/>
      <c r="C58" s="804"/>
      <c r="D58" s="804"/>
      <c r="E58" s="804"/>
      <c r="F58" s="804"/>
      <c r="G58" s="804"/>
      <c r="H58" s="804"/>
      <c r="I58" s="804"/>
      <c r="J58" s="804"/>
      <c r="K58" s="804"/>
      <c r="L58" s="804"/>
      <c r="M58" s="804"/>
      <c r="N58" s="804"/>
      <c r="O58" s="805"/>
      <c r="P58" s="802" t="s">
        <v>71</v>
      </c>
      <c r="Q58" s="799"/>
      <c r="R58" s="799"/>
      <c r="S58" s="799"/>
      <c r="T58" s="799"/>
      <c r="U58" s="799"/>
      <c r="V58" s="800"/>
      <c r="W58" s="37" t="s">
        <v>69</v>
      </c>
      <c r="X58" s="785">
        <f>IFERROR(SUM(X51:X56),"0")</f>
        <v>0</v>
      </c>
      <c r="Y58" s="785">
        <f>IFERROR(SUM(Y51:Y56),"0")</f>
        <v>0</v>
      </c>
      <c r="Z58" s="37"/>
      <c r="AA58" s="786"/>
      <c r="AB58" s="786"/>
      <c r="AC58" s="786"/>
    </row>
    <row r="59" spans="1:68" ht="14.25" customHeight="1" x14ac:dyDescent="0.25">
      <c r="A59" s="812" t="s">
        <v>73</v>
      </c>
      <c r="B59" s="804"/>
      <c r="C59" s="804"/>
      <c r="D59" s="804"/>
      <c r="E59" s="804"/>
      <c r="F59" s="804"/>
      <c r="G59" s="804"/>
      <c r="H59" s="804"/>
      <c r="I59" s="804"/>
      <c r="J59" s="804"/>
      <c r="K59" s="804"/>
      <c r="L59" s="804"/>
      <c r="M59" s="804"/>
      <c r="N59" s="804"/>
      <c r="O59" s="804"/>
      <c r="P59" s="804"/>
      <c r="Q59" s="804"/>
      <c r="R59" s="804"/>
      <c r="S59" s="804"/>
      <c r="T59" s="804"/>
      <c r="U59" s="804"/>
      <c r="V59" s="804"/>
      <c r="W59" s="804"/>
      <c r="X59" s="804"/>
      <c r="Y59" s="804"/>
      <c r="Z59" s="804"/>
      <c r="AA59" s="779"/>
      <c r="AB59" s="779"/>
      <c r="AC59" s="779"/>
    </row>
    <row r="60" spans="1:68" ht="27" customHeight="1" x14ac:dyDescent="0.25">
      <c r="A60" s="54" t="s">
        <v>144</v>
      </c>
      <c r="B60" s="54" t="s">
        <v>145</v>
      </c>
      <c r="C60" s="31">
        <v>4301051842</v>
      </c>
      <c r="D60" s="796">
        <v>4680115885233</v>
      </c>
      <c r="E60" s="797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83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0"/>
      <c r="R60" s="790"/>
      <c r="S60" s="790"/>
      <c r="T60" s="791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4301051820</v>
      </c>
      <c r="D61" s="796">
        <v>4680115884915</v>
      </c>
      <c r="E61" s="797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91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0"/>
      <c r="R61" s="790"/>
      <c r="S61" s="790"/>
      <c r="T61" s="791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3"/>
      <c r="B62" s="804"/>
      <c r="C62" s="804"/>
      <c r="D62" s="804"/>
      <c r="E62" s="804"/>
      <c r="F62" s="804"/>
      <c r="G62" s="804"/>
      <c r="H62" s="804"/>
      <c r="I62" s="804"/>
      <c r="J62" s="804"/>
      <c r="K62" s="804"/>
      <c r="L62" s="804"/>
      <c r="M62" s="804"/>
      <c r="N62" s="804"/>
      <c r="O62" s="805"/>
      <c r="P62" s="802" t="s">
        <v>71</v>
      </c>
      <c r="Q62" s="799"/>
      <c r="R62" s="799"/>
      <c r="S62" s="799"/>
      <c r="T62" s="799"/>
      <c r="U62" s="799"/>
      <c r="V62" s="800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x14ac:dyDescent="0.2">
      <c r="A63" s="804"/>
      <c r="B63" s="804"/>
      <c r="C63" s="804"/>
      <c r="D63" s="804"/>
      <c r="E63" s="804"/>
      <c r="F63" s="804"/>
      <c r="G63" s="804"/>
      <c r="H63" s="804"/>
      <c r="I63" s="804"/>
      <c r="J63" s="804"/>
      <c r="K63" s="804"/>
      <c r="L63" s="804"/>
      <c r="M63" s="804"/>
      <c r="N63" s="804"/>
      <c r="O63" s="805"/>
      <c r="P63" s="802" t="s">
        <v>71</v>
      </c>
      <c r="Q63" s="799"/>
      <c r="R63" s="799"/>
      <c r="S63" s="799"/>
      <c r="T63" s="799"/>
      <c r="U63" s="799"/>
      <c r="V63" s="800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customHeight="1" x14ac:dyDescent="0.25">
      <c r="A64" s="809" t="s">
        <v>150</v>
      </c>
      <c r="B64" s="804"/>
      <c r="C64" s="804"/>
      <c r="D64" s="804"/>
      <c r="E64" s="804"/>
      <c r="F64" s="804"/>
      <c r="G64" s="804"/>
      <c r="H64" s="804"/>
      <c r="I64" s="804"/>
      <c r="J64" s="804"/>
      <c r="K64" s="804"/>
      <c r="L64" s="804"/>
      <c r="M64" s="804"/>
      <c r="N64" s="804"/>
      <c r="O64" s="804"/>
      <c r="P64" s="804"/>
      <c r="Q64" s="804"/>
      <c r="R64" s="804"/>
      <c r="S64" s="804"/>
      <c r="T64" s="804"/>
      <c r="U64" s="804"/>
      <c r="V64" s="804"/>
      <c r="W64" s="804"/>
      <c r="X64" s="804"/>
      <c r="Y64" s="804"/>
      <c r="Z64" s="804"/>
      <c r="AA64" s="778"/>
      <c r="AB64" s="778"/>
      <c r="AC64" s="778"/>
    </row>
    <row r="65" spans="1:68" ht="14.25" customHeight="1" x14ac:dyDescent="0.25">
      <c r="A65" s="812" t="s">
        <v>124</v>
      </c>
      <c r="B65" s="804"/>
      <c r="C65" s="804"/>
      <c r="D65" s="804"/>
      <c r="E65" s="804"/>
      <c r="F65" s="804"/>
      <c r="G65" s="804"/>
      <c r="H65" s="804"/>
      <c r="I65" s="804"/>
      <c r="J65" s="804"/>
      <c r="K65" s="804"/>
      <c r="L65" s="804"/>
      <c r="M65" s="804"/>
      <c r="N65" s="804"/>
      <c r="O65" s="804"/>
      <c r="P65" s="804"/>
      <c r="Q65" s="804"/>
      <c r="R65" s="804"/>
      <c r="S65" s="804"/>
      <c r="T65" s="804"/>
      <c r="U65" s="804"/>
      <c r="V65" s="804"/>
      <c r="W65" s="804"/>
      <c r="X65" s="804"/>
      <c r="Y65" s="804"/>
      <c r="Z65" s="804"/>
      <c r="AA65" s="779"/>
      <c r="AB65" s="779"/>
      <c r="AC65" s="779"/>
    </row>
    <row r="66" spans="1:68" ht="27" customHeight="1" x14ac:dyDescent="0.25">
      <c r="A66" s="54" t="s">
        <v>151</v>
      </c>
      <c r="B66" s="54" t="s">
        <v>152</v>
      </c>
      <c r="C66" s="31">
        <v>4301012030</v>
      </c>
      <c r="D66" s="796">
        <v>4680115885882</v>
      </c>
      <c r="E66" s="797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1088" t="s">
        <v>153</v>
      </c>
      <c r="Q66" s="790"/>
      <c r="R66" s="790"/>
      <c r="S66" s="790"/>
      <c r="T66" s="791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4301011948</v>
      </c>
      <c r="D67" s="796">
        <v>4680115881426</v>
      </c>
      <c r="E67" s="797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87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0"/>
      <c r="R67" s="790"/>
      <c r="S67" s="790"/>
      <c r="T67" s="791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96">
        <v>4680115881426</v>
      </c>
      <c r="E68" s="797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10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0"/>
      <c r="R68" s="790"/>
      <c r="S68" s="790"/>
      <c r="T68" s="791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4301011192</v>
      </c>
      <c r="D69" s="796">
        <v>4607091382952</v>
      </c>
      <c r="E69" s="797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3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0"/>
      <c r="R69" s="790"/>
      <c r="S69" s="790"/>
      <c r="T69" s="791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166</v>
      </c>
      <c r="B70" s="54" t="s">
        <v>167</v>
      </c>
      <c r="C70" s="31">
        <v>4301011589</v>
      </c>
      <c r="D70" s="796">
        <v>4680115885899</v>
      </c>
      <c r="E70" s="797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846" t="s">
        <v>169</v>
      </c>
      <c r="Q70" s="790"/>
      <c r="R70" s="790"/>
      <c r="S70" s="790"/>
      <c r="T70" s="791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171</v>
      </c>
      <c r="B71" s="54" t="s">
        <v>172</v>
      </c>
      <c r="C71" s="31">
        <v>4301011386</v>
      </c>
      <c r="D71" s="796">
        <v>4680115880283</v>
      </c>
      <c r="E71" s="797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90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0"/>
      <c r="R71" s="790"/>
      <c r="S71" s="790"/>
      <c r="T71" s="791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174</v>
      </c>
      <c r="B72" s="54" t="s">
        <v>175</v>
      </c>
      <c r="C72" s="31">
        <v>4301011432</v>
      </c>
      <c r="D72" s="796">
        <v>4680115882720</v>
      </c>
      <c r="E72" s="797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83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0"/>
      <c r="R72" s="790"/>
      <c r="S72" s="790"/>
      <c r="T72" s="791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177</v>
      </c>
      <c r="B73" s="54" t="s">
        <v>178</v>
      </c>
      <c r="C73" s="31">
        <v>4301012008</v>
      </c>
      <c r="D73" s="796">
        <v>4680115881525</v>
      </c>
      <c r="E73" s="797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122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0"/>
      <c r="R73" s="790"/>
      <c r="S73" s="790"/>
      <c r="T73" s="791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180</v>
      </c>
      <c r="B74" s="54" t="s">
        <v>181</v>
      </c>
      <c r="C74" s="31">
        <v>4301011802</v>
      </c>
      <c r="D74" s="796">
        <v>4680115881419</v>
      </c>
      <c r="E74" s="797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160</v>
      </c>
      <c r="M74" s="33" t="s">
        <v>68</v>
      </c>
      <c r="N74" s="33"/>
      <c r="O74" s="32">
        <v>50</v>
      </c>
      <c r="P74" s="10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0"/>
      <c r="R74" s="790"/>
      <c r="S74" s="790"/>
      <c r="T74" s="791"/>
      <c r="U74" s="34"/>
      <c r="V74" s="34"/>
      <c r="W74" s="35" t="s">
        <v>69</v>
      </c>
      <c r="X74" s="783">
        <v>0</v>
      </c>
      <c r="Y74" s="784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161</v>
      </c>
      <c r="AG74" s="64"/>
      <c r="AJ74" s="68" t="s">
        <v>162</v>
      </c>
      <c r="AK74" s="68">
        <v>594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3"/>
      <c r="B75" s="804"/>
      <c r="C75" s="804"/>
      <c r="D75" s="804"/>
      <c r="E75" s="804"/>
      <c r="F75" s="804"/>
      <c r="G75" s="804"/>
      <c r="H75" s="804"/>
      <c r="I75" s="804"/>
      <c r="J75" s="804"/>
      <c r="K75" s="804"/>
      <c r="L75" s="804"/>
      <c r="M75" s="804"/>
      <c r="N75" s="804"/>
      <c r="O75" s="805"/>
      <c r="P75" s="802" t="s">
        <v>71</v>
      </c>
      <c r="Q75" s="799"/>
      <c r="R75" s="799"/>
      <c r="S75" s="799"/>
      <c r="T75" s="799"/>
      <c r="U75" s="799"/>
      <c r="V75" s="800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0</v>
      </c>
      <c r="Y75" s="785">
        <f>IFERROR(Y66/H66,"0")+IFERROR(Y67/H67,"0")+IFERROR(Y68/H68,"0")+IFERROR(Y69/H69,"0")+IFERROR(Y70/H70,"0")+IFERROR(Y71/H71,"0")+IFERROR(Y72/H72,"0")+IFERROR(Y73/H73,"0")+IFERROR(Y74/H74,"0")</f>
        <v>0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6"/>
      <c r="AB75" s="786"/>
      <c r="AC75" s="786"/>
    </row>
    <row r="76" spans="1:68" x14ac:dyDescent="0.2">
      <c r="A76" s="804"/>
      <c r="B76" s="804"/>
      <c r="C76" s="804"/>
      <c r="D76" s="804"/>
      <c r="E76" s="804"/>
      <c r="F76" s="804"/>
      <c r="G76" s="804"/>
      <c r="H76" s="804"/>
      <c r="I76" s="804"/>
      <c r="J76" s="804"/>
      <c r="K76" s="804"/>
      <c r="L76" s="804"/>
      <c r="M76" s="804"/>
      <c r="N76" s="804"/>
      <c r="O76" s="805"/>
      <c r="P76" s="802" t="s">
        <v>71</v>
      </c>
      <c r="Q76" s="799"/>
      <c r="R76" s="799"/>
      <c r="S76" s="799"/>
      <c r="T76" s="799"/>
      <c r="U76" s="799"/>
      <c r="V76" s="800"/>
      <c r="W76" s="37" t="s">
        <v>69</v>
      </c>
      <c r="X76" s="785">
        <f>IFERROR(SUM(X66:X74),"0")</f>
        <v>0</v>
      </c>
      <c r="Y76" s="785">
        <f>IFERROR(SUM(Y66:Y74),"0")</f>
        <v>0</v>
      </c>
      <c r="Z76" s="37"/>
      <c r="AA76" s="786"/>
      <c r="AB76" s="786"/>
      <c r="AC76" s="786"/>
    </row>
    <row r="77" spans="1:68" ht="14.25" customHeight="1" x14ac:dyDescent="0.25">
      <c r="A77" s="812" t="s">
        <v>182</v>
      </c>
      <c r="B77" s="804"/>
      <c r="C77" s="804"/>
      <c r="D77" s="804"/>
      <c r="E77" s="804"/>
      <c r="F77" s="804"/>
      <c r="G77" s="804"/>
      <c r="H77" s="804"/>
      <c r="I77" s="804"/>
      <c r="J77" s="804"/>
      <c r="K77" s="804"/>
      <c r="L77" s="804"/>
      <c r="M77" s="804"/>
      <c r="N77" s="804"/>
      <c r="O77" s="804"/>
      <c r="P77" s="804"/>
      <c r="Q77" s="804"/>
      <c r="R77" s="804"/>
      <c r="S77" s="804"/>
      <c r="T77" s="804"/>
      <c r="U77" s="804"/>
      <c r="V77" s="804"/>
      <c r="W77" s="804"/>
      <c r="X77" s="804"/>
      <c r="Y77" s="804"/>
      <c r="Z77" s="804"/>
      <c r="AA77" s="779"/>
      <c r="AB77" s="779"/>
      <c r="AC77" s="779"/>
    </row>
    <row r="78" spans="1:68" ht="27" customHeight="1" x14ac:dyDescent="0.25">
      <c r="A78" s="54" t="s">
        <v>183</v>
      </c>
      <c r="B78" s="54" t="s">
        <v>184</v>
      </c>
      <c r="C78" s="31">
        <v>4301020298</v>
      </c>
      <c r="D78" s="796">
        <v>4680115881440</v>
      </c>
      <c r="E78" s="797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11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0"/>
      <c r="R78" s="790"/>
      <c r="S78" s="790"/>
      <c r="T78" s="791"/>
      <c r="U78" s="34"/>
      <c r="V78" s="34"/>
      <c r="W78" s="35" t="s">
        <v>69</v>
      </c>
      <c r="X78" s="783">
        <v>0</v>
      </c>
      <c r="Y78" s="784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186</v>
      </c>
      <c r="B79" s="54" t="s">
        <v>187</v>
      </c>
      <c r="C79" s="31">
        <v>4301020228</v>
      </c>
      <c r="D79" s="796">
        <v>4680115882751</v>
      </c>
      <c r="E79" s="797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12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0"/>
      <c r="R79" s="790"/>
      <c r="S79" s="790"/>
      <c r="T79" s="791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189</v>
      </c>
      <c r="B80" s="54" t="s">
        <v>190</v>
      </c>
      <c r="C80" s="31">
        <v>4301020358</v>
      </c>
      <c r="D80" s="796">
        <v>4680115885950</v>
      </c>
      <c r="E80" s="797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956" t="s">
        <v>191</v>
      </c>
      <c r="Q80" s="790"/>
      <c r="R80" s="790"/>
      <c r="S80" s="790"/>
      <c r="T80" s="791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192</v>
      </c>
      <c r="B81" s="54" t="s">
        <v>193</v>
      </c>
      <c r="C81" s="31">
        <v>4301020296</v>
      </c>
      <c r="D81" s="796">
        <v>4680115881433</v>
      </c>
      <c r="E81" s="797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160</v>
      </c>
      <c r="M81" s="33" t="s">
        <v>128</v>
      </c>
      <c r="N81" s="33"/>
      <c r="O81" s="32">
        <v>50</v>
      </c>
      <c r="P81" s="12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0"/>
      <c r="R81" s="790"/>
      <c r="S81" s="790"/>
      <c r="T81" s="791"/>
      <c r="U81" s="34"/>
      <c r="V81" s="34"/>
      <c r="W81" s="35" t="s">
        <v>69</v>
      </c>
      <c r="X81" s="783">
        <v>0</v>
      </c>
      <c r="Y81" s="784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185</v>
      </c>
      <c r="AG81" s="64"/>
      <c r="AJ81" s="68" t="s">
        <v>162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3"/>
      <c r="B82" s="804"/>
      <c r="C82" s="804"/>
      <c r="D82" s="804"/>
      <c r="E82" s="804"/>
      <c r="F82" s="804"/>
      <c r="G82" s="804"/>
      <c r="H82" s="804"/>
      <c r="I82" s="804"/>
      <c r="J82" s="804"/>
      <c r="K82" s="804"/>
      <c r="L82" s="804"/>
      <c r="M82" s="804"/>
      <c r="N82" s="804"/>
      <c r="O82" s="805"/>
      <c r="P82" s="802" t="s">
        <v>71</v>
      </c>
      <c r="Q82" s="799"/>
      <c r="R82" s="799"/>
      <c r="S82" s="799"/>
      <c r="T82" s="799"/>
      <c r="U82" s="799"/>
      <c r="V82" s="800"/>
      <c r="W82" s="37" t="s">
        <v>72</v>
      </c>
      <c r="X82" s="785">
        <f>IFERROR(X78/H78,"0")+IFERROR(X79/H79,"0")+IFERROR(X80/H80,"0")+IFERROR(X81/H81,"0")</f>
        <v>0</v>
      </c>
      <c r="Y82" s="785">
        <f>IFERROR(Y78/H78,"0")+IFERROR(Y79/H79,"0")+IFERROR(Y80/H80,"0")+IFERROR(Y81/H81,"0")</f>
        <v>0</v>
      </c>
      <c r="Z82" s="785">
        <f>IFERROR(IF(Z78="",0,Z78),"0")+IFERROR(IF(Z79="",0,Z79),"0")+IFERROR(IF(Z80="",0,Z80),"0")+IFERROR(IF(Z81="",0,Z81),"0")</f>
        <v>0</v>
      </c>
      <c r="AA82" s="786"/>
      <c r="AB82" s="786"/>
      <c r="AC82" s="786"/>
    </row>
    <row r="83" spans="1:68" x14ac:dyDescent="0.2">
      <c r="A83" s="804"/>
      <c r="B83" s="804"/>
      <c r="C83" s="804"/>
      <c r="D83" s="804"/>
      <c r="E83" s="804"/>
      <c r="F83" s="804"/>
      <c r="G83" s="804"/>
      <c r="H83" s="804"/>
      <c r="I83" s="804"/>
      <c r="J83" s="804"/>
      <c r="K83" s="804"/>
      <c r="L83" s="804"/>
      <c r="M83" s="804"/>
      <c r="N83" s="804"/>
      <c r="O83" s="805"/>
      <c r="P83" s="802" t="s">
        <v>71</v>
      </c>
      <c r="Q83" s="799"/>
      <c r="R83" s="799"/>
      <c r="S83" s="799"/>
      <c r="T83" s="799"/>
      <c r="U83" s="799"/>
      <c r="V83" s="800"/>
      <c r="W83" s="37" t="s">
        <v>69</v>
      </c>
      <c r="X83" s="785">
        <f>IFERROR(SUM(X78:X81),"0")</f>
        <v>0</v>
      </c>
      <c r="Y83" s="785">
        <f>IFERROR(SUM(Y78:Y81),"0")</f>
        <v>0</v>
      </c>
      <c r="Z83" s="37"/>
      <c r="AA83" s="786"/>
      <c r="AB83" s="786"/>
      <c r="AC83" s="786"/>
    </row>
    <row r="84" spans="1:68" ht="14.25" customHeight="1" x14ac:dyDescent="0.25">
      <c r="A84" s="812" t="s">
        <v>64</v>
      </c>
      <c r="B84" s="804"/>
      <c r="C84" s="804"/>
      <c r="D84" s="804"/>
      <c r="E84" s="804"/>
      <c r="F84" s="804"/>
      <c r="G84" s="804"/>
      <c r="H84" s="804"/>
      <c r="I84" s="804"/>
      <c r="J84" s="804"/>
      <c r="K84" s="804"/>
      <c r="L84" s="804"/>
      <c r="M84" s="804"/>
      <c r="N84" s="804"/>
      <c r="O84" s="804"/>
      <c r="P84" s="804"/>
      <c r="Q84" s="804"/>
      <c r="R84" s="804"/>
      <c r="S84" s="804"/>
      <c r="T84" s="804"/>
      <c r="U84" s="804"/>
      <c r="V84" s="804"/>
      <c r="W84" s="804"/>
      <c r="X84" s="804"/>
      <c r="Y84" s="804"/>
      <c r="Z84" s="804"/>
      <c r="AA84" s="779"/>
      <c r="AB84" s="779"/>
      <c r="AC84" s="779"/>
    </row>
    <row r="85" spans="1:68" ht="16.5" customHeight="1" x14ac:dyDescent="0.25">
      <c r="A85" s="54" t="s">
        <v>195</v>
      </c>
      <c r="B85" s="54" t="s">
        <v>196</v>
      </c>
      <c r="C85" s="31">
        <v>4301031242</v>
      </c>
      <c r="D85" s="796">
        <v>4680115885066</v>
      </c>
      <c r="E85" s="797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82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0"/>
      <c r="R85" s="790"/>
      <c r="S85" s="790"/>
      <c r="T85" s="791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198</v>
      </c>
      <c r="B86" s="54" t="s">
        <v>199</v>
      </c>
      <c r="C86" s="31">
        <v>4301031240</v>
      </c>
      <c r="D86" s="796">
        <v>4680115885042</v>
      </c>
      <c r="E86" s="797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121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0"/>
      <c r="R86" s="790"/>
      <c r="S86" s="790"/>
      <c r="T86" s="791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201</v>
      </c>
      <c r="B87" s="54" t="s">
        <v>202</v>
      </c>
      <c r="C87" s="31">
        <v>4301031315</v>
      </c>
      <c r="D87" s="796">
        <v>4680115885080</v>
      </c>
      <c r="E87" s="797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0"/>
      <c r="R87" s="790"/>
      <c r="S87" s="790"/>
      <c r="T87" s="791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204</v>
      </c>
      <c r="B88" s="54" t="s">
        <v>205</v>
      </c>
      <c r="C88" s="31">
        <v>4301031243</v>
      </c>
      <c r="D88" s="796">
        <v>4680115885073</v>
      </c>
      <c r="E88" s="797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0"/>
      <c r="R88" s="790"/>
      <c r="S88" s="790"/>
      <c r="T88" s="791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206</v>
      </c>
      <c r="B89" s="54" t="s">
        <v>207</v>
      </c>
      <c r="C89" s="31">
        <v>4301031241</v>
      </c>
      <c r="D89" s="796">
        <v>4680115885059</v>
      </c>
      <c r="E89" s="797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0"/>
      <c r="R89" s="790"/>
      <c r="S89" s="790"/>
      <c r="T89" s="791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208</v>
      </c>
      <c r="B90" s="54" t="s">
        <v>209</v>
      </c>
      <c r="C90" s="31">
        <v>4301031316</v>
      </c>
      <c r="D90" s="796">
        <v>4680115885097</v>
      </c>
      <c r="E90" s="797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8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0"/>
      <c r="R90" s="790"/>
      <c r="S90" s="790"/>
      <c r="T90" s="791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3"/>
      <c r="B91" s="804"/>
      <c r="C91" s="804"/>
      <c r="D91" s="804"/>
      <c r="E91" s="804"/>
      <c r="F91" s="804"/>
      <c r="G91" s="804"/>
      <c r="H91" s="804"/>
      <c r="I91" s="804"/>
      <c r="J91" s="804"/>
      <c r="K91" s="804"/>
      <c r="L91" s="804"/>
      <c r="M91" s="804"/>
      <c r="N91" s="804"/>
      <c r="O91" s="805"/>
      <c r="P91" s="802" t="s">
        <v>71</v>
      </c>
      <c r="Q91" s="799"/>
      <c r="R91" s="799"/>
      <c r="S91" s="799"/>
      <c r="T91" s="799"/>
      <c r="U91" s="799"/>
      <c r="V91" s="800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x14ac:dyDescent="0.2">
      <c r="A92" s="804"/>
      <c r="B92" s="804"/>
      <c r="C92" s="804"/>
      <c r="D92" s="804"/>
      <c r="E92" s="804"/>
      <c r="F92" s="804"/>
      <c r="G92" s="804"/>
      <c r="H92" s="804"/>
      <c r="I92" s="804"/>
      <c r="J92" s="804"/>
      <c r="K92" s="804"/>
      <c r="L92" s="804"/>
      <c r="M92" s="804"/>
      <c r="N92" s="804"/>
      <c r="O92" s="805"/>
      <c r="P92" s="802" t="s">
        <v>71</v>
      </c>
      <c r="Q92" s="799"/>
      <c r="R92" s="799"/>
      <c r="S92" s="799"/>
      <c r="T92" s="799"/>
      <c r="U92" s="799"/>
      <c r="V92" s="800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customHeight="1" x14ac:dyDescent="0.25">
      <c r="A93" s="812" t="s">
        <v>73</v>
      </c>
      <c r="B93" s="804"/>
      <c r="C93" s="804"/>
      <c r="D93" s="804"/>
      <c r="E93" s="804"/>
      <c r="F93" s="804"/>
      <c r="G93" s="804"/>
      <c r="H93" s="804"/>
      <c r="I93" s="804"/>
      <c r="J93" s="804"/>
      <c r="K93" s="804"/>
      <c r="L93" s="804"/>
      <c r="M93" s="804"/>
      <c r="N93" s="804"/>
      <c r="O93" s="804"/>
      <c r="P93" s="804"/>
      <c r="Q93" s="804"/>
      <c r="R93" s="804"/>
      <c r="S93" s="804"/>
      <c r="T93" s="804"/>
      <c r="U93" s="804"/>
      <c r="V93" s="804"/>
      <c r="W93" s="804"/>
      <c r="X93" s="804"/>
      <c r="Y93" s="804"/>
      <c r="Z93" s="804"/>
      <c r="AA93" s="779"/>
      <c r="AB93" s="779"/>
      <c r="AC93" s="779"/>
    </row>
    <row r="94" spans="1:68" ht="27" customHeight="1" x14ac:dyDescent="0.25">
      <c r="A94" s="54" t="s">
        <v>210</v>
      </c>
      <c r="B94" s="54" t="s">
        <v>211</v>
      </c>
      <c r="C94" s="31">
        <v>4301051823</v>
      </c>
      <c r="D94" s="796">
        <v>4680115881891</v>
      </c>
      <c r="E94" s="797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1190" t="s">
        <v>212</v>
      </c>
      <c r="Q94" s="790"/>
      <c r="R94" s="790"/>
      <c r="S94" s="790"/>
      <c r="T94" s="791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4301051846</v>
      </c>
      <c r="D95" s="796">
        <v>4680115885769</v>
      </c>
      <c r="E95" s="797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1177" t="s">
        <v>216</v>
      </c>
      <c r="Q95" s="790"/>
      <c r="R95" s="790"/>
      <c r="S95" s="790"/>
      <c r="T95" s="791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218</v>
      </c>
      <c r="B96" s="54" t="s">
        <v>219</v>
      </c>
      <c r="C96" s="31">
        <v>4301051822</v>
      </c>
      <c r="D96" s="796">
        <v>4680115884410</v>
      </c>
      <c r="E96" s="797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980" t="s">
        <v>220</v>
      </c>
      <c r="Q96" s="790"/>
      <c r="R96" s="790"/>
      <c r="S96" s="790"/>
      <c r="T96" s="791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222</v>
      </c>
      <c r="B97" s="54" t="s">
        <v>223</v>
      </c>
      <c r="C97" s="31">
        <v>4301051844</v>
      </c>
      <c r="D97" s="796">
        <v>4680115885929</v>
      </c>
      <c r="E97" s="797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1146" t="s">
        <v>224</v>
      </c>
      <c r="Q97" s="790"/>
      <c r="R97" s="790"/>
      <c r="S97" s="790"/>
      <c r="T97" s="791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225</v>
      </c>
      <c r="B98" s="54" t="s">
        <v>226</v>
      </c>
      <c r="C98" s="31">
        <v>4301051827</v>
      </c>
      <c r="D98" s="796">
        <v>4680115884403</v>
      </c>
      <c r="E98" s="797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9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0"/>
      <c r="R98" s="790"/>
      <c r="S98" s="790"/>
      <c r="T98" s="791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227</v>
      </c>
      <c r="B99" s="54" t="s">
        <v>228</v>
      </c>
      <c r="C99" s="31">
        <v>4301051837</v>
      </c>
      <c r="D99" s="796">
        <v>4680115884311</v>
      </c>
      <c r="E99" s="797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11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0"/>
      <c r="R99" s="790"/>
      <c r="S99" s="790"/>
      <c r="T99" s="791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3"/>
      <c r="B100" s="804"/>
      <c r="C100" s="804"/>
      <c r="D100" s="804"/>
      <c r="E100" s="804"/>
      <c r="F100" s="804"/>
      <c r="G100" s="804"/>
      <c r="H100" s="804"/>
      <c r="I100" s="804"/>
      <c r="J100" s="804"/>
      <c r="K100" s="804"/>
      <c r="L100" s="804"/>
      <c r="M100" s="804"/>
      <c r="N100" s="804"/>
      <c r="O100" s="805"/>
      <c r="P100" s="802" t="s">
        <v>71</v>
      </c>
      <c r="Q100" s="799"/>
      <c r="R100" s="799"/>
      <c r="S100" s="799"/>
      <c r="T100" s="799"/>
      <c r="U100" s="799"/>
      <c r="V100" s="800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x14ac:dyDescent="0.2">
      <c r="A101" s="804"/>
      <c r="B101" s="804"/>
      <c r="C101" s="804"/>
      <c r="D101" s="804"/>
      <c r="E101" s="804"/>
      <c r="F101" s="804"/>
      <c r="G101" s="804"/>
      <c r="H101" s="804"/>
      <c r="I101" s="804"/>
      <c r="J101" s="804"/>
      <c r="K101" s="804"/>
      <c r="L101" s="804"/>
      <c r="M101" s="804"/>
      <c r="N101" s="804"/>
      <c r="O101" s="805"/>
      <c r="P101" s="802" t="s">
        <v>71</v>
      </c>
      <c r="Q101" s="799"/>
      <c r="R101" s="799"/>
      <c r="S101" s="799"/>
      <c r="T101" s="799"/>
      <c r="U101" s="799"/>
      <c r="V101" s="800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customHeight="1" x14ac:dyDescent="0.25">
      <c r="A102" s="812" t="s">
        <v>229</v>
      </c>
      <c r="B102" s="804"/>
      <c r="C102" s="804"/>
      <c r="D102" s="804"/>
      <c r="E102" s="804"/>
      <c r="F102" s="804"/>
      <c r="G102" s="804"/>
      <c r="H102" s="804"/>
      <c r="I102" s="804"/>
      <c r="J102" s="804"/>
      <c r="K102" s="804"/>
      <c r="L102" s="804"/>
      <c r="M102" s="804"/>
      <c r="N102" s="804"/>
      <c r="O102" s="804"/>
      <c r="P102" s="804"/>
      <c r="Q102" s="804"/>
      <c r="R102" s="804"/>
      <c r="S102" s="804"/>
      <c r="T102" s="804"/>
      <c r="U102" s="804"/>
      <c r="V102" s="804"/>
      <c r="W102" s="804"/>
      <c r="X102" s="804"/>
      <c r="Y102" s="804"/>
      <c r="Z102" s="804"/>
      <c r="AA102" s="779"/>
      <c r="AB102" s="779"/>
      <c r="AC102" s="779"/>
    </row>
    <row r="103" spans="1:68" ht="37.5" customHeight="1" x14ac:dyDescent="0.25">
      <c r="A103" s="54" t="s">
        <v>230</v>
      </c>
      <c r="B103" s="54" t="s">
        <v>231</v>
      </c>
      <c r="C103" s="31">
        <v>4301060366</v>
      </c>
      <c r="D103" s="796">
        <v>4680115881532</v>
      </c>
      <c r="E103" s="797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11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0"/>
      <c r="R103" s="790"/>
      <c r="S103" s="790"/>
      <c r="T103" s="791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230</v>
      </c>
      <c r="B104" s="54" t="s">
        <v>233</v>
      </c>
      <c r="C104" s="31">
        <v>4301060371</v>
      </c>
      <c r="D104" s="796">
        <v>4680115881532</v>
      </c>
      <c r="E104" s="797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121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0"/>
      <c r="R104" s="790"/>
      <c r="S104" s="790"/>
      <c r="T104" s="791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234</v>
      </c>
      <c r="B105" s="54" t="s">
        <v>235</v>
      </c>
      <c r="C105" s="31">
        <v>4301060351</v>
      </c>
      <c r="D105" s="796">
        <v>4680115881464</v>
      </c>
      <c r="E105" s="797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90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0"/>
      <c r="R105" s="790"/>
      <c r="S105" s="790"/>
      <c r="T105" s="791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3"/>
      <c r="B106" s="804"/>
      <c r="C106" s="804"/>
      <c r="D106" s="804"/>
      <c r="E106" s="804"/>
      <c r="F106" s="804"/>
      <c r="G106" s="804"/>
      <c r="H106" s="804"/>
      <c r="I106" s="804"/>
      <c r="J106" s="804"/>
      <c r="K106" s="804"/>
      <c r="L106" s="804"/>
      <c r="M106" s="804"/>
      <c r="N106" s="804"/>
      <c r="O106" s="805"/>
      <c r="P106" s="802" t="s">
        <v>71</v>
      </c>
      <c r="Q106" s="799"/>
      <c r="R106" s="799"/>
      <c r="S106" s="799"/>
      <c r="T106" s="799"/>
      <c r="U106" s="799"/>
      <c r="V106" s="800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x14ac:dyDescent="0.2">
      <c r="A107" s="804"/>
      <c r="B107" s="804"/>
      <c r="C107" s="804"/>
      <c r="D107" s="804"/>
      <c r="E107" s="804"/>
      <c r="F107" s="804"/>
      <c r="G107" s="804"/>
      <c r="H107" s="804"/>
      <c r="I107" s="804"/>
      <c r="J107" s="804"/>
      <c r="K107" s="804"/>
      <c r="L107" s="804"/>
      <c r="M107" s="804"/>
      <c r="N107" s="804"/>
      <c r="O107" s="805"/>
      <c r="P107" s="802" t="s">
        <v>71</v>
      </c>
      <c r="Q107" s="799"/>
      <c r="R107" s="799"/>
      <c r="S107" s="799"/>
      <c r="T107" s="799"/>
      <c r="U107" s="799"/>
      <c r="V107" s="800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customHeight="1" x14ac:dyDescent="0.25">
      <c r="A108" s="809" t="s">
        <v>237</v>
      </c>
      <c r="B108" s="804"/>
      <c r="C108" s="804"/>
      <c r="D108" s="804"/>
      <c r="E108" s="804"/>
      <c r="F108" s="804"/>
      <c r="G108" s="804"/>
      <c r="H108" s="804"/>
      <c r="I108" s="804"/>
      <c r="J108" s="804"/>
      <c r="K108" s="804"/>
      <c r="L108" s="804"/>
      <c r="M108" s="804"/>
      <c r="N108" s="804"/>
      <c r="O108" s="804"/>
      <c r="P108" s="804"/>
      <c r="Q108" s="804"/>
      <c r="R108" s="804"/>
      <c r="S108" s="804"/>
      <c r="T108" s="804"/>
      <c r="U108" s="804"/>
      <c r="V108" s="804"/>
      <c r="W108" s="804"/>
      <c r="X108" s="804"/>
      <c r="Y108" s="804"/>
      <c r="Z108" s="804"/>
      <c r="AA108" s="778"/>
      <c r="AB108" s="778"/>
      <c r="AC108" s="778"/>
    </row>
    <row r="109" spans="1:68" ht="14.25" customHeight="1" x14ac:dyDescent="0.25">
      <c r="A109" s="812" t="s">
        <v>124</v>
      </c>
      <c r="B109" s="804"/>
      <c r="C109" s="804"/>
      <c r="D109" s="804"/>
      <c r="E109" s="804"/>
      <c r="F109" s="804"/>
      <c r="G109" s="804"/>
      <c r="H109" s="804"/>
      <c r="I109" s="804"/>
      <c r="J109" s="804"/>
      <c r="K109" s="804"/>
      <c r="L109" s="804"/>
      <c r="M109" s="804"/>
      <c r="N109" s="804"/>
      <c r="O109" s="804"/>
      <c r="P109" s="804"/>
      <c r="Q109" s="804"/>
      <c r="R109" s="804"/>
      <c r="S109" s="804"/>
      <c r="T109" s="804"/>
      <c r="U109" s="804"/>
      <c r="V109" s="804"/>
      <c r="W109" s="804"/>
      <c r="X109" s="804"/>
      <c r="Y109" s="804"/>
      <c r="Z109" s="804"/>
      <c r="AA109" s="779"/>
      <c r="AB109" s="779"/>
      <c r="AC109" s="779"/>
    </row>
    <row r="110" spans="1:68" ht="27" customHeight="1" x14ac:dyDescent="0.25">
      <c r="A110" s="54" t="s">
        <v>238</v>
      </c>
      <c r="B110" s="54" t="s">
        <v>239</v>
      </c>
      <c r="C110" s="31">
        <v>4301011468</v>
      </c>
      <c r="D110" s="796">
        <v>4680115881327</v>
      </c>
      <c r="E110" s="797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8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0"/>
      <c r="R110" s="790"/>
      <c r="S110" s="790"/>
      <c r="T110" s="791"/>
      <c r="U110" s="34"/>
      <c r="V110" s="34"/>
      <c r="W110" s="35" t="s">
        <v>69</v>
      </c>
      <c r="X110" s="783">
        <v>0</v>
      </c>
      <c r="Y110" s="784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241</v>
      </c>
      <c r="B111" s="54" t="s">
        <v>242</v>
      </c>
      <c r="C111" s="31">
        <v>4301011476</v>
      </c>
      <c r="D111" s="796">
        <v>4680115881518</v>
      </c>
      <c r="E111" s="797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99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0"/>
      <c r="R111" s="790"/>
      <c r="S111" s="790"/>
      <c r="T111" s="791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244</v>
      </c>
      <c r="B112" s="54" t="s">
        <v>245</v>
      </c>
      <c r="C112" s="31">
        <v>4301011443</v>
      </c>
      <c r="D112" s="796">
        <v>4680115881303</v>
      </c>
      <c r="E112" s="797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92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0"/>
      <c r="R112" s="790"/>
      <c r="S112" s="790"/>
      <c r="T112" s="791"/>
      <c r="U112" s="34"/>
      <c r="V112" s="34"/>
      <c r="W112" s="35" t="s">
        <v>69</v>
      </c>
      <c r="X112" s="783">
        <v>0</v>
      </c>
      <c r="Y112" s="78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3"/>
      <c r="B113" s="804"/>
      <c r="C113" s="804"/>
      <c r="D113" s="804"/>
      <c r="E113" s="804"/>
      <c r="F113" s="804"/>
      <c r="G113" s="804"/>
      <c r="H113" s="804"/>
      <c r="I113" s="804"/>
      <c r="J113" s="804"/>
      <c r="K113" s="804"/>
      <c r="L113" s="804"/>
      <c r="M113" s="804"/>
      <c r="N113" s="804"/>
      <c r="O113" s="805"/>
      <c r="P113" s="802" t="s">
        <v>71</v>
      </c>
      <c r="Q113" s="799"/>
      <c r="R113" s="799"/>
      <c r="S113" s="799"/>
      <c r="T113" s="799"/>
      <c r="U113" s="799"/>
      <c r="V113" s="800"/>
      <c r="W113" s="37" t="s">
        <v>72</v>
      </c>
      <c r="X113" s="785">
        <f>IFERROR(X110/H110,"0")+IFERROR(X111/H111,"0")+IFERROR(X112/H112,"0")</f>
        <v>0</v>
      </c>
      <c r="Y113" s="785">
        <f>IFERROR(Y110/H110,"0")+IFERROR(Y111/H111,"0")+IFERROR(Y112/H112,"0")</f>
        <v>0</v>
      </c>
      <c r="Z113" s="785">
        <f>IFERROR(IF(Z110="",0,Z110),"0")+IFERROR(IF(Z111="",0,Z111),"0")+IFERROR(IF(Z112="",0,Z112),"0")</f>
        <v>0</v>
      </c>
      <c r="AA113" s="786"/>
      <c r="AB113" s="786"/>
      <c r="AC113" s="786"/>
    </row>
    <row r="114" spans="1:68" x14ac:dyDescent="0.2">
      <c r="A114" s="804"/>
      <c r="B114" s="804"/>
      <c r="C114" s="804"/>
      <c r="D114" s="804"/>
      <c r="E114" s="804"/>
      <c r="F114" s="804"/>
      <c r="G114" s="804"/>
      <c r="H114" s="804"/>
      <c r="I114" s="804"/>
      <c r="J114" s="804"/>
      <c r="K114" s="804"/>
      <c r="L114" s="804"/>
      <c r="M114" s="804"/>
      <c r="N114" s="804"/>
      <c r="O114" s="805"/>
      <c r="P114" s="802" t="s">
        <v>71</v>
      </c>
      <c r="Q114" s="799"/>
      <c r="R114" s="799"/>
      <c r="S114" s="799"/>
      <c r="T114" s="799"/>
      <c r="U114" s="799"/>
      <c r="V114" s="800"/>
      <c r="W114" s="37" t="s">
        <v>69</v>
      </c>
      <c r="X114" s="785">
        <f>IFERROR(SUM(X110:X112),"0")</f>
        <v>0</v>
      </c>
      <c r="Y114" s="785">
        <f>IFERROR(SUM(Y110:Y112),"0")</f>
        <v>0</v>
      </c>
      <c r="Z114" s="37"/>
      <c r="AA114" s="786"/>
      <c r="AB114" s="786"/>
      <c r="AC114" s="786"/>
    </row>
    <row r="115" spans="1:68" ht="14.25" customHeight="1" x14ac:dyDescent="0.25">
      <c r="A115" s="812" t="s">
        <v>73</v>
      </c>
      <c r="B115" s="804"/>
      <c r="C115" s="804"/>
      <c r="D115" s="804"/>
      <c r="E115" s="804"/>
      <c r="F115" s="804"/>
      <c r="G115" s="804"/>
      <c r="H115" s="804"/>
      <c r="I115" s="804"/>
      <c r="J115" s="804"/>
      <c r="K115" s="804"/>
      <c r="L115" s="804"/>
      <c r="M115" s="804"/>
      <c r="N115" s="804"/>
      <c r="O115" s="804"/>
      <c r="P115" s="804"/>
      <c r="Q115" s="804"/>
      <c r="R115" s="804"/>
      <c r="S115" s="804"/>
      <c r="T115" s="804"/>
      <c r="U115" s="804"/>
      <c r="V115" s="804"/>
      <c r="W115" s="804"/>
      <c r="X115" s="804"/>
      <c r="Y115" s="804"/>
      <c r="Z115" s="804"/>
      <c r="AA115" s="779"/>
      <c r="AB115" s="779"/>
      <c r="AC115" s="779"/>
    </row>
    <row r="116" spans="1:68" ht="27" customHeight="1" x14ac:dyDescent="0.25">
      <c r="A116" s="54" t="s">
        <v>246</v>
      </c>
      <c r="B116" s="54" t="s">
        <v>247</v>
      </c>
      <c r="C116" s="31">
        <v>4301051437</v>
      </c>
      <c r="D116" s="796">
        <v>4607091386967</v>
      </c>
      <c r="E116" s="797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11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0"/>
      <c r="R116" s="790"/>
      <c r="S116" s="790"/>
      <c r="T116" s="791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246</v>
      </c>
      <c r="B117" s="54" t="s">
        <v>249</v>
      </c>
      <c r="C117" s="31">
        <v>4301051546</v>
      </c>
      <c r="D117" s="796">
        <v>4607091386967</v>
      </c>
      <c r="E117" s="797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10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0"/>
      <c r="R117" s="790"/>
      <c r="S117" s="790"/>
      <c r="T117" s="791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37.5" customHeight="1" x14ac:dyDescent="0.25">
      <c r="A118" s="54" t="s">
        <v>251</v>
      </c>
      <c r="B118" s="54" t="s">
        <v>252</v>
      </c>
      <c r="C118" s="31">
        <v>4301051436</v>
      </c>
      <c r="D118" s="796">
        <v>4607091385731</v>
      </c>
      <c r="E118" s="797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0"/>
      <c r="R118" s="790"/>
      <c r="S118" s="790"/>
      <c r="T118" s="791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254</v>
      </c>
      <c r="B119" s="54" t="s">
        <v>255</v>
      </c>
      <c r="C119" s="31">
        <v>4301051438</v>
      </c>
      <c r="D119" s="796">
        <v>4680115880894</v>
      </c>
      <c r="E119" s="797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11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0"/>
      <c r="R119" s="790"/>
      <c r="S119" s="790"/>
      <c r="T119" s="791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257</v>
      </c>
      <c r="B120" s="54" t="s">
        <v>258</v>
      </c>
      <c r="C120" s="31">
        <v>4301051439</v>
      </c>
      <c r="D120" s="796">
        <v>4680115880214</v>
      </c>
      <c r="E120" s="797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11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0"/>
      <c r="R120" s="790"/>
      <c r="S120" s="790"/>
      <c r="T120" s="791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257</v>
      </c>
      <c r="B121" s="54" t="s">
        <v>260</v>
      </c>
      <c r="C121" s="31">
        <v>4301051687</v>
      </c>
      <c r="D121" s="796">
        <v>4680115880214</v>
      </c>
      <c r="E121" s="797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893" t="s">
        <v>261</v>
      </c>
      <c r="Q121" s="790"/>
      <c r="R121" s="790"/>
      <c r="S121" s="790"/>
      <c r="T121" s="791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3"/>
      <c r="B122" s="804"/>
      <c r="C122" s="804"/>
      <c r="D122" s="804"/>
      <c r="E122" s="804"/>
      <c r="F122" s="804"/>
      <c r="G122" s="804"/>
      <c r="H122" s="804"/>
      <c r="I122" s="804"/>
      <c r="J122" s="804"/>
      <c r="K122" s="804"/>
      <c r="L122" s="804"/>
      <c r="M122" s="804"/>
      <c r="N122" s="804"/>
      <c r="O122" s="805"/>
      <c r="P122" s="802" t="s">
        <v>71</v>
      </c>
      <c r="Q122" s="799"/>
      <c r="R122" s="799"/>
      <c r="S122" s="799"/>
      <c r="T122" s="799"/>
      <c r="U122" s="799"/>
      <c r="V122" s="800"/>
      <c r="W122" s="37" t="s">
        <v>72</v>
      </c>
      <c r="X122" s="785">
        <f>IFERROR(X116/H116,"0")+IFERROR(X117/H117,"0")+IFERROR(X118/H118,"0")+IFERROR(X119/H119,"0")+IFERROR(X120/H120,"0")+IFERROR(X121/H121,"0")</f>
        <v>0</v>
      </c>
      <c r="Y122" s="785">
        <f>IFERROR(Y116/H116,"0")+IFERROR(Y117/H117,"0")+IFERROR(Y118/H118,"0")+IFERROR(Y119/H119,"0")+IFERROR(Y120/H120,"0")+IFERROR(Y121/H121,"0")</f>
        <v>0</v>
      </c>
      <c r="Z122" s="785">
        <f>IFERROR(IF(Z116="",0,Z116),"0")+IFERROR(IF(Z117="",0,Z117),"0")+IFERROR(IF(Z118="",0,Z118),"0")+IFERROR(IF(Z119="",0,Z119),"0")+IFERROR(IF(Z120="",0,Z120),"0")+IFERROR(IF(Z121="",0,Z121),"0")</f>
        <v>0</v>
      </c>
      <c r="AA122" s="786"/>
      <c r="AB122" s="786"/>
      <c r="AC122" s="786"/>
    </row>
    <row r="123" spans="1:68" x14ac:dyDescent="0.2">
      <c r="A123" s="804"/>
      <c r="B123" s="804"/>
      <c r="C123" s="804"/>
      <c r="D123" s="804"/>
      <c r="E123" s="804"/>
      <c r="F123" s="804"/>
      <c r="G123" s="804"/>
      <c r="H123" s="804"/>
      <c r="I123" s="804"/>
      <c r="J123" s="804"/>
      <c r="K123" s="804"/>
      <c r="L123" s="804"/>
      <c r="M123" s="804"/>
      <c r="N123" s="804"/>
      <c r="O123" s="805"/>
      <c r="P123" s="802" t="s">
        <v>71</v>
      </c>
      <c r="Q123" s="799"/>
      <c r="R123" s="799"/>
      <c r="S123" s="799"/>
      <c r="T123" s="799"/>
      <c r="U123" s="799"/>
      <c r="V123" s="800"/>
      <c r="W123" s="37" t="s">
        <v>69</v>
      </c>
      <c r="X123" s="785">
        <f>IFERROR(SUM(X116:X121),"0")</f>
        <v>0</v>
      </c>
      <c r="Y123" s="785">
        <f>IFERROR(SUM(Y116:Y121),"0")</f>
        <v>0</v>
      </c>
      <c r="Z123" s="37"/>
      <c r="AA123" s="786"/>
      <c r="AB123" s="786"/>
      <c r="AC123" s="786"/>
    </row>
    <row r="124" spans="1:68" ht="16.5" customHeight="1" x14ac:dyDescent="0.25">
      <c r="A124" s="809" t="s">
        <v>263</v>
      </c>
      <c r="B124" s="804"/>
      <c r="C124" s="804"/>
      <c r="D124" s="804"/>
      <c r="E124" s="804"/>
      <c r="F124" s="804"/>
      <c r="G124" s="804"/>
      <c r="H124" s="804"/>
      <c r="I124" s="804"/>
      <c r="J124" s="804"/>
      <c r="K124" s="804"/>
      <c r="L124" s="804"/>
      <c r="M124" s="804"/>
      <c r="N124" s="804"/>
      <c r="O124" s="804"/>
      <c r="P124" s="804"/>
      <c r="Q124" s="804"/>
      <c r="R124" s="804"/>
      <c r="S124" s="804"/>
      <c r="T124" s="804"/>
      <c r="U124" s="804"/>
      <c r="V124" s="804"/>
      <c r="W124" s="804"/>
      <c r="X124" s="804"/>
      <c r="Y124" s="804"/>
      <c r="Z124" s="804"/>
      <c r="AA124" s="778"/>
      <c r="AB124" s="778"/>
      <c r="AC124" s="778"/>
    </row>
    <row r="125" spans="1:68" ht="14.25" customHeight="1" x14ac:dyDescent="0.25">
      <c r="A125" s="812" t="s">
        <v>124</v>
      </c>
      <c r="B125" s="804"/>
      <c r="C125" s="804"/>
      <c r="D125" s="804"/>
      <c r="E125" s="804"/>
      <c r="F125" s="804"/>
      <c r="G125" s="804"/>
      <c r="H125" s="804"/>
      <c r="I125" s="804"/>
      <c r="J125" s="804"/>
      <c r="K125" s="804"/>
      <c r="L125" s="804"/>
      <c r="M125" s="804"/>
      <c r="N125" s="804"/>
      <c r="O125" s="804"/>
      <c r="P125" s="804"/>
      <c r="Q125" s="804"/>
      <c r="R125" s="804"/>
      <c r="S125" s="804"/>
      <c r="T125" s="804"/>
      <c r="U125" s="804"/>
      <c r="V125" s="804"/>
      <c r="W125" s="804"/>
      <c r="X125" s="804"/>
      <c r="Y125" s="804"/>
      <c r="Z125" s="804"/>
      <c r="AA125" s="779"/>
      <c r="AB125" s="779"/>
      <c r="AC125" s="779"/>
    </row>
    <row r="126" spans="1:68" ht="27" customHeight="1" x14ac:dyDescent="0.25">
      <c r="A126" s="54" t="s">
        <v>264</v>
      </c>
      <c r="B126" s="54" t="s">
        <v>265</v>
      </c>
      <c r="C126" s="31">
        <v>4301011514</v>
      </c>
      <c r="D126" s="796">
        <v>4680115882133</v>
      </c>
      <c r="E126" s="797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0"/>
      <c r="R126" s="790"/>
      <c r="S126" s="790"/>
      <c r="T126" s="791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264</v>
      </c>
      <c r="B127" s="54" t="s">
        <v>267</v>
      </c>
      <c r="C127" s="31">
        <v>4301011703</v>
      </c>
      <c r="D127" s="796">
        <v>4680115882133</v>
      </c>
      <c r="E127" s="797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8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0"/>
      <c r="R127" s="790"/>
      <c r="S127" s="790"/>
      <c r="T127" s="791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269</v>
      </c>
      <c r="B128" s="54" t="s">
        <v>270</v>
      </c>
      <c r="C128" s="31">
        <v>4301011417</v>
      </c>
      <c r="D128" s="796">
        <v>4680115880269</v>
      </c>
      <c r="E128" s="797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85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0"/>
      <c r="R128" s="790"/>
      <c r="S128" s="790"/>
      <c r="T128" s="791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271</v>
      </c>
      <c r="B129" s="54" t="s">
        <v>272</v>
      </c>
      <c r="C129" s="31">
        <v>4301011415</v>
      </c>
      <c r="D129" s="796">
        <v>4680115880429</v>
      </c>
      <c r="E129" s="797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11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0"/>
      <c r="R129" s="790"/>
      <c r="S129" s="790"/>
      <c r="T129" s="791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273</v>
      </c>
      <c r="B130" s="54" t="s">
        <v>274</v>
      </c>
      <c r="C130" s="31">
        <v>4301011462</v>
      </c>
      <c r="D130" s="796">
        <v>4680115881457</v>
      </c>
      <c r="E130" s="797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9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0"/>
      <c r="R130" s="790"/>
      <c r="S130" s="790"/>
      <c r="T130" s="791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3"/>
      <c r="B131" s="804"/>
      <c r="C131" s="804"/>
      <c r="D131" s="804"/>
      <c r="E131" s="804"/>
      <c r="F131" s="804"/>
      <c r="G131" s="804"/>
      <c r="H131" s="804"/>
      <c r="I131" s="804"/>
      <c r="J131" s="804"/>
      <c r="K131" s="804"/>
      <c r="L131" s="804"/>
      <c r="M131" s="804"/>
      <c r="N131" s="804"/>
      <c r="O131" s="805"/>
      <c r="P131" s="802" t="s">
        <v>71</v>
      </c>
      <c r="Q131" s="799"/>
      <c r="R131" s="799"/>
      <c r="S131" s="799"/>
      <c r="T131" s="799"/>
      <c r="U131" s="799"/>
      <c r="V131" s="800"/>
      <c r="W131" s="37" t="s">
        <v>72</v>
      </c>
      <c r="X131" s="785">
        <f>IFERROR(X126/H126,"0")+IFERROR(X127/H127,"0")+IFERROR(X128/H128,"0")+IFERROR(X129/H129,"0")+IFERROR(X130/H130,"0")</f>
        <v>0</v>
      </c>
      <c r="Y131" s="785">
        <f>IFERROR(Y126/H126,"0")+IFERROR(Y127/H127,"0")+IFERROR(Y128/H128,"0")+IFERROR(Y129/H129,"0")+IFERROR(Y130/H130,"0")</f>
        <v>0</v>
      </c>
      <c r="Z131" s="785">
        <f>IFERROR(IF(Z126="",0,Z126),"0")+IFERROR(IF(Z127="",0,Z127),"0")+IFERROR(IF(Z128="",0,Z128),"0")+IFERROR(IF(Z129="",0,Z129),"0")+IFERROR(IF(Z130="",0,Z130),"0")</f>
        <v>0</v>
      </c>
      <c r="AA131" s="786"/>
      <c r="AB131" s="786"/>
      <c r="AC131" s="786"/>
    </row>
    <row r="132" spans="1:68" x14ac:dyDescent="0.2">
      <c r="A132" s="804"/>
      <c r="B132" s="804"/>
      <c r="C132" s="804"/>
      <c r="D132" s="804"/>
      <c r="E132" s="804"/>
      <c r="F132" s="804"/>
      <c r="G132" s="804"/>
      <c r="H132" s="804"/>
      <c r="I132" s="804"/>
      <c r="J132" s="804"/>
      <c r="K132" s="804"/>
      <c r="L132" s="804"/>
      <c r="M132" s="804"/>
      <c r="N132" s="804"/>
      <c r="O132" s="805"/>
      <c r="P132" s="802" t="s">
        <v>71</v>
      </c>
      <c r="Q132" s="799"/>
      <c r="R132" s="799"/>
      <c r="S132" s="799"/>
      <c r="T132" s="799"/>
      <c r="U132" s="799"/>
      <c r="V132" s="800"/>
      <c r="W132" s="37" t="s">
        <v>69</v>
      </c>
      <c r="X132" s="785">
        <f>IFERROR(SUM(X126:X130),"0")</f>
        <v>0</v>
      </c>
      <c r="Y132" s="785">
        <f>IFERROR(SUM(Y126:Y130),"0")</f>
        <v>0</v>
      </c>
      <c r="Z132" s="37"/>
      <c r="AA132" s="786"/>
      <c r="AB132" s="786"/>
      <c r="AC132" s="786"/>
    </row>
    <row r="133" spans="1:68" ht="14.25" customHeight="1" x14ac:dyDescent="0.25">
      <c r="A133" s="812" t="s">
        <v>182</v>
      </c>
      <c r="B133" s="804"/>
      <c r="C133" s="804"/>
      <c r="D133" s="804"/>
      <c r="E133" s="804"/>
      <c r="F133" s="804"/>
      <c r="G133" s="804"/>
      <c r="H133" s="804"/>
      <c r="I133" s="804"/>
      <c r="J133" s="804"/>
      <c r="K133" s="804"/>
      <c r="L133" s="804"/>
      <c r="M133" s="804"/>
      <c r="N133" s="804"/>
      <c r="O133" s="804"/>
      <c r="P133" s="804"/>
      <c r="Q133" s="804"/>
      <c r="R133" s="804"/>
      <c r="S133" s="804"/>
      <c r="T133" s="804"/>
      <c r="U133" s="804"/>
      <c r="V133" s="804"/>
      <c r="W133" s="804"/>
      <c r="X133" s="804"/>
      <c r="Y133" s="804"/>
      <c r="Z133" s="804"/>
      <c r="AA133" s="779"/>
      <c r="AB133" s="779"/>
      <c r="AC133" s="779"/>
    </row>
    <row r="134" spans="1:68" ht="16.5" customHeight="1" x14ac:dyDescent="0.25">
      <c r="A134" s="54" t="s">
        <v>275</v>
      </c>
      <c r="B134" s="54" t="s">
        <v>276</v>
      </c>
      <c r="C134" s="31">
        <v>4301020235</v>
      </c>
      <c r="D134" s="796">
        <v>4680115881488</v>
      </c>
      <c r="E134" s="797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821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90"/>
      <c r="R134" s="790"/>
      <c r="S134" s="790"/>
      <c r="T134" s="791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275</v>
      </c>
      <c r="B135" s="54" t="s">
        <v>278</v>
      </c>
      <c r="C135" s="31">
        <v>4301020345</v>
      </c>
      <c r="D135" s="796">
        <v>4680115881488</v>
      </c>
      <c r="E135" s="797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887" t="s">
        <v>279</v>
      </c>
      <c r="Q135" s="790"/>
      <c r="R135" s="790"/>
      <c r="S135" s="790"/>
      <c r="T135" s="791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281</v>
      </c>
      <c r="B136" s="54" t="s">
        <v>282</v>
      </c>
      <c r="C136" s="31">
        <v>4301020258</v>
      </c>
      <c r="D136" s="796">
        <v>4680115882775</v>
      </c>
      <c r="E136" s="797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131</v>
      </c>
      <c r="N136" s="33"/>
      <c r="O136" s="32">
        <v>50</v>
      </c>
      <c r="P136" s="84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90"/>
      <c r="R136" s="790"/>
      <c r="S136" s="790"/>
      <c r="T136" s="791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277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281</v>
      </c>
      <c r="B137" s="54" t="s">
        <v>283</v>
      </c>
      <c r="C137" s="31">
        <v>4301020346</v>
      </c>
      <c r="D137" s="796">
        <v>4680115882775</v>
      </c>
      <c r="E137" s="797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128</v>
      </c>
      <c r="N137" s="33"/>
      <c r="O137" s="32">
        <v>55</v>
      </c>
      <c r="P137" s="1089" t="s">
        <v>284</v>
      </c>
      <c r="Q137" s="790"/>
      <c r="R137" s="790"/>
      <c r="S137" s="790"/>
      <c r="T137" s="791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280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285</v>
      </c>
      <c r="B138" s="54" t="s">
        <v>286</v>
      </c>
      <c r="C138" s="31">
        <v>4301020344</v>
      </c>
      <c r="D138" s="796">
        <v>4680115880658</v>
      </c>
      <c r="E138" s="797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1051" t="s">
        <v>287</v>
      </c>
      <c r="Q138" s="790"/>
      <c r="R138" s="790"/>
      <c r="S138" s="790"/>
      <c r="T138" s="791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803"/>
      <c r="B139" s="804"/>
      <c r="C139" s="804"/>
      <c r="D139" s="804"/>
      <c r="E139" s="804"/>
      <c r="F139" s="804"/>
      <c r="G139" s="804"/>
      <c r="H139" s="804"/>
      <c r="I139" s="804"/>
      <c r="J139" s="804"/>
      <c r="K139" s="804"/>
      <c r="L139" s="804"/>
      <c r="M139" s="804"/>
      <c r="N139" s="804"/>
      <c r="O139" s="805"/>
      <c r="P139" s="802" t="s">
        <v>71</v>
      </c>
      <c r="Q139" s="799"/>
      <c r="R139" s="799"/>
      <c r="S139" s="799"/>
      <c r="T139" s="799"/>
      <c r="U139" s="799"/>
      <c r="V139" s="800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x14ac:dyDescent="0.2">
      <c r="A140" s="804"/>
      <c r="B140" s="804"/>
      <c r="C140" s="804"/>
      <c r="D140" s="804"/>
      <c r="E140" s="804"/>
      <c r="F140" s="804"/>
      <c r="G140" s="804"/>
      <c r="H140" s="804"/>
      <c r="I140" s="804"/>
      <c r="J140" s="804"/>
      <c r="K140" s="804"/>
      <c r="L140" s="804"/>
      <c r="M140" s="804"/>
      <c r="N140" s="804"/>
      <c r="O140" s="805"/>
      <c r="P140" s="802" t="s">
        <v>71</v>
      </c>
      <c r="Q140" s="799"/>
      <c r="R140" s="799"/>
      <c r="S140" s="799"/>
      <c r="T140" s="799"/>
      <c r="U140" s="799"/>
      <c r="V140" s="800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customHeight="1" x14ac:dyDescent="0.25">
      <c r="A141" s="812" t="s">
        <v>73</v>
      </c>
      <c r="B141" s="804"/>
      <c r="C141" s="804"/>
      <c r="D141" s="804"/>
      <c r="E141" s="804"/>
      <c r="F141" s="804"/>
      <c r="G141" s="804"/>
      <c r="H141" s="804"/>
      <c r="I141" s="804"/>
      <c r="J141" s="804"/>
      <c r="K141" s="804"/>
      <c r="L141" s="804"/>
      <c r="M141" s="804"/>
      <c r="N141" s="804"/>
      <c r="O141" s="804"/>
      <c r="P141" s="804"/>
      <c r="Q141" s="804"/>
      <c r="R141" s="804"/>
      <c r="S141" s="804"/>
      <c r="T141" s="804"/>
      <c r="U141" s="804"/>
      <c r="V141" s="804"/>
      <c r="W141" s="804"/>
      <c r="X141" s="804"/>
      <c r="Y141" s="804"/>
      <c r="Z141" s="804"/>
      <c r="AA141" s="779"/>
      <c r="AB141" s="779"/>
      <c r="AC141" s="779"/>
    </row>
    <row r="142" spans="1:68" ht="27" customHeight="1" x14ac:dyDescent="0.25">
      <c r="A142" s="54" t="s">
        <v>288</v>
      </c>
      <c r="B142" s="54" t="s">
        <v>289</v>
      </c>
      <c r="C142" s="31">
        <v>4301051360</v>
      </c>
      <c r="D142" s="796">
        <v>4607091385168</v>
      </c>
      <c r="E142" s="797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109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0"/>
      <c r="R142" s="790"/>
      <c r="S142" s="790"/>
      <c r="T142" s="791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288</v>
      </c>
      <c r="B143" s="54" t="s">
        <v>291</v>
      </c>
      <c r="C143" s="31">
        <v>4301051612</v>
      </c>
      <c r="D143" s="796">
        <v>4607091385168</v>
      </c>
      <c r="E143" s="797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9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90"/>
      <c r="R143" s="790"/>
      <c r="S143" s="790"/>
      <c r="T143" s="791"/>
      <c r="U143" s="34"/>
      <c r="V143" s="34"/>
      <c r="W143" s="35" t="s">
        <v>69</v>
      </c>
      <c r="X143" s="783">
        <v>0</v>
      </c>
      <c r="Y143" s="784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293</v>
      </c>
      <c r="B144" s="54" t="s">
        <v>294</v>
      </c>
      <c r="C144" s="31">
        <v>4301051742</v>
      </c>
      <c r="D144" s="796">
        <v>4680115884540</v>
      </c>
      <c r="E144" s="797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1223" t="s">
        <v>295</v>
      </c>
      <c r="Q144" s="790"/>
      <c r="R144" s="790"/>
      <c r="S144" s="790"/>
      <c r="T144" s="791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297</v>
      </c>
      <c r="B145" s="54" t="s">
        <v>298</v>
      </c>
      <c r="C145" s="31">
        <v>4301051362</v>
      </c>
      <c r="D145" s="796">
        <v>4607091383256</v>
      </c>
      <c r="E145" s="797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11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90"/>
      <c r="R145" s="790"/>
      <c r="S145" s="790"/>
      <c r="T145" s="791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300</v>
      </c>
      <c r="B146" s="54" t="s">
        <v>301</v>
      </c>
      <c r="C146" s="31">
        <v>4301051358</v>
      </c>
      <c r="D146" s="796">
        <v>4607091385748</v>
      </c>
      <c r="E146" s="797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87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90"/>
      <c r="R146" s="790"/>
      <c r="S146" s="790"/>
      <c r="T146" s="791"/>
      <c r="U146" s="34"/>
      <c r="V146" s="34"/>
      <c r="W146" s="35" t="s">
        <v>69</v>
      </c>
      <c r="X146" s="783">
        <v>0</v>
      </c>
      <c r="Y146" s="784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16.5" customHeight="1" x14ac:dyDescent="0.25">
      <c r="A147" s="54" t="s">
        <v>303</v>
      </c>
      <c r="B147" s="54" t="s">
        <v>304</v>
      </c>
      <c r="C147" s="31">
        <v>4301051740</v>
      </c>
      <c r="D147" s="796">
        <v>4680115884533</v>
      </c>
      <c r="E147" s="797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119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90"/>
      <c r="R147" s="790"/>
      <c r="S147" s="790"/>
      <c r="T147" s="791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customHeight="1" x14ac:dyDescent="0.25">
      <c r="A148" s="54" t="s">
        <v>306</v>
      </c>
      <c r="B148" s="54" t="s">
        <v>307</v>
      </c>
      <c r="C148" s="31">
        <v>4301051480</v>
      </c>
      <c r="D148" s="796">
        <v>4680115882645</v>
      </c>
      <c r="E148" s="797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115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90"/>
      <c r="R148" s="790"/>
      <c r="S148" s="790"/>
      <c r="T148" s="791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803"/>
      <c r="B149" s="804"/>
      <c r="C149" s="804"/>
      <c r="D149" s="804"/>
      <c r="E149" s="804"/>
      <c r="F149" s="804"/>
      <c r="G149" s="804"/>
      <c r="H149" s="804"/>
      <c r="I149" s="804"/>
      <c r="J149" s="804"/>
      <c r="K149" s="804"/>
      <c r="L149" s="804"/>
      <c r="M149" s="804"/>
      <c r="N149" s="804"/>
      <c r="O149" s="805"/>
      <c r="P149" s="802" t="s">
        <v>71</v>
      </c>
      <c r="Q149" s="799"/>
      <c r="R149" s="799"/>
      <c r="S149" s="799"/>
      <c r="T149" s="799"/>
      <c r="U149" s="799"/>
      <c r="V149" s="800"/>
      <c r="W149" s="37" t="s">
        <v>72</v>
      </c>
      <c r="X149" s="785">
        <f>IFERROR(X142/H142,"0")+IFERROR(X143/H143,"0")+IFERROR(X144/H144,"0")+IFERROR(X145/H145,"0")+IFERROR(X146/H146,"0")+IFERROR(X147/H147,"0")+IFERROR(X148/H148,"0")</f>
        <v>0</v>
      </c>
      <c r="Y149" s="785">
        <f>IFERROR(Y142/H142,"0")+IFERROR(Y143/H143,"0")+IFERROR(Y144/H144,"0")+IFERROR(Y145/H145,"0")+IFERROR(Y146/H146,"0")+IFERROR(Y147/H147,"0")+IFERROR(Y148/H148,"0")</f>
        <v>0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786"/>
      <c r="AB149" s="786"/>
      <c r="AC149" s="786"/>
    </row>
    <row r="150" spans="1:68" x14ac:dyDescent="0.2">
      <c r="A150" s="804"/>
      <c r="B150" s="804"/>
      <c r="C150" s="804"/>
      <c r="D150" s="804"/>
      <c r="E150" s="804"/>
      <c r="F150" s="804"/>
      <c r="G150" s="804"/>
      <c r="H150" s="804"/>
      <c r="I150" s="804"/>
      <c r="J150" s="804"/>
      <c r="K150" s="804"/>
      <c r="L150" s="804"/>
      <c r="M150" s="804"/>
      <c r="N150" s="804"/>
      <c r="O150" s="805"/>
      <c r="P150" s="802" t="s">
        <v>71</v>
      </c>
      <c r="Q150" s="799"/>
      <c r="R150" s="799"/>
      <c r="S150" s="799"/>
      <c r="T150" s="799"/>
      <c r="U150" s="799"/>
      <c r="V150" s="800"/>
      <c r="W150" s="37" t="s">
        <v>69</v>
      </c>
      <c r="X150" s="785">
        <f>IFERROR(SUM(X142:X148),"0")</f>
        <v>0</v>
      </c>
      <c r="Y150" s="785">
        <f>IFERROR(SUM(Y142:Y148),"0")</f>
        <v>0</v>
      </c>
      <c r="Z150" s="37"/>
      <c r="AA150" s="786"/>
      <c r="AB150" s="786"/>
      <c r="AC150" s="786"/>
    </row>
    <row r="151" spans="1:68" ht="14.25" customHeight="1" x14ac:dyDescent="0.25">
      <c r="A151" s="812" t="s">
        <v>229</v>
      </c>
      <c r="B151" s="804"/>
      <c r="C151" s="804"/>
      <c r="D151" s="804"/>
      <c r="E151" s="804"/>
      <c r="F151" s="804"/>
      <c r="G151" s="804"/>
      <c r="H151" s="804"/>
      <c r="I151" s="804"/>
      <c r="J151" s="804"/>
      <c r="K151" s="804"/>
      <c r="L151" s="804"/>
      <c r="M151" s="804"/>
      <c r="N151" s="804"/>
      <c r="O151" s="804"/>
      <c r="P151" s="804"/>
      <c r="Q151" s="804"/>
      <c r="R151" s="804"/>
      <c r="S151" s="804"/>
      <c r="T151" s="804"/>
      <c r="U151" s="804"/>
      <c r="V151" s="804"/>
      <c r="W151" s="804"/>
      <c r="X151" s="804"/>
      <c r="Y151" s="804"/>
      <c r="Z151" s="804"/>
      <c r="AA151" s="779"/>
      <c r="AB151" s="779"/>
      <c r="AC151" s="779"/>
    </row>
    <row r="152" spans="1:68" ht="37.5" customHeight="1" x14ac:dyDescent="0.25">
      <c r="A152" s="54" t="s">
        <v>309</v>
      </c>
      <c r="B152" s="54" t="s">
        <v>310</v>
      </c>
      <c r="C152" s="31">
        <v>4301060356</v>
      </c>
      <c r="D152" s="796">
        <v>4680115882652</v>
      </c>
      <c r="E152" s="797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12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90"/>
      <c r="R152" s="790"/>
      <c r="S152" s="790"/>
      <c r="T152" s="791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312</v>
      </c>
      <c r="B153" s="54" t="s">
        <v>313</v>
      </c>
      <c r="C153" s="31">
        <v>4301060309</v>
      </c>
      <c r="D153" s="796">
        <v>4680115880238</v>
      </c>
      <c r="E153" s="797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90"/>
      <c r="R153" s="790"/>
      <c r="S153" s="790"/>
      <c r="T153" s="791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803"/>
      <c r="B154" s="804"/>
      <c r="C154" s="804"/>
      <c r="D154" s="804"/>
      <c r="E154" s="804"/>
      <c r="F154" s="804"/>
      <c r="G154" s="804"/>
      <c r="H154" s="804"/>
      <c r="I154" s="804"/>
      <c r="J154" s="804"/>
      <c r="K154" s="804"/>
      <c r="L154" s="804"/>
      <c r="M154" s="804"/>
      <c r="N154" s="804"/>
      <c r="O154" s="805"/>
      <c r="P154" s="802" t="s">
        <v>71</v>
      </c>
      <c r="Q154" s="799"/>
      <c r="R154" s="799"/>
      <c r="S154" s="799"/>
      <c r="T154" s="799"/>
      <c r="U154" s="799"/>
      <c r="V154" s="800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x14ac:dyDescent="0.2">
      <c r="A155" s="804"/>
      <c r="B155" s="804"/>
      <c r="C155" s="804"/>
      <c r="D155" s="804"/>
      <c r="E155" s="804"/>
      <c r="F155" s="804"/>
      <c r="G155" s="804"/>
      <c r="H155" s="804"/>
      <c r="I155" s="804"/>
      <c r="J155" s="804"/>
      <c r="K155" s="804"/>
      <c r="L155" s="804"/>
      <c r="M155" s="804"/>
      <c r="N155" s="804"/>
      <c r="O155" s="805"/>
      <c r="P155" s="802" t="s">
        <v>71</v>
      </c>
      <c r="Q155" s="799"/>
      <c r="R155" s="799"/>
      <c r="S155" s="799"/>
      <c r="T155" s="799"/>
      <c r="U155" s="799"/>
      <c r="V155" s="800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customHeight="1" x14ac:dyDescent="0.25">
      <c r="A156" s="809" t="s">
        <v>315</v>
      </c>
      <c r="B156" s="804"/>
      <c r="C156" s="804"/>
      <c r="D156" s="804"/>
      <c r="E156" s="804"/>
      <c r="F156" s="804"/>
      <c r="G156" s="804"/>
      <c r="H156" s="804"/>
      <c r="I156" s="804"/>
      <c r="J156" s="804"/>
      <c r="K156" s="804"/>
      <c r="L156" s="804"/>
      <c r="M156" s="804"/>
      <c r="N156" s="804"/>
      <c r="O156" s="804"/>
      <c r="P156" s="804"/>
      <c r="Q156" s="804"/>
      <c r="R156" s="804"/>
      <c r="S156" s="804"/>
      <c r="T156" s="804"/>
      <c r="U156" s="804"/>
      <c r="V156" s="804"/>
      <c r="W156" s="804"/>
      <c r="X156" s="804"/>
      <c r="Y156" s="804"/>
      <c r="Z156" s="804"/>
      <c r="AA156" s="778"/>
      <c r="AB156" s="778"/>
      <c r="AC156" s="778"/>
    </row>
    <row r="157" spans="1:68" ht="14.25" customHeight="1" x14ac:dyDescent="0.25">
      <c r="A157" s="812" t="s">
        <v>124</v>
      </c>
      <c r="B157" s="804"/>
      <c r="C157" s="804"/>
      <c r="D157" s="804"/>
      <c r="E157" s="804"/>
      <c r="F157" s="804"/>
      <c r="G157" s="804"/>
      <c r="H157" s="804"/>
      <c r="I157" s="804"/>
      <c r="J157" s="804"/>
      <c r="K157" s="804"/>
      <c r="L157" s="804"/>
      <c r="M157" s="804"/>
      <c r="N157" s="804"/>
      <c r="O157" s="804"/>
      <c r="P157" s="804"/>
      <c r="Q157" s="804"/>
      <c r="R157" s="804"/>
      <c r="S157" s="804"/>
      <c r="T157" s="804"/>
      <c r="U157" s="804"/>
      <c r="V157" s="804"/>
      <c r="W157" s="804"/>
      <c r="X157" s="804"/>
      <c r="Y157" s="804"/>
      <c r="Z157" s="804"/>
      <c r="AA157" s="779"/>
      <c r="AB157" s="779"/>
      <c r="AC157" s="779"/>
    </row>
    <row r="158" spans="1:68" ht="27" customHeight="1" x14ac:dyDescent="0.25">
      <c r="A158" s="54" t="s">
        <v>316</v>
      </c>
      <c r="B158" s="54" t="s">
        <v>317</v>
      </c>
      <c r="C158" s="31">
        <v>4301011564</v>
      </c>
      <c r="D158" s="796">
        <v>4680115882577</v>
      </c>
      <c r="E158" s="797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11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0"/>
      <c r="R158" s="790"/>
      <c r="S158" s="790"/>
      <c r="T158" s="791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316</v>
      </c>
      <c r="B159" s="54" t="s">
        <v>319</v>
      </c>
      <c r="C159" s="31">
        <v>4301011562</v>
      </c>
      <c r="D159" s="796">
        <v>4680115882577</v>
      </c>
      <c r="E159" s="797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9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90"/>
      <c r="R159" s="790"/>
      <c r="S159" s="790"/>
      <c r="T159" s="791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03"/>
      <c r="B160" s="804"/>
      <c r="C160" s="804"/>
      <c r="D160" s="804"/>
      <c r="E160" s="804"/>
      <c r="F160" s="804"/>
      <c r="G160" s="804"/>
      <c r="H160" s="804"/>
      <c r="I160" s="804"/>
      <c r="J160" s="804"/>
      <c r="K160" s="804"/>
      <c r="L160" s="804"/>
      <c r="M160" s="804"/>
      <c r="N160" s="804"/>
      <c r="O160" s="805"/>
      <c r="P160" s="802" t="s">
        <v>71</v>
      </c>
      <c r="Q160" s="799"/>
      <c r="R160" s="799"/>
      <c r="S160" s="799"/>
      <c r="T160" s="799"/>
      <c r="U160" s="799"/>
      <c r="V160" s="800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x14ac:dyDescent="0.2">
      <c r="A161" s="804"/>
      <c r="B161" s="804"/>
      <c r="C161" s="804"/>
      <c r="D161" s="804"/>
      <c r="E161" s="804"/>
      <c r="F161" s="804"/>
      <c r="G161" s="804"/>
      <c r="H161" s="804"/>
      <c r="I161" s="804"/>
      <c r="J161" s="804"/>
      <c r="K161" s="804"/>
      <c r="L161" s="804"/>
      <c r="M161" s="804"/>
      <c r="N161" s="804"/>
      <c r="O161" s="805"/>
      <c r="P161" s="802" t="s">
        <v>71</v>
      </c>
      <c r="Q161" s="799"/>
      <c r="R161" s="799"/>
      <c r="S161" s="799"/>
      <c r="T161" s="799"/>
      <c r="U161" s="799"/>
      <c r="V161" s="800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customHeight="1" x14ac:dyDescent="0.25">
      <c r="A162" s="812" t="s">
        <v>64</v>
      </c>
      <c r="B162" s="804"/>
      <c r="C162" s="804"/>
      <c r="D162" s="804"/>
      <c r="E162" s="804"/>
      <c r="F162" s="804"/>
      <c r="G162" s="804"/>
      <c r="H162" s="804"/>
      <c r="I162" s="804"/>
      <c r="J162" s="804"/>
      <c r="K162" s="804"/>
      <c r="L162" s="804"/>
      <c r="M162" s="804"/>
      <c r="N162" s="804"/>
      <c r="O162" s="804"/>
      <c r="P162" s="804"/>
      <c r="Q162" s="804"/>
      <c r="R162" s="804"/>
      <c r="S162" s="804"/>
      <c r="T162" s="804"/>
      <c r="U162" s="804"/>
      <c r="V162" s="804"/>
      <c r="W162" s="804"/>
      <c r="X162" s="804"/>
      <c r="Y162" s="804"/>
      <c r="Z162" s="804"/>
      <c r="AA162" s="779"/>
      <c r="AB162" s="779"/>
      <c r="AC162" s="779"/>
    </row>
    <row r="163" spans="1:68" ht="27" customHeight="1" x14ac:dyDescent="0.25">
      <c r="A163" s="54" t="s">
        <v>320</v>
      </c>
      <c r="B163" s="54" t="s">
        <v>321</v>
      </c>
      <c r="C163" s="31">
        <v>4301031234</v>
      </c>
      <c r="D163" s="796">
        <v>4680115883444</v>
      </c>
      <c r="E163" s="797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10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0"/>
      <c r="R163" s="790"/>
      <c r="S163" s="790"/>
      <c r="T163" s="791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320</v>
      </c>
      <c r="B164" s="54" t="s">
        <v>323</v>
      </c>
      <c r="C164" s="31">
        <v>4301031235</v>
      </c>
      <c r="D164" s="796">
        <v>4680115883444</v>
      </c>
      <c r="E164" s="797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9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90"/>
      <c r="R164" s="790"/>
      <c r="S164" s="790"/>
      <c r="T164" s="791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803"/>
      <c r="B165" s="804"/>
      <c r="C165" s="804"/>
      <c r="D165" s="804"/>
      <c r="E165" s="804"/>
      <c r="F165" s="804"/>
      <c r="G165" s="804"/>
      <c r="H165" s="804"/>
      <c r="I165" s="804"/>
      <c r="J165" s="804"/>
      <c r="K165" s="804"/>
      <c r="L165" s="804"/>
      <c r="M165" s="804"/>
      <c r="N165" s="804"/>
      <c r="O165" s="805"/>
      <c r="P165" s="802" t="s">
        <v>71</v>
      </c>
      <c r="Q165" s="799"/>
      <c r="R165" s="799"/>
      <c r="S165" s="799"/>
      <c r="T165" s="799"/>
      <c r="U165" s="799"/>
      <c r="V165" s="800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x14ac:dyDescent="0.2">
      <c r="A166" s="804"/>
      <c r="B166" s="804"/>
      <c r="C166" s="804"/>
      <c r="D166" s="804"/>
      <c r="E166" s="804"/>
      <c r="F166" s="804"/>
      <c r="G166" s="804"/>
      <c r="H166" s="804"/>
      <c r="I166" s="804"/>
      <c r="J166" s="804"/>
      <c r="K166" s="804"/>
      <c r="L166" s="804"/>
      <c r="M166" s="804"/>
      <c r="N166" s="804"/>
      <c r="O166" s="805"/>
      <c r="P166" s="802" t="s">
        <v>71</v>
      </c>
      <c r="Q166" s="799"/>
      <c r="R166" s="799"/>
      <c r="S166" s="799"/>
      <c r="T166" s="799"/>
      <c r="U166" s="799"/>
      <c r="V166" s="800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customHeight="1" x14ac:dyDescent="0.25">
      <c r="A167" s="812" t="s">
        <v>73</v>
      </c>
      <c r="B167" s="804"/>
      <c r="C167" s="804"/>
      <c r="D167" s="804"/>
      <c r="E167" s="804"/>
      <c r="F167" s="804"/>
      <c r="G167" s="804"/>
      <c r="H167" s="804"/>
      <c r="I167" s="804"/>
      <c r="J167" s="804"/>
      <c r="K167" s="804"/>
      <c r="L167" s="804"/>
      <c r="M167" s="804"/>
      <c r="N167" s="804"/>
      <c r="O167" s="804"/>
      <c r="P167" s="804"/>
      <c r="Q167" s="804"/>
      <c r="R167" s="804"/>
      <c r="S167" s="804"/>
      <c r="T167" s="804"/>
      <c r="U167" s="804"/>
      <c r="V167" s="804"/>
      <c r="W167" s="804"/>
      <c r="X167" s="804"/>
      <c r="Y167" s="804"/>
      <c r="Z167" s="804"/>
      <c r="AA167" s="779"/>
      <c r="AB167" s="779"/>
      <c r="AC167" s="779"/>
    </row>
    <row r="168" spans="1:68" ht="16.5" customHeight="1" x14ac:dyDescent="0.25">
      <c r="A168" s="54" t="s">
        <v>324</v>
      </c>
      <c r="B168" s="54" t="s">
        <v>325</v>
      </c>
      <c r="C168" s="31">
        <v>4301051477</v>
      </c>
      <c r="D168" s="796">
        <v>4680115882584</v>
      </c>
      <c r="E168" s="797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115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90"/>
      <c r="R168" s="790"/>
      <c r="S168" s="790"/>
      <c r="T168" s="791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324</v>
      </c>
      <c r="B169" s="54" t="s">
        <v>326</v>
      </c>
      <c r="C169" s="31">
        <v>4301051476</v>
      </c>
      <c r="D169" s="796">
        <v>4680115882584</v>
      </c>
      <c r="E169" s="797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10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90"/>
      <c r="R169" s="790"/>
      <c r="S169" s="790"/>
      <c r="T169" s="791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803"/>
      <c r="B170" s="804"/>
      <c r="C170" s="804"/>
      <c r="D170" s="804"/>
      <c r="E170" s="804"/>
      <c r="F170" s="804"/>
      <c r="G170" s="804"/>
      <c r="H170" s="804"/>
      <c r="I170" s="804"/>
      <c r="J170" s="804"/>
      <c r="K170" s="804"/>
      <c r="L170" s="804"/>
      <c r="M170" s="804"/>
      <c r="N170" s="804"/>
      <c r="O170" s="805"/>
      <c r="P170" s="802" t="s">
        <v>71</v>
      </c>
      <c r="Q170" s="799"/>
      <c r="R170" s="799"/>
      <c r="S170" s="799"/>
      <c r="T170" s="799"/>
      <c r="U170" s="799"/>
      <c r="V170" s="800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x14ac:dyDescent="0.2">
      <c r="A171" s="804"/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5"/>
      <c r="P171" s="802" t="s">
        <v>71</v>
      </c>
      <c r="Q171" s="799"/>
      <c r="R171" s="799"/>
      <c r="S171" s="799"/>
      <c r="T171" s="799"/>
      <c r="U171" s="799"/>
      <c r="V171" s="800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customHeight="1" x14ac:dyDescent="0.25">
      <c r="A172" s="809" t="s">
        <v>122</v>
      </c>
      <c r="B172" s="804"/>
      <c r="C172" s="804"/>
      <c r="D172" s="804"/>
      <c r="E172" s="804"/>
      <c r="F172" s="804"/>
      <c r="G172" s="804"/>
      <c r="H172" s="804"/>
      <c r="I172" s="804"/>
      <c r="J172" s="804"/>
      <c r="K172" s="804"/>
      <c r="L172" s="804"/>
      <c r="M172" s="804"/>
      <c r="N172" s="804"/>
      <c r="O172" s="804"/>
      <c r="P172" s="804"/>
      <c r="Q172" s="804"/>
      <c r="R172" s="804"/>
      <c r="S172" s="804"/>
      <c r="T172" s="804"/>
      <c r="U172" s="804"/>
      <c r="V172" s="804"/>
      <c r="W172" s="804"/>
      <c r="X172" s="804"/>
      <c r="Y172" s="804"/>
      <c r="Z172" s="804"/>
      <c r="AA172" s="778"/>
      <c r="AB172" s="778"/>
      <c r="AC172" s="778"/>
    </row>
    <row r="173" spans="1:68" ht="14.25" customHeight="1" x14ac:dyDescent="0.25">
      <c r="A173" s="812" t="s">
        <v>124</v>
      </c>
      <c r="B173" s="804"/>
      <c r="C173" s="804"/>
      <c r="D173" s="804"/>
      <c r="E173" s="804"/>
      <c r="F173" s="804"/>
      <c r="G173" s="804"/>
      <c r="H173" s="804"/>
      <c r="I173" s="804"/>
      <c r="J173" s="804"/>
      <c r="K173" s="804"/>
      <c r="L173" s="804"/>
      <c r="M173" s="804"/>
      <c r="N173" s="804"/>
      <c r="O173" s="804"/>
      <c r="P173" s="804"/>
      <c r="Q173" s="804"/>
      <c r="R173" s="804"/>
      <c r="S173" s="804"/>
      <c r="T173" s="804"/>
      <c r="U173" s="804"/>
      <c r="V173" s="804"/>
      <c r="W173" s="804"/>
      <c r="X173" s="804"/>
      <c r="Y173" s="804"/>
      <c r="Z173" s="804"/>
      <c r="AA173" s="779"/>
      <c r="AB173" s="779"/>
      <c r="AC173" s="779"/>
    </row>
    <row r="174" spans="1:68" ht="27" customHeight="1" x14ac:dyDescent="0.25">
      <c r="A174" s="54" t="s">
        <v>327</v>
      </c>
      <c r="B174" s="54" t="s">
        <v>328</v>
      </c>
      <c r="C174" s="31">
        <v>4301011705</v>
      </c>
      <c r="D174" s="796">
        <v>4607091384604</v>
      </c>
      <c r="E174" s="797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85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90"/>
      <c r="R174" s="790"/>
      <c r="S174" s="790"/>
      <c r="T174" s="791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803"/>
      <c r="B175" s="804"/>
      <c r="C175" s="804"/>
      <c r="D175" s="804"/>
      <c r="E175" s="804"/>
      <c r="F175" s="804"/>
      <c r="G175" s="804"/>
      <c r="H175" s="804"/>
      <c r="I175" s="804"/>
      <c r="J175" s="804"/>
      <c r="K175" s="804"/>
      <c r="L175" s="804"/>
      <c r="M175" s="804"/>
      <c r="N175" s="804"/>
      <c r="O175" s="805"/>
      <c r="P175" s="802" t="s">
        <v>71</v>
      </c>
      <c r="Q175" s="799"/>
      <c r="R175" s="799"/>
      <c r="S175" s="799"/>
      <c r="T175" s="799"/>
      <c r="U175" s="799"/>
      <c r="V175" s="800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x14ac:dyDescent="0.2">
      <c r="A176" s="804"/>
      <c r="B176" s="804"/>
      <c r="C176" s="804"/>
      <c r="D176" s="804"/>
      <c r="E176" s="804"/>
      <c r="F176" s="804"/>
      <c r="G176" s="804"/>
      <c r="H176" s="804"/>
      <c r="I176" s="804"/>
      <c r="J176" s="804"/>
      <c r="K176" s="804"/>
      <c r="L176" s="804"/>
      <c r="M176" s="804"/>
      <c r="N176" s="804"/>
      <c r="O176" s="805"/>
      <c r="P176" s="802" t="s">
        <v>71</v>
      </c>
      <c r="Q176" s="799"/>
      <c r="R176" s="799"/>
      <c r="S176" s="799"/>
      <c r="T176" s="799"/>
      <c r="U176" s="799"/>
      <c r="V176" s="800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customHeight="1" x14ac:dyDescent="0.25">
      <c r="A177" s="812" t="s">
        <v>64</v>
      </c>
      <c r="B177" s="804"/>
      <c r="C177" s="804"/>
      <c r="D177" s="804"/>
      <c r="E177" s="804"/>
      <c r="F177" s="804"/>
      <c r="G177" s="804"/>
      <c r="H177" s="804"/>
      <c r="I177" s="804"/>
      <c r="J177" s="804"/>
      <c r="K177" s="804"/>
      <c r="L177" s="804"/>
      <c r="M177" s="804"/>
      <c r="N177" s="804"/>
      <c r="O177" s="804"/>
      <c r="P177" s="804"/>
      <c r="Q177" s="804"/>
      <c r="R177" s="804"/>
      <c r="S177" s="804"/>
      <c r="T177" s="804"/>
      <c r="U177" s="804"/>
      <c r="V177" s="804"/>
      <c r="W177" s="804"/>
      <c r="X177" s="804"/>
      <c r="Y177" s="804"/>
      <c r="Z177" s="804"/>
      <c r="AA177" s="779"/>
      <c r="AB177" s="779"/>
      <c r="AC177" s="779"/>
    </row>
    <row r="178" spans="1:68" ht="16.5" customHeight="1" x14ac:dyDescent="0.25">
      <c r="A178" s="54" t="s">
        <v>330</v>
      </c>
      <c r="B178" s="54" t="s">
        <v>331</v>
      </c>
      <c r="C178" s="31">
        <v>4301030895</v>
      </c>
      <c r="D178" s="796">
        <v>4607091387667</v>
      </c>
      <c r="E178" s="797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9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90"/>
      <c r="R178" s="790"/>
      <c r="S178" s="790"/>
      <c r="T178" s="791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333</v>
      </c>
      <c r="B179" s="54" t="s">
        <v>334</v>
      </c>
      <c r="C179" s="31">
        <v>4301030961</v>
      </c>
      <c r="D179" s="796">
        <v>4607091387636</v>
      </c>
      <c r="E179" s="797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90"/>
      <c r="R179" s="790"/>
      <c r="S179" s="790"/>
      <c r="T179" s="791"/>
      <c r="U179" s="34"/>
      <c r="V179" s="34"/>
      <c r="W179" s="35" t="s">
        <v>69</v>
      </c>
      <c r="X179" s="783">
        <v>20</v>
      </c>
      <c r="Y179" s="784">
        <f>IFERROR(IF(X179="",0,CEILING((X179/$H179),1)*$H179),"")</f>
        <v>21</v>
      </c>
      <c r="Z179" s="36">
        <f>IFERROR(IF(Y179=0,"",ROUNDUP(Y179/H179,0)*0.00902),"")</f>
        <v>4.5100000000000001E-2</v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21.428571428571427</v>
      </c>
      <c r="BN179" s="64">
        <f>IFERROR(Y179*I179/H179,"0")</f>
        <v>22.5</v>
      </c>
      <c r="BO179" s="64">
        <f>IFERROR(1/J179*(X179/H179),"0")</f>
        <v>3.6075036075036072E-2</v>
      </c>
      <c r="BP179" s="64">
        <f>IFERROR(1/J179*(Y179/H179),"0")</f>
        <v>3.787878787878788E-2</v>
      </c>
    </row>
    <row r="180" spans="1:68" ht="16.5" customHeight="1" x14ac:dyDescent="0.25">
      <c r="A180" s="54" t="s">
        <v>336</v>
      </c>
      <c r="B180" s="54" t="s">
        <v>337</v>
      </c>
      <c r="C180" s="31">
        <v>4301030963</v>
      </c>
      <c r="D180" s="796">
        <v>4607091382426</v>
      </c>
      <c r="E180" s="797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11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90"/>
      <c r="R180" s="790"/>
      <c r="S180" s="790"/>
      <c r="T180" s="791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339</v>
      </c>
      <c r="B181" s="54" t="s">
        <v>340</v>
      </c>
      <c r="C181" s="31">
        <v>4301030962</v>
      </c>
      <c r="D181" s="796">
        <v>4607091386547</v>
      </c>
      <c r="E181" s="797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8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90"/>
      <c r="R181" s="790"/>
      <c r="S181" s="790"/>
      <c r="T181" s="791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341</v>
      </c>
      <c r="B182" s="54" t="s">
        <v>342</v>
      </c>
      <c r="C182" s="31">
        <v>4301030964</v>
      </c>
      <c r="D182" s="796">
        <v>4607091382464</v>
      </c>
      <c r="E182" s="797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109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90"/>
      <c r="R182" s="790"/>
      <c r="S182" s="790"/>
      <c r="T182" s="791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803"/>
      <c r="B183" s="804"/>
      <c r="C183" s="804"/>
      <c r="D183" s="804"/>
      <c r="E183" s="804"/>
      <c r="F183" s="804"/>
      <c r="G183" s="804"/>
      <c r="H183" s="804"/>
      <c r="I183" s="804"/>
      <c r="J183" s="804"/>
      <c r="K183" s="804"/>
      <c r="L183" s="804"/>
      <c r="M183" s="804"/>
      <c r="N183" s="804"/>
      <c r="O183" s="805"/>
      <c r="P183" s="802" t="s">
        <v>71</v>
      </c>
      <c r="Q183" s="799"/>
      <c r="R183" s="799"/>
      <c r="S183" s="799"/>
      <c r="T183" s="799"/>
      <c r="U183" s="799"/>
      <c r="V183" s="800"/>
      <c r="W183" s="37" t="s">
        <v>72</v>
      </c>
      <c r="X183" s="785">
        <f>IFERROR(X178/H178,"0")+IFERROR(X179/H179,"0")+IFERROR(X180/H180,"0")+IFERROR(X181/H181,"0")+IFERROR(X182/H182,"0")</f>
        <v>4.7619047619047619</v>
      </c>
      <c r="Y183" s="785">
        <f>IFERROR(Y178/H178,"0")+IFERROR(Y179/H179,"0")+IFERROR(Y180/H180,"0")+IFERROR(Y181/H181,"0")+IFERROR(Y182/H182,"0")</f>
        <v>5</v>
      </c>
      <c r="Z183" s="785">
        <f>IFERROR(IF(Z178="",0,Z178),"0")+IFERROR(IF(Z179="",0,Z179),"0")+IFERROR(IF(Z180="",0,Z180),"0")+IFERROR(IF(Z181="",0,Z181),"0")+IFERROR(IF(Z182="",0,Z182),"0")</f>
        <v>4.5100000000000001E-2</v>
      </c>
      <c r="AA183" s="786"/>
      <c r="AB183" s="786"/>
      <c r="AC183" s="786"/>
    </row>
    <row r="184" spans="1:68" x14ac:dyDescent="0.2">
      <c r="A184" s="804"/>
      <c r="B184" s="804"/>
      <c r="C184" s="804"/>
      <c r="D184" s="804"/>
      <c r="E184" s="804"/>
      <c r="F184" s="804"/>
      <c r="G184" s="804"/>
      <c r="H184" s="804"/>
      <c r="I184" s="804"/>
      <c r="J184" s="804"/>
      <c r="K184" s="804"/>
      <c r="L184" s="804"/>
      <c r="M184" s="804"/>
      <c r="N184" s="804"/>
      <c r="O184" s="805"/>
      <c r="P184" s="802" t="s">
        <v>71</v>
      </c>
      <c r="Q184" s="799"/>
      <c r="R184" s="799"/>
      <c r="S184" s="799"/>
      <c r="T184" s="799"/>
      <c r="U184" s="799"/>
      <c r="V184" s="800"/>
      <c r="W184" s="37" t="s">
        <v>69</v>
      </c>
      <c r="X184" s="785">
        <f>IFERROR(SUM(X178:X182),"0")</f>
        <v>20</v>
      </c>
      <c r="Y184" s="785">
        <f>IFERROR(SUM(Y178:Y182),"0")</f>
        <v>21</v>
      </c>
      <c r="Z184" s="37"/>
      <c r="AA184" s="786"/>
      <c r="AB184" s="786"/>
      <c r="AC184" s="786"/>
    </row>
    <row r="185" spans="1:68" ht="14.25" customHeight="1" x14ac:dyDescent="0.25">
      <c r="A185" s="812" t="s">
        <v>73</v>
      </c>
      <c r="B185" s="804"/>
      <c r="C185" s="804"/>
      <c r="D185" s="804"/>
      <c r="E185" s="804"/>
      <c r="F185" s="804"/>
      <c r="G185" s="804"/>
      <c r="H185" s="804"/>
      <c r="I185" s="804"/>
      <c r="J185" s="804"/>
      <c r="K185" s="804"/>
      <c r="L185" s="804"/>
      <c r="M185" s="804"/>
      <c r="N185" s="804"/>
      <c r="O185" s="804"/>
      <c r="P185" s="804"/>
      <c r="Q185" s="804"/>
      <c r="R185" s="804"/>
      <c r="S185" s="804"/>
      <c r="T185" s="804"/>
      <c r="U185" s="804"/>
      <c r="V185" s="804"/>
      <c r="W185" s="804"/>
      <c r="X185" s="804"/>
      <c r="Y185" s="804"/>
      <c r="Z185" s="804"/>
      <c r="AA185" s="779"/>
      <c r="AB185" s="779"/>
      <c r="AC185" s="779"/>
    </row>
    <row r="186" spans="1:68" ht="16.5" customHeight="1" x14ac:dyDescent="0.25">
      <c r="A186" s="54" t="s">
        <v>343</v>
      </c>
      <c r="B186" s="54" t="s">
        <v>344</v>
      </c>
      <c r="C186" s="31">
        <v>4301051611</v>
      </c>
      <c r="D186" s="796">
        <v>4607091385304</v>
      </c>
      <c r="E186" s="797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8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90"/>
      <c r="R186" s="790"/>
      <c r="S186" s="790"/>
      <c r="T186" s="791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346</v>
      </c>
      <c r="B187" s="54" t="s">
        <v>347</v>
      </c>
      <c r="C187" s="31">
        <v>4301051653</v>
      </c>
      <c r="D187" s="796">
        <v>4607091386264</v>
      </c>
      <c r="E187" s="797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112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90"/>
      <c r="R187" s="790"/>
      <c r="S187" s="790"/>
      <c r="T187" s="791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349</v>
      </c>
      <c r="B188" s="54" t="s">
        <v>350</v>
      </c>
      <c r="C188" s="31">
        <v>4301051313</v>
      </c>
      <c r="D188" s="796">
        <v>4607091385427</v>
      </c>
      <c r="E188" s="797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9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90"/>
      <c r="R188" s="790"/>
      <c r="S188" s="790"/>
      <c r="T188" s="791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803"/>
      <c r="B189" s="804"/>
      <c r="C189" s="804"/>
      <c r="D189" s="804"/>
      <c r="E189" s="804"/>
      <c r="F189" s="804"/>
      <c r="G189" s="804"/>
      <c r="H189" s="804"/>
      <c r="I189" s="804"/>
      <c r="J189" s="804"/>
      <c r="K189" s="804"/>
      <c r="L189" s="804"/>
      <c r="M189" s="804"/>
      <c r="N189" s="804"/>
      <c r="O189" s="805"/>
      <c r="P189" s="802" t="s">
        <v>71</v>
      </c>
      <c r="Q189" s="799"/>
      <c r="R189" s="799"/>
      <c r="S189" s="799"/>
      <c r="T189" s="799"/>
      <c r="U189" s="799"/>
      <c r="V189" s="800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x14ac:dyDescent="0.2">
      <c r="A190" s="804"/>
      <c r="B190" s="804"/>
      <c r="C190" s="804"/>
      <c r="D190" s="804"/>
      <c r="E190" s="804"/>
      <c r="F190" s="804"/>
      <c r="G190" s="804"/>
      <c r="H190" s="804"/>
      <c r="I190" s="804"/>
      <c r="J190" s="804"/>
      <c r="K190" s="804"/>
      <c r="L190" s="804"/>
      <c r="M190" s="804"/>
      <c r="N190" s="804"/>
      <c r="O190" s="805"/>
      <c r="P190" s="802" t="s">
        <v>71</v>
      </c>
      <c r="Q190" s="799"/>
      <c r="R190" s="799"/>
      <c r="S190" s="799"/>
      <c r="T190" s="799"/>
      <c r="U190" s="799"/>
      <c r="V190" s="800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customHeight="1" x14ac:dyDescent="0.2">
      <c r="A191" s="810" t="s">
        <v>351</v>
      </c>
      <c r="B191" s="811"/>
      <c r="C191" s="811"/>
      <c r="D191" s="811"/>
      <c r="E191" s="811"/>
      <c r="F191" s="811"/>
      <c r="G191" s="811"/>
      <c r="H191" s="811"/>
      <c r="I191" s="811"/>
      <c r="J191" s="811"/>
      <c r="K191" s="811"/>
      <c r="L191" s="811"/>
      <c r="M191" s="811"/>
      <c r="N191" s="811"/>
      <c r="O191" s="811"/>
      <c r="P191" s="811"/>
      <c r="Q191" s="811"/>
      <c r="R191" s="811"/>
      <c r="S191" s="811"/>
      <c r="T191" s="811"/>
      <c r="U191" s="811"/>
      <c r="V191" s="811"/>
      <c r="W191" s="811"/>
      <c r="X191" s="811"/>
      <c r="Y191" s="811"/>
      <c r="Z191" s="811"/>
      <c r="AA191" s="48"/>
      <c r="AB191" s="48"/>
      <c r="AC191" s="48"/>
    </row>
    <row r="192" spans="1:68" ht="16.5" customHeight="1" x14ac:dyDescent="0.25">
      <c r="A192" s="809" t="s">
        <v>352</v>
      </c>
      <c r="B192" s="804"/>
      <c r="C192" s="804"/>
      <c r="D192" s="804"/>
      <c r="E192" s="804"/>
      <c r="F192" s="804"/>
      <c r="G192" s="804"/>
      <c r="H192" s="804"/>
      <c r="I192" s="804"/>
      <c r="J192" s="804"/>
      <c r="K192" s="804"/>
      <c r="L192" s="804"/>
      <c r="M192" s="804"/>
      <c r="N192" s="804"/>
      <c r="O192" s="804"/>
      <c r="P192" s="804"/>
      <c r="Q192" s="804"/>
      <c r="R192" s="804"/>
      <c r="S192" s="804"/>
      <c r="T192" s="804"/>
      <c r="U192" s="804"/>
      <c r="V192" s="804"/>
      <c r="W192" s="804"/>
      <c r="X192" s="804"/>
      <c r="Y192" s="804"/>
      <c r="Z192" s="804"/>
      <c r="AA192" s="778"/>
      <c r="AB192" s="778"/>
      <c r="AC192" s="778"/>
    </row>
    <row r="193" spans="1:68" ht="14.25" customHeight="1" x14ac:dyDescent="0.25">
      <c r="A193" s="812" t="s">
        <v>182</v>
      </c>
      <c r="B193" s="804"/>
      <c r="C193" s="804"/>
      <c r="D193" s="804"/>
      <c r="E193" s="804"/>
      <c r="F193" s="804"/>
      <c r="G193" s="804"/>
      <c r="H193" s="804"/>
      <c r="I193" s="804"/>
      <c r="J193" s="804"/>
      <c r="K193" s="804"/>
      <c r="L193" s="804"/>
      <c r="M193" s="804"/>
      <c r="N193" s="804"/>
      <c r="O193" s="804"/>
      <c r="P193" s="804"/>
      <c r="Q193" s="804"/>
      <c r="R193" s="804"/>
      <c r="S193" s="804"/>
      <c r="T193" s="804"/>
      <c r="U193" s="804"/>
      <c r="V193" s="804"/>
      <c r="W193" s="804"/>
      <c r="X193" s="804"/>
      <c r="Y193" s="804"/>
      <c r="Z193" s="804"/>
      <c r="AA193" s="779"/>
      <c r="AB193" s="779"/>
      <c r="AC193" s="779"/>
    </row>
    <row r="194" spans="1:68" ht="27" customHeight="1" x14ac:dyDescent="0.25">
      <c r="A194" s="54" t="s">
        <v>353</v>
      </c>
      <c r="B194" s="54" t="s">
        <v>354</v>
      </c>
      <c r="C194" s="31">
        <v>4301020323</v>
      </c>
      <c r="D194" s="796">
        <v>4680115886223</v>
      </c>
      <c r="E194" s="797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1142" t="s">
        <v>355</v>
      </c>
      <c r="Q194" s="790"/>
      <c r="R194" s="790"/>
      <c r="S194" s="790"/>
      <c r="T194" s="791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803"/>
      <c r="B195" s="804"/>
      <c r="C195" s="804"/>
      <c r="D195" s="804"/>
      <c r="E195" s="804"/>
      <c r="F195" s="804"/>
      <c r="G195" s="804"/>
      <c r="H195" s="804"/>
      <c r="I195" s="804"/>
      <c r="J195" s="804"/>
      <c r="K195" s="804"/>
      <c r="L195" s="804"/>
      <c r="M195" s="804"/>
      <c r="N195" s="804"/>
      <c r="O195" s="805"/>
      <c r="P195" s="802" t="s">
        <v>71</v>
      </c>
      <c r="Q195" s="799"/>
      <c r="R195" s="799"/>
      <c r="S195" s="799"/>
      <c r="T195" s="799"/>
      <c r="U195" s="799"/>
      <c r="V195" s="800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x14ac:dyDescent="0.2">
      <c r="A196" s="804"/>
      <c r="B196" s="804"/>
      <c r="C196" s="804"/>
      <c r="D196" s="804"/>
      <c r="E196" s="804"/>
      <c r="F196" s="804"/>
      <c r="G196" s="804"/>
      <c r="H196" s="804"/>
      <c r="I196" s="804"/>
      <c r="J196" s="804"/>
      <c r="K196" s="804"/>
      <c r="L196" s="804"/>
      <c r="M196" s="804"/>
      <c r="N196" s="804"/>
      <c r="O196" s="805"/>
      <c r="P196" s="802" t="s">
        <v>71</v>
      </c>
      <c r="Q196" s="799"/>
      <c r="R196" s="799"/>
      <c r="S196" s="799"/>
      <c r="T196" s="799"/>
      <c r="U196" s="799"/>
      <c r="V196" s="800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customHeight="1" x14ac:dyDescent="0.25">
      <c r="A197" s="812" t="s">
        <v>64</v>
      </c>
      <c r="B197" s="804"/>
      <c r="C197" s="804"/>
      <c r="D197" s="804"/>
      <c r="E197" s="804"/>
      <c r="F197" s="804"/>
      <c r="G197" s="804"/>
      <c r="H197" s="804"/>
      <c r="I197" s="804"/>
      <c r="J197" s="804"/>
      <c r="K197" s="804"/>
      <c r="L197" s="804"/>
      <c r="M197" s="804"/>
      <c r="N197" s="804"/>
      <c r="O197" s="804"/>
      <c r="P197" s="804"/>
      <c r="Q197" s="804"/>
      <c r="R197" s="804"/>
      <c r="S197" s="804"/>
      <c r="T197" s="804"/>
      <c r="U197" s="804"/>
      <c r="V197" s="804"/>
      <c r="W197" s="804"/>
      <c r="X197" s="804"/>
      <c r="Y197" s="804"/>
      <c r="Z197" s="804"/>
      <c r="AA197" s="779"/>
      <c r="AB197" s="779"/>
      <c r="AC197" s="779"/>
    </row>
    <row r="198" spans="1:68" ht="27" customHeight="1" x14ac:dyDescent="0.25">
      <c r="A198" s="54" t="s">
        <v>357</v>
      </c>
      <c r="B198" s="54" t="s">
        <v>358</v>
      </c>
      <c r="C198" s="31">
        <v>4301031191</v>
      </c>
      <c r="D198" s="796">
        <v>4680115880993</v>
      </c>
      <c r="E198" s="797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8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90"/>
      <c r="R198" s="790"/>
      <c r="S198" s="790"/>
      <c r="T198" s="791"/>
      <c r="U198" s="34"/>
      <c r="V198" s="34"/>
      <c r="W198" s="35" t="s">
        <v>69</v>
      </c>
      <c r="X198" s="783">
        <v>0</v>
      </c>
      <c r="Y198" s="784">
        <f t="shared" ref="Y198:Y205" si="36"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0</v>
      </c>
      <c r="BN198" s="64">
        <f t="shared" ref="BN198:BN205" si="38">IFERROR(Y198*I198/H198,"0")</f>
        <v>0</v>
      </c>
      <c r="BO198" s="64">
        <f t="shared" ref="BO198:BO205" si="39">IFERROR(1/J198*(X198/H198),"0")</f>
        <v>0</v>
      </c>
      <c r="BP198" s="64">
        <f t="shared" ref="BP198:BP205" si="40">IFERROR(1/J198*(Y198/H198),"0")</f>
        <v>0</v>
      </c>
    </row>
    <row r="199" spans="1:68" ht="27" customHeight="1" x14ac:dyDescent="0.25">
      <c r="A199" s="54" t="s">
        <v>360</v>
      </c>
      <c r="B199" s="54" t="s">
        <v>361</v>
      </c>
      <c r="C199" s="31">
        <v>4301031204</v>
      </c>
      <c r="D199" s="796">
        <v>4680115881761</v>
      </c>
      <c r="E199" s="797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8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90"/>
      <c r="R199" s="790"/>
      <c r="S199" s="790"/>
      <c r="T199" s="791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363</v>
      </c>
      <c r="B200" s="54" t="s">
        <v>364</v>
      </c>
      <c r="C200" s="31">
        <v>4301031201</v>
      </c>
      <c r="D200" s="796">
        <v>4680115881563</v>
      </c>
      <c r="E200" s="797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8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90"/>
      <c r="R200" s="790"/>
      <c r="S200" s="790"/>
      <c r="T200" s="791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366</v>
      </c>
      <c r="B201" s="54" t="s">
        <v>367</v>
      </c>
      <c r="C201" s="31">
        <v>4301031199</v>
      </c>
      <c r="D201" s="796">
        <v>4680115880986</v>
      </c>
      <c r="E201" s="797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90"/>
      <c r="R201" s="790"/>
      <c r="S201" s="790"/>
      <c r="T201" s="791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368</v>
      </c>
      <c r="B202" s="54" t="s">
        <v>369</v>
      </c>
      <c r="C202" s="31">
        <v>4301031205</v>
      </c>
      <c r="D202" s="796">
        <v>4680115881785</v>
      </c>
      <c r="E202" s="797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7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90"/>
      <c r="R202" s="790"/>
      <c r="S202" s="790"/>
      <c r="T202" s="791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370</v>
      </c>
      <c r="B203" s="54" t="s">
        <v>371</v>
      </c>
      <c r="C203" s="31">
        <v>4301031202</v>
      </c>
      <c r="D203" s="796">
        <v>4680115881679</v>
      </c>
      <c r="E203" s="797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90"/>
      <c r="R203" s="790"/>
      <c r="S203" s="790"/>
      <c r="T203" s="791"/>
      <c r="U203" s="34"/>
      <c r="V203" s="34"/>
      <c r="W203" s="35" t="s">
        <v>69</v>
      </c>
      <c r="X203" s="783">
        <v>0</v>
      </c>
      <c r="Y203" s="784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372</v>
      </c>
      <c r="B204" s="54" t="s">
        <v>373</v>
      </c>
      <c r="C204" s="31">
        <v>4301031158</v>
      </c>
      <c r="D204" s="796">
        <v>4680115880191</v>
      </c>
      <c r="E204" s="797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90"/>
      <c r="R204" s="790"/>
      <c r="S204" s="790"/>
      <c r="T204" s="791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374</v>
      </c>
      <c r="B205" s="54" t="s">
        <v>375</v>
      </c>
      <c r="C205" s="31">
        <v>4301031245</v>
      </c>
      <c r="D205" s="796">
        <v>4680115883963</v>
      </c>
      <c r="E205" s="797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11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90"/>
      <c r="R205" s="790"/>
      <c r="S205" s="790"/>
      <c r="T205" s="791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803"/>
      <c r="B206" s="804"/>
      <c r="C206" s="804"/>
      <c r="D206" s="804"/>
      <c r="E206" s="804"/>
      <c r="F206" s="804"/>
      <c r="G206" s="804"/>
      <c r="H206" s="804"/>
      <c r="I206" s="804"/>
      <c r="J206" s="804"/>
      <c r="K206" s="804"/>
      <c r="L206" s="804"/>
      <c r="M206" s="804"/>
      <c r="N206" s="804"/>
      <c r="O206" s="805"/>
      <c r="P206" s="802" t="s">
        <v>71</v>
      </c>
      <c r="Q206" s="799"/>
      <c r="R206" s="799"/>
      <c r="S206" s="799"/>
      <c r="T206" s="799"/>
      <c r="U206" s="799"/>
      <c r="V206" s="800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0</v>
      </c>
      <c r="Y206" s="785">
        <f>IFERROR(Y198/H198,"0")+IFERROR(Y199/H199,"0")+IFERROR(Y200/H200,"0")+IFERROR(Y201/H201,"0")+IFERROR(Y202/H202,"0")+IFERROR(Y203/H203,"0")+IFERROR(Y204/H204,"0")+IFERROR(Y205/H205,"0")</f>
        <v>0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786"/>
      <c r="AB206" s="786"/>
      <c r="AC206" s="786"/>
    </row>
    <row r="207" spans="1:68" x14ac:dyDescent="0.2">
      <c r="A207" s="804"/>
      <c r="B207" s="804"/>
      <c r="C207" s="804"/>
      <c r="D207" s="804"/>
      <c r="E207" s="804"/>
      <c r="F207" s="804"/>
      <c r="G207" s="804"/>
      <c r="H207" s="804"/>
      <c r="I207" s="804"/>
      <c r="J207" s="804"/>
      <c r="K207" s="804"/>
      <c r="L207" s="804"/>
      <c r="M207" s="804"/>
      <c r="N207" s="804"/>
      <c r="O207" s="805"/>
      <c r="P207" s="802" t="s">
        <v>71</v>
      </c>
      <c r="Q207" s="799"/>
      <c r="R207" s="799"/>
      <c r="S207" s="799"/>
      <c r="T207" s="799"/>
      <c r="U207" s="799"/>
      <c r="V207" s="800"/>
      <c r="W207" s="37" t="s">
        <v>69</v>
      </c>
      <c r="X207" s="785">
        <f>IFERROR(SUM(X198:X205),"0")</f>
        <v>0</v>
      </c>
      <c r="Y207" s="785">
        <f>IFERROR(SUM(Y198:Y205),"0")</f>
        <v>0</v>
      </c>
      <c r="Z207" s="37"/>
      <c r="AA207" s="786"/>
      <c r="AB207" s="786"/>
      <c r="AC207" s="786"/>
    </row>
    <row r="208" spans="1:68" ht="16.5" customHeight="1" x14ac:dyDescent="0.25">
      <c r="A208" s="809" t="s">
        <v>377</v>
      </c>
      <c r="B208" s="804"/>
      <c r="C208" s="804"/>
      <c r="D208" s="804"/>
      <c r="E208" s="804"/>
      <c r="F208" s="804"/>
      <c r="G208" s="804"/>
      <c r="H208" s="804"/>
      <c r="I208" s="804"/>
      <c r="J208" s="804"/>
      <c r="K208" s="804"/>
      <c r="L208" s="804"/>
      <c r="M208" s="804"/>
      <c r="N208" s="804"/>
      <c r="O208" s="804"/>
      <c r="P208" s="804"/>
      <c r="Q208" s="804"/>
      <c r="R208" s="804"/>
      <c r="S208" s="804"/>
      <c r="T208" s="804"/>
      <c r="U208" s="804"/>
      <c r="V208" s="804"/>
      <c r="W208" s="804"/>
      <c r="X208" s="804"/>
      <c r="Y208" s="804"/>
      <c r="Z208" s="804"/>
      <c r="AA208" s="778"/>
      <c r="AB208" s="778"/>
      <c r="AC208" s="778"/>
    </row>
    <row r="209" spans="1:68" ht="14.25" customHeight="1" x14ac:dyDescent="0.25">
      <c r="A209" s="812" t="s">
        <v>124</v>
      </c>
      <c r="B209" s="804"/>
      <c r="C209" s="804"/>
      <c r="D209" s="804"/>
      <c r="E209" s="804"/>
      <c r="F209" s="804"/>
      <c r="G209" s="804"/>
      <c r="H209" s="804"/>
      <c r="I209" s="804"/>
      <c r="J209" s="804"/>
      <c r="K209" s="804"/>
      <c r="L209" s="804"/>
      <c r="M209" s="804"/>
      <c r="N209" s="804"/>
      <c r="O209" s="804"/>
      <c r="P209" s="804"/>
      <c r="Q209" s="804"/>
      <c r="R209" s="804"/>
      <c r="S209" s="804"/>
      <c r="T209" s="804"/>
      <c r="U209" s="804"/>
      <c r="V209" s="804"/>
      <c r="W209" s="804"/>
      <c r="X209" s="804"/>
      <c r="Y209" s="804"/>
      <c r="Z209" s="804"/>
      <c r="AA209" s="779"/>
      <c r="AB209" s="779"/>
      <c r="AC209" s="779"/>
    </row>
    <row r="210" spans="1:68" ht="27" customHeight="1" x14ac:dyDescent="0.25">
      <c r="A210" s="54" t="s">
        <v>378</v>
      </c>
      <c r="B210" s="54" t="s">
        <v>379</v>
      </c>
      <c r="C210" s="31">
        <v>4301011450</v>
      </c>
      <c r="D210" s="796">
        <v>4680115881402</v>
      </c>
      <c r="E210" s="797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10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90"/>
      <c r="R210" s="790"/>
      <c r="S210" s="790"/>
      <c r="T210" s="791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381</v>
      </c>
      <c r="B211" s="54" t="s">
        <v>382</v>
      </c>
      <c r="C211" s="31">
        <v>4301011767</v>
      </c>
      <c r="D211" s="796">
        <v>4680115881396</v>
      </c>
      <c r="E211" s="797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90"/>
      <c r="R211" s="790"/>
      <c r="S211" s="790"/>
      <c r="T211" s="791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3"/>
      <c r="B212" s="804"/>
      <c r="C212" s="804"/>
      <c r="D212" s="804"/>
      <c r="E212" s="804"/>
      <c r="F212" s="804"/>
      <c r="G212" s="804"/>
      <c r="H212" s="804"/>
      <c r="I212" s="804"/>
      <c r="J212" s="804"/>
      <c r="K212" s="804"/>
      <c r="L212" s="804"/>
      <c r="M212" s="804"/>
      <c r="N212" s="804"/>
      <c r="O212" s="805"/>
      <c r="P212" s="802" t="s">
        <v>71</v>
      </c>
      <c r="Q212" s="799"/>
      <c r="R212" s="799"/>
      <c r="S212" s="799"/>
      <c r="T212" s="799"/>
      <c r="U212" s="799"/>
      <c r="V212" s="800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x14ac:dyDescent="0.2">
      <c r="A213" s="804"/>
      <c r="B213" s="804"/>
      <c r="C213" s="804"/>
      <c r="D213" s="804"/>
      <c r="E213" s="804"/>
      <c r="F213" s="804"/>
      <c r="G213" s="804"/>
      <c r="H213" s="804"/>
      <c r="I213" s="804"/>
      <c r="J213" s="804"/>
      <c r="K213" s="804"/>
      <c r="L213" s="804"/>
      <c r="M213" s="804"/>
      <c r="N213" s="804"/>
      <c r="O213" s="805"/>
      <c r="P213" s="802" t="s">
        <v>71</v>
      </c>
      <c r="Q213" s="799"/>
      <c r="R213" s="799"/>
      <c r="S213" s="799"/>
      <c r="T213" s="799"/>
      <c r="U213" s="799"/>
      <c r="V213" s="800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customHeight="1" x14ac:dyDescent="0.25">
      <c r="A214" s="812" t="s">
        <v>182</v>
      </c>
      <c r="B214" s="804"/>
      <c r="C214" s="804"/>
      <c r="D214" s="804"/>
      <c r="E214" s="804"/>
      <c r="F214" s="804"/>
      <c r="G214" s="804"/>
      <c r="H214" s="804"/>
      <c r="I214" s="804"/>
      <c r="J214" s="804"/>
      <c r="K214" s="804"/>
      <c r="L214" s="804"/>
      <c r="M214" s="804"/>
      <c r="N214" s="804"/>
      <c r="O214" s="804"/>
      <c r="P214" s="804"/>
      <c r="Q214" s="804"/>
      <c r="R214" s="804"/>
      <c r="S214" s="804"/>
      <c r="T214" s="804"/>
      <c r="U214" s="804"/>
      <c r="V214" s="804"/>
      <c r="W214" s="804"/>
      <c r="X214" s="804"/>
      <c r="Y214" s="804"/>
      <c r="Z214" s="804"/>
      <c r="AA214" s="779"/>
      <c r="AB214" s="779"/>
      <c r="AC214" s="779"/>
    </row>
    <row r="215" spans="1:68" ht="16.5" customHeight="1" x14ac:dyDescent="0.25">
      <c r="A215" s="54" t="s">
        <v>383</v>
      </c>
      <c r="B215" s="54" t="s">
        <v>384</v>
      </c>
      <c r="C215" s="31">
        <v>4301020262</v>
      </c>
      <c r="D215" s="796">
        <v>4680115882935</v>
      </c>
      <c r="E215" s="797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120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90"/>
      <c r="R215" s="790"/>
      <c r="S215" s="790"/>
      <c r="T215" s="791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customHeight="1" x14ac:dyDescent="0.25">
      <c r="A216" s="54" t="s">
        <v>386</v>
      </c>
      <c r="B216" s="54" t="s">
        <v>387</v>
      </c>
      <c r="C216" s="31">
        <v>4301020220</v>
      </c>
      <c r="D216" s="796">
        <v>4680115880764</v>
      </c>
      <c r="E216" s="797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90"/>
      <c r="R216" s="790"/>
      <c r="S216" s="790"/>
      <c r="T216" s="791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803"/>
      <c r="B217" s="804"/>
      <c r="C217" s="804"/>
      <c r="D217" s="804"/>
      <c r="E217" s="804"/>
      <c r="F217" s="804"/>
      <c r="G217" s="804"/>
      <c r="H217" s="804"/>
      <c r="I217" s="804"/>
      <c r="J217" s="804"/>
      <c r="K217" s="804"/>
      <c r="L217" s="804"/>
      <c r="M217" s="804"/>
      <c r="N217" s="804"/>
      <c r="O217" s="805"/>
      <c r="P217" s="802" t="s">
        <v>71</v>
      </c>
      <c r="Q217" s="799"/>
      <c r="R217" s="799"/>
      <c r="S217" s="799"/>
      <c r="T217" s="799"/>
      <c r="U217" s="799"/>
      <c r="V217" s="800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x14ac:dyDescent="0.2">
      <c r="A218" s="804"/>
      <c r="B218" s="804"/>
      <c r="C218" s="804"/>
      <c r="D218" s="804"/>
      <c r="E218" s="804"/>
      <c r="F218" s="804"/>
      <c r="G218" s="804"/>
      <c r="H218" s="804"/>
      <c r="I218" s="804"/>
      <c r="J218" s="804"/>
      <c r="K218" s="804"/>
      <c r="L218" s="804"/>
      <c r="M218" s="804"/>
      <c r="N218" s="804"/>
      <c r="O218" s="805"/>
      <c r="P218" s="802" t="s">
        <v>71</v>
      </c>
      <c r="Q218" s="799"/>
      <c r="R218" s="799"/>
      <c r="S218" s="799"/>
      <c r="T218" s="799"/>
      <c r="U218" s="799"/>
      <c r="V218" s="800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customHeight="1" x14ac:dyDescent="0.25">
      <c r="A219" s="812" t="s">
        <v>64</v>
      </c>
      <c r="B219" s="804"/>
      <c r="C219" s="804"/>
      <c r="D219" s="804"/>
      <c r="E219" s="804"/>
      <c r="F219" s="804"/>
      <c r="G219" s="804"/>
      <c r="H219" s="804"/>
      <c r="I219" s="804"/>
      <c r="J219" s="804"/>
      <c r="K219" s="804"/>
      <c r="L219" s="804"/>
      <c r="M219" s="804"/>
      <c r="N219" s="804"/>
      <c r="O219" s="804"/>
      <c r="P219" s="804"/>
      <c r="Q219" s="804"/>
      <c r="R219" s="804"/>
      <c r="S219" s="804"/>
      <c r="T219" s="804"/>
      <c r="U219" s="804"/>
      <c r="V219" s="804"/>
      <c r="W219" s="804"/>
      <c r="X219" s="804"/>
      <c r="Y219" s="804"/>
      <c r="Z219" s="804"/>
      <c r="AA219" s="779"/>
      <c r="AB219" s="779"/>
      <c r="AC219" s="779"/>
    </row>
    <row r="220" spans="1:68" ht="27" customHeight="1" x14ac:dyDescent="0.25">
      <c r="A220" s="54" t="s">
        <v>388</v>
      </c>
      <c r="B220" s="54" t="s">
        <v>389</v>
      </c>
      <c r="C220" s="31">
        <v>4301031224</v>
      </c>
      <c r="D220" s="796">
        <v>4680115882683</v>
      </c>
      <c r="E220" s="797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1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90"/>
      <c r="R220" s="790"/>
      <c r="S220" s="790"/>
      <c r="T220" s="791"/>
      <c r="U220" s="34"/>
      <c r="V220" s="34"/>
      <c r="W220" s="35" t="s">
        <v>69</v>
      </c>
      <c r="X220" s="783">
        <v>0</v>
      </c>
      <c r="Y220" s="784">
        <f t="shared" ref="Y220:Y227" si="41">IFERROR(IF(X220="",0,CEILING((X220/$H220),1)*$H220),"")</f>
        <v>0</v>
      </c>
      <c r="Z220" s="36" t="str">
        <f>IFERROR(IF(Y220=0,"",ROUNDUP(Y220/H220,0)*0.00902),"")</f>
        <v/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0</v>
      </c>
      <c r="BN220" s="64">
        <f t="shared" ref="BN220:BN227" si="43">IFERROR(Y220*I220/H220,"0")</f>
        <v>0</v>
      </c>
      <c r="BO220" s="64">
        <f t="shared" ref="BO220:BO227" si="44">IFERROR(1/J220*(X220/H220),"0")</f>
        <v>0</v>
      </c>
      <c r="BP220" s="64">
        <f t="shared" ref="BP220:BP227" si="45">IFERROR(1/J220*(Y220/H220),"0")</f>
        <v>0</v>
      </c>
    </row>
    <row r="221" spans="1:68" ht="27" customHeight="1" x14ac:dyDescent="0.25">
      <c r="A221" s="54" t="s">
        <v>391</v>
      </c>
      <c r="B221" s="54" t="s">
        <v>392</v>
      </c>
      <c r="C221" s="31">
        <v>4301031230</v>
      </c>
      <c r="D221" s="796">
        <v>4680115882690</v>
      </c>
      <c r="E221" s="797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12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90"/>
      <c r="R221" s="790"/>
      <c r="S221" s="790"/>
      <c r="T221" s="791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394</v>
      </c>
      <c r="B222" s="54" t="s">
        <v>395</v>
      </c>
      <c r="C222" s="31">
        <v>4301031220</v>
      </c>
      <c r="D222" s="796">
        <v>4680115882669</v>
      </c>
      <c r="E222" s="797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9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90"/>
      <c r="R222" s="790"/>
      <c r="S222" s="790"/>
      <c r="T222" s="791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397</v>
      </c>
      <c r="B223" s="54" t="s">
        <v>398</v>
      </c>
      <c r="C223" s="31">
        <v>4301031221</v>
      </c>
      <c r="D223" s="796">
        <v>4680115882676</v>
      </c>
      <c r="E223" s="797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112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90"/>
      <c r="R223" s="790"/>
      <c r="S223" s="790"/>
      <c r="T223" s="791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IFERROR(IF(Y223=0,"",ROUNDUP(Y223/H223,0)*0.00902),"")</f>
        <v/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400</v>
      </c>
      <c r="B224" s="54" t="s">
        <v>401</v>
      </c>
      <c r="C224" s="31">
        <v>4301031223</v>
      </c>
      <c r="D224" s="796">
        <v>4680115884014</v>
      </c>
      <c r="E224" s="797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90"/>
      <c r="R224" s="790"/>
      <c r="S224" s="790"/>
      <c r="T224" s="791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402</v>
      </c>
      <c r="B225" s="54" t="s">
        <v>403</v>
      </c>
      <c r="C225" s="31">
        <v>4301031222</v>
      </c>
      <c r="D225" s="796">
        <v>4680115884007</v>
      </c>
      <c r="E225" s="797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9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90"/>
      <c r="R225" s="790"/>
      <c r="S225" s="790"/>
      <c r="T225" s="791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404</v>
      </c>
      <c r="B226" s="54" t="s">
        <v>405</v>
      </c>
      <c r="C226" s="31">
        <v>4301031229</v>
      </c>
      <c r="D226" s="796">
        <v>4680115884038</v>
      </c>
      <c r="E226" s="797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9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90"/>
      <c r="R226" s="790"/>
      <c r="S226" s="790"/>
      <c r="T226" s="791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customHeight="1" x14ac:dyDescent="0.25">
      <c r="A227" s="54" t="s">
        <v>406</v>
      </c>
      <c r="B227" s="54" t="s">
        <v>407</v>
      </c>
      <c r="C227" s="31">
        <v>4301031225</v>
      </c>
      <c r="D227" s="796">
        <v>4680115884021</v>
      </c>
      <c r="E227" s="797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94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90"/>
      <c r="R227" s="790"/>
      <c r="S227" s="790"/>
      <c r="T227" s="791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x14ac:dyDescent="0.2">
      <c r="A228" s="803"/>
      <c r="B228" s="804"/>
      <c r="C228" s="804"/>
      <c r="D228" s="804"/>
      <c r="E228" s="804"/>
      <c r="F228" s="804"/>
      <c r="G228" s="804"/>
      <c r="H228" s="804"/>
      <c r="I228" s="804"/>
      <c r="J228" s="804"/>
      <c r="K228" s="804"/>
      <c r="L228" s="804"/>
      <c r="M228" s="804"/>
      <c r="N228" s="804"/>
      <c r="O228" s="805"/>
      <c r="P228" s="802" t="s">
        <v>71</v>
      </c>
      <c r="Q228" s="799"/>
      <c r="R228" s="799"/>
      <c r="S228" s="799"/>
      <c r="T228" s="799"/>
      <c r="U228" s="799"/>
      <c r="V228" s="800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0</v>
      </c>
      <c r="Y228" s="785">
        <f>IFERROR(Y220/H220,"0")+IFERROR(Y221/H221,"0")+IFERROR(Y222/H222,"0")+IFERROR(Y223/H223,"0")+IFERROR(Y224/H224,"0")+IFERROR(Y225/H225,"0")+IFERROR(Y226/H226,"0")+IFERROR(Y227/H227,"0")</f>
        <v>0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786"/>
      <c r="AB228" s="786"/>
      <c r="AC228" s="786"/>
    </row>
    <row r="229" spans="1:68" x14ac:dyDescent="0.2">
      <c r="A229" s="804"/>
      <c r="B229" s="804"/>
      <c r="C229" s="804"/>
      <c r="D229" s="804"/>
      <c r="E229" s="804"/>
      <c r="F229" s="804"/>
      <c r="G229" s="804"/>
      <c r="H229" s="804"/>
      <c r="I229" s="804"/>
      <c r="J229" s="804"/>
      <c r="K229" s="804"/>
      <c r="L229" s="804"/>
      <c r="M229" s="804"/>
      <c r="N229" s="804"/>
      <c r="O229" s="805"/>
      <c r="P229" s="802" t="s">
        <v>71</v>
      </c>
      <c r="Q229" s="799"/>
      <c r="R229" s="799"/>
      <c r="S229" s="799"/>
      <c r="T229" s="799"/>
      <c r="U229" s="799"/>
      <c r="V229" s="800"/>
      <c r="W229" s="37" t="s">
        <v>69</v>
      </c>
      <c r="X229" s="785">
        <f>IFERROR(SUM(X220:X227),"0")</f>
        <v>0</v>
      </c>
      <c r="Y229" s="785">
        <f>IFERROR(SUM(Y220:Y227),"0")</f>
        <v>0</v>
      </c>
      <c r="Z229" s="37"/>
      <c r="AA229" s="786"/>
      <c r="AB229" s="786"/>
      <c r="AC229" s="786"/>
    </row>
    <row r="230" spans="1:68" ht="14.25" customHeight="1" x14ac:dyDescent="0.25">
      <c r="A230" s="812" t="s">
        <v>73</v>
      </c>
      <c r="B230" s="804"/>
      <c r="C230" s="804"/>
      <c r="D230" s="804"/>
      <c r="E230" s="804"/>
      <c r="F230" s="804"/>
      <c r="G230" s="804"/>
      <c r="H230" s="804"/>
      <c r="I230" s="804"/>
      <c r="J230" s="804"/>
      <c r="K230" s="804"/>
      <c r="L230" s="804"/>
      <c r="M230" s="804"/>
      <c r="N230" s="804"/>
      <c r="O230" s="804"/>
      <c r="P230" s="804"/>
      <c r="Q230" s="804"/>
      <c r="R230" s="804"/>
      <c r="S230" s="804"/>
      <c r="T230" s="804"/>
      <c r="U230" s="804"/>
      <c r="V230" s="804"/>
      <c r="W230" s="804"/>
      <c r="X230" s="804"/>
      <c r="Y230" s="804"/>
      <c r="Z230" s="804"/>
      <c r="AA230" s="779"/>
      <c r="AB230" s="779"/>
      <c r="AC230" s="779"/>
    </row>
    <row r="231" spans="1:68" ht="37.5" customHeight="1" x14ac:dyDescent="0.25">
      <c r="A231" s="54" t="s">
        <v>408</v>
      </c>
      <c r="B231" s="54" t="s">
        <v>409</v>
      </c>
      <c r="C231" s="31">
        <v>4301051408</v>
      </c>
      <c r="D231" s="796">
        <v>4680115881594</v>
      </c>
      <c r="E231" s="797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1224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90"/>
      <c r="R231" s="790"/>
      <c r="S231" s="790"/>
      <c r="T231" s="791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customHeight="1" x14ac:dyDescent="0.25">
      <c r="A232" s="54" t="s">
        <v>411</v>
      </c>
      <c r="B232" s="54" t="s">
        <v>412</v>
      </c>
      <c r="C232" s="31">
        <v>4301051754</v>
      </c>
      <c r="D232" s="796">
        <v>4680115880962</v>
      </c>
      <c r="E232" s="797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97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90"/>
      <c r="R232" s="790"/>
      <c r="S232" s="790"/>
      <c r="T232" s="791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customHeight="1" x14ac:dyDescent="0.25">
      <c r="A233" s="54" t="s">
        <v>414</v>
      </c>
      <c r="B233" s="54" t="s">
        <v>415</v>
      </c>
      <c r="C233" s="31">
        <v>4301051411</v>
      </c>
      <c r="D233" s="796">
        <v>4680115881617</v>
      </c>
      <c r="E233" s="797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997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90"/>
      <c r="R233" s="790"/>
      <c r="S233" s="790"/>
      <c r="T233" s="791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417</v>
      </c>
      <c r="B234" s="54" t="s">
        <v>418</v>
      </c>
      <c r="C234" s="31">
        <v>4301051632</v>
      </c>
      <c r="D234" s="796">
        <v>4680115880573</v>
      </c>
      <c r="E234" s="797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118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90"/>
      <c r="R234" s="790"/>
      <c r="S234" s="790"/>
      <c r="T234" s="791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>IFERROR(IF(Y234=0,"",ROUNDUP(Y234/H234,0)*0.02175),"")</f>
        <v/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420</v>
      </c>
      <c r="B235" s="54" t="s">
        <v>421</v>
      </c>
      <c r="C235" s="31">
        <v>4301051407</v>
      </c>
      <c r="D235" s="796">
        <v>4680115882195</v>
      </c>
      <c r="E235" s="797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1002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90"/>
      <c r="R235" s="790"/>
      <c r="S235" s="790"/>
      <c r="T235" s="791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ref="Z235:Z241" si="51">IFERROR(IF(Y235=0,"",ROUNDUP(Y235/H235,0)*0.00753),"")</f>
        <v/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37.5" customHeight="1" x14ac:dyDescent="0.25">
      <c r="A236" s="54" t="s">
        <v>423</v>
      </c>
      <c r="B236" s="54" t="s">
        <v>424</v>
      </c>
      <c r="C236" s="31">
        <v>4301051752</v>
      </c>
      <c r="D236" s="796">
        <v>4680115882607</v>
      </c>
      <c r="E236" s="797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11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90"/>
      <c r="R236" s="790"/>
      <c r="S236" s="790"/>
      <c r="T236" s="791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426</v>
      </c>
      <c r="B237" s="54" t="s">
        <v>427</v>
      </c>
      <c r="C237" s="31">
        <v>4301051630</v>
      </c>
      <c r="D237" s="796">
        <v>4680115880092</v>
      </c>
      <c r="E237" s="797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11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90"/>
      <c r="R237" s="790"/>
      <c r="S237" s="790"/>
      <c r="T237" s="791"/>
      <c r="U237" s="34"/>
      <c r="V237" s="34"/>
      <c r="W237" s="35" t="s">
        <v>69</v>
      </c>
      <c r="X237" s="783">
        <v>0</v>
      </c>
      <c r="Y237" s="784">
        <f t="shared" si="46"/>
        <v>0</v>
      </c>
      <c r="Z237" s="36" t="str">
        <f t="shared" si="51"/>
        <v/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429</v>
      </c>
      <c r="B238" s="54" t="s">
        <v>430</v>
      </c>
      <c r="C238" s="31">
        <v>4301051631</v>
      </c>
      <c r="D238" s="796">
        <v>4680115880221</v>
      </c>
      <c r="E238" s="797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90"/>
      <c r="R238" s="790"/>
      <c r="S238" s="790"/>
      <c r="T238" s="791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431</v>
      </c>
      <c r="B239" s="54" t="s">
        <v>432</v>
      </c>
      <c r="C239" s="31">
        <v>4301051749</v>
      </c>
      <c r="D239" s="796">
        <v>4680115882942</v>
      </c>
      <c r="E239" s="797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10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90"/>
      <c r="R239" s="790"/>
      <c r="S239" s="790"/>
      <c r="T239" s="791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434</v>
      </c>
      <c r="B240" s="54" t="s">
        <v>435</v>
      </c>
      <c r="C240" s="31">
        <v>4301051753</v>
      </c>
      <c r="D240" s="796">
        <v>4680115880504</v>
      </c>
      <c r="E240" s="797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1158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90"/>
      <c r="R240" s="790"/>
      <c r="S240" s="790"/>
      <c r="T240" s="791"/>
      <c r="U240" s="34"/>
      <c r="V240" s="34"/>
      <c r="W240" s="35" t="s">
        <v>69</v>
      </c>
      <c r="X240" s="783">
        <v>0</v>
      </c>
      <c r="Y240" s="784">
        <f t="shared" si="46"/>
        <v>0</v>
      </c>
      <c r="Z240" s="36" t="str">
        <f t="shared" si="51"/>
        <v/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t="27" customHeight="1" x14ac:dyDescent="0.25">
      <c r="A241" s="54" t="s">
        <v>436</v>
      </c>
      <c r="B241" s="54" t="s">
        <v>437</v>
      </c>
      <c r="C241" s="31">
        <v>4301051410</v>
      </c>
      <c r="D241" s="796">
        <v>4680115882164</v>
      </c>
      <c r="E241" s="797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9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90"/>
      <c r="R241" s="790"/>
      <c r="S241" s="790"/>
      <c r="T241" s="791"/>
      <c r="U241" s="34"/>
      <c r="V241" s="34"/>
      <c r="W241" s="35" t="s">
        <v>69</v>
      </c>
      <c r="X241" s="783">
        <v>0</v>
      </c>
      <c r="Y241" s="784">
        <f t="shared" si="46"/>
        <v>0</v>
      </c>
      <c r="Z241" s="36" t="str">
        <f t="shared" si="51"/>
        <v/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0</v>
      </c>
      <c r="BN241" s="64">
        <f t="shared" si="48"/>
        <v>0</v>
      </c>
      <c r="BO241" s="64">
        <f t="shared" si="49"/>
        <v>0</v>
      </c>
      <c r="BP241" s="64">
        <f t="shared" si="50"/>
        <v>0</v>
      </c>
    </row>
    <row r="242" spans="1:68" x14ac:dyDescent="0.2">
      <c r="A242" s="803"/>
      <c r="B242" s="804"/>
      <c r="C242" s="804"/>
      <c r="D242" s="804"/>
      <c r="E242" s="804"/>
      <c r="F242" s="804"/>
      <c r="G242" s="804"/>
      <c r="H242" s="804"/>
      <c r="I242" s="804"/>
      <c r="J242" s="804"/>
      <c r="K242" s="804"/>
      <c r="L242" s="804"/>
      <c r="M242" s="804"/>
      <c r="N242" s="804"/>
      <c r="O242" s="805"/>
      <c r="P242" s="802" t="s">
        <v>71</v>
      </c>
      <c r="Q242" s="799"/>
      <c r="R242" s="799"/>
      <c r="S242" s="799"/>
      <c r="T242" s="799"/>
      <c r="U242" s="799"/>
      <c r="V242" s="800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86"/>
      <c r="AB242" s="786"/>
      <c r="AC242" s="786"/>
    </row>
    <row r="243" spans="1:68" x14ac:dyDescent="0.2">
      <c r="A243" s="804"/>
      <c r="B243" s="804"/>
      <c r="C243" s="804"/>
      <c r="D243" s="804"/>
      <c r="E243" s="804"/>
      <c r="F243" s="804"/>
      <c r="G243" s="804"/>
      <c r="H243" s="804"/>
      <c r="I243" s="804"/>
      <c r="J243" s="804"/>
      <c r="K243" s="804"/>
      <c r="L243" s="804"/>
      <c r="M243" s="804"/>
      <c r="N243" s="804"/>
      <c r="O243" s="805"/>
      <c r="P243" s="802" t="s">
        <v>71</v>
      </c>
      <c r="Q243" s="799"/>
      <c r="R243" s="799"/>
      <c r="S243" s="799"/>
      <c r="T243" s="799"/>
      <c r="U243" s="799"/>
      <c r="V243" s="800"/>
      <c r="W243" s="37" t="s">
        <v>69</v>
      </c>
      <c r="X243" s="785">
        <f>IFERROR(SUM(X231:X241),"0")</f>
        <v>0</v>
      </c>
      <c r="Y243" s="785">
        <f>IFERROR(SUM(Y231:Y241),"0")</f>
        <v>0</v>
      </c>
      <c r="Z243" s="37"/>
      <c r="AA243" s="786"/>
      <c r="AB243" s="786"/>
      <c r="AC243" s="786"/>
    </row>
    <row r="244" spans="1:68" ht="14.25" customHeight="1" x14ac:dyDescent="0.25">
      <c r="A244" s="812" t="s">
        <v>229</v>
      </c>
      <c r="B244" s="804"/>
      <c r="C244" s="804"/>
      <c r="D244" s="804"/>
      <c r="E244" s="804"/>
      <c r="F244" s="804"/>
      <c r="G244" s="804"/>
      <c r="H244" s="804"/>
      <c r="I244" s="804"/>
      <c r="J244" s="804"/>
      <c r="K244" s="804"/>
      <c r="L244" s="804"/>
      <c r="M244" s="804"/>
      <c r="N244" s="804"/>
      <c r="O244" s="804"/>
      <c r="P244" s="804"/>
      <c r="Q244" s="804"/>
      <c r="R244" s="804"/>
      <c r="S244" s="804"/>
      <c r="T244" s="804"/>
      <c r="U244" s="804"/>
      <c r="V244" s="804"/>
      <c r="W244" s="804"/>
      <c r="X244" s="804"/>
      <c r="Y244" s="804"/>
      <c r="Z244" s="804"/>
      <c r="AA244" s="779"/>
      <c r="AB244" s="779"/>
      <c r="AC244" s="779"/>
    </row>
    <row r="245" spans="1:68" ht="16.5" customHeight="1" x14ac:dyDescent="0.25">
      <c r="A245" s="54" t="s">
        <v>439</v>
      </c>
      <c r="B245" s="54" t="s">
        <v>440</v>
      </c>
      <c r="C245" s="31">
        <v>4301060404</v>
      </c>
      <c r="D245" s="796">
        <v>4680115882874</v>
      </c>
      <c r="E245" s="797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1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90"/>
      <c r="R245" s="790"/>
      <c r="S245" s="790"/>
      <c r="T245" s="791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customHeight="1" x14ac:dyDescent="0.25">
      <c r="A246" s="54" t="s">
        <v>439</v>
      </c>
      <c r="B246" s="54" t="s">
        <v>442</v>
      </c>
      <c r="C246" s="31">
        <v>4301060360</v>
      </c>
      <c r="D246" s="796">
        <v>4680115882874</v>
      </c>
      <c r="E246" s="797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110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90"/>
      <c r="R246" s="790"/>
      <c r="S246" s="790"/>
      <c r="T246" s="791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444</v>
      </c>
      <c r="B247" s="54" t="s">
        <v>445</v>
      </c>
      <c r="C247" s="31">
        <v>4301060359</v>
      </c>
      <c r="D247" s="796">
        <v>4680115884434</v>
      </c>
      <c r="E247" s="797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91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90"/>
      <c r="R247" s="790"/>
      <c r="S247" s="790"/>
      <c r="T247" s="791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447</v>
      </c>
      <c r="B248" s="54" t="s">
        <v>448</v>
      </c>
      <c r="C248" s="31">
        <v>4301060375</v>
      </c>
      <c r="D248" s="796">
        <v>4680115880818</v>
      </c>
      <c r="E248" s="797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90"/>
      <c r="R248" s="790"/>
      <c r="S248" s="790"/>
      <c r="T248" s="791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customHeight="1" x14ac:dyDescent="0.25">
      <c r="A249" s="54" t="s">
        <v>450</v>
      </c>
      <c r="B249" s="54" t="s">
        <v>451</v>
      </c>
      <c r="C249" s="31">
        <v>4301060389</v>
      </c>
      <c r="D249" s="796">
        <v>4680115880801</v>
      </c>
      <c r="E249" s="797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121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90"/>
      <c r="R249" s="790"/>
      <c r="S249" s="790"/>
      <c r="T249" s="791"/>
      <c r="U249" s="34"/>
      <c r="V249" s="34"/>
      <c r="W249" s="35" t="s">
        <v>69</v>
      </c>
      <c r="X249" s="783">
        <v>0</v>
      </c>
      <c r="Y249" s="784">
        <f>IFERROR(IF(X249="",0,CEILING((X249/$H249),1)*$H249),"")</f>
        <v>0</v>
      </c>
      <c r="Z249" s="36" t="str">
        <f>IFERROR(IF(Y249=0,"",ROUNDUP(Y249/H249,0)*0.00753),"")</f>
        <v/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x14ac:dyDescent="0.2">
      <c r="A250" s="803"/>
      <c r="B250" s="804"/>
      <c r="C250" s="804"/>
      <c r="D250" s="804"/>
      <c r="E250" s="804"/>
      <c r="F250" s="804"/>
      <c r="G250" s="804"/>
      <c r="H250" s="804"/>
      <c r="I250" s="804"/>
      <c r="J250" s="804"/>
      <c r="K250" s="804"/>
      <c r="L250" s="804"/>
      <c r="M250" s="804"/>
      <c r="N250" s="804"/>
      <c r="O250" s="805"/>
      <c r="P250" s="802" t="s">
        <v>71</v>
      </c>
      <c r="Q250" s="799"/>
      <c r="R250" s="799"/>
      <c r="S250" s="799"/>
      <c r="T250" s="799"/>
      <c r="U250" s="799"/>
      <c r="V250" s="800"/>
      <c r="W250" s="37" t="s">
        <v>72</v>
      </c>
      <c r="X250" s="785">
        <f>IFERROR(X245/H245,"0")+IFERROR(X246/H246,"0")+IFERROR(X247/H247,"0")+IFERROR(X248/H248,"0")+IFERROR(X249/H249,"0")</f>
        <v>0</v>
      </c>
      <c r="Y250" s="785">
        <f>IFERROR(Y245/H245,"0")+IFERROR(Y246/H246,"0")+IFERROR(Y247/H247,"0")+IFERROR(Y248/H248,"0")+IFERROR(Y249/H249,"0")</f>
        <v>0</v>
      </c>
      <c r="Z250" s="785">
        <f>IFERROR(IF(Z245="",0,Z245),"0")+IFERROR(IF(Z246="",0,Z246),"0")+IFERROR(IF(Z247="",0,Z247),"0")+IFERROR(IF(Z248="",0,Z248),"0")+IFERROR(IF(Z249="",0,Z249),"0")</f>
        <v>0</v>
      </c>
      <c r="AA250" s="786"/>
      <c r="AB250" s="786"/>
      <c r="AC250" s="786"/>
    </row>
    <row r="251" spans="1:68" x14ac:dyDescent="0.2">
      <c r="A251" s="804"/>
      <c r="B251" s="804"/>
      <c r="C251" s="804"/>
      <c r="D251" s="804"/>
      <c r="E251" s="804"/>
      <c r="F251" s="804"/>
      <c r="G251" s="804"/>
      <c r="H251" s="804"/>
      <c r="I251" s="804"/>
      <c r="J251" s="804"/>
      <c r="K251" s="804"/>
      <c r="L251" s="804"/>
      <c r="M251" s="804"/>
      <c r="N251" s="804"/>
      <c r="O251" s="805"/>
      <c r="P251" s="802" t="s">
        <v>71</v>
      </c>
      <c r="Q251" s="799"/>
      <c r="R251" s="799"/>
      <c r="S251" s="799"/>
      <c r="T251" s="799"/>
      <c r="U251" s="799"/>
      <c r="V251" s="800"/>
      <c r="W251" s="37" t="s">
        <v>69</v>
      </c>
      <c r="X251" s="785">
        <f>IFERROR(SUM(X245:X249),"0")</f>
        <v>0</v>
      </c>
      <c r="Y251" s="785">
        <f>IFERROR(SUM(Y245:Y249),"0")</f>
        <v>0</v>
      </c>
      <c r="Z251" s="37"/>
      <c r="AA251" s="786"/>
      <c r="AB251" s="786"/>
      <c r="AC251" s="786"/>
    </row>
    <row r="252" spans="1:68" ht="16.5" customHeight="1" x14ac:dyDescent="0.25">
      <c r="A252" s="809" t="s">
        <v>453</v>
      </c>
      <c r="B252" s="804"/>
      <c r="C252" s="804"/>
      <c r="D252" s="804"/>
      <c r="E252" s="804"/>
      <c r="F252" s="804"/>
      <c r="G252" s="804"/>
      <c r="H252" s="804"/>
      <c r="I252" s="804"/>
      <c r="J252" s="804"/>
      <c r="K252" s="804"/>
      <c r="L252" s="804"/>
      <c r="M252" s="804"/>
      <c r="N252" s="804"/>
      <c r="O252" s="804"/>
      <c r="P252" s="804"/>
      <c r="Q252" s="804"/>
      <c r="R252" s="804"/>
      <c r="S252" s="804"/>
      <c r="T252" s="804"/>
      <c r="U252" s="804"/>
      <c r="V252" s="804"/>
      <c r="W252" s="804"/>
      <c r="X252" s="804"/>
      <c r="Y252" s="804"/>
      <c r="Z252" s="804"/>
      <c r="AA252" s="778"/>
      <c r="AB252" s="778"/>
      <c r="AC252" s="778"/>
    </row>
    <row r="253" spans="1:68" ht="14.25" customHeight="1" x14ac:dyDescent="0.25">
      <c r="A253" s="812" t="s">
        <v>124</v>
      </c>
      <c r="B253" s="804"/>
      <c r="C253" s="804"/>
      <c r="D253" s="804"/>
      <c r="E253" s="804"/>
      <c r="F253" s="804"/>
      <c r="G253" s="804"/>
      <c r="H253" s="804"/>
      <c r="I253" s="804"/>
      <c r="J253" s="804"/>
      <c r="K253" s="804"/>
      <c r="L253" s="804"/>
      <c r="M253" s="804"/>
      <c r="N253" s="804"/>
      <c r="O253" s="804"/>
      <c r="P253" s="804"/>
      <c r="Q253" s="804"/>
      <c r="R253" s="804"/>
      <c r="S253" s="804"/>
      <c r="T253" s="804"/>
      <c r="U253" s="804"/>
      <c r="V253" s="804"/>
      <c r="W253" s="804"/>
      <c r="X253" s="804"/>
      <c r="Y253" s="804"/>
      <c r="Z253" s="804"/>
      <c r="AA253" s="779"/>
      <c r="AB253" s="779"/>
      <c r="AC253" s="779"/>
    </row>
    <row r="254" spans="1:68" ht="27" customHeight="1" x14ac:dyDescent="0.25">
      <c r="A254" s="54" t="s">
        <v>454</v>
      </c>
      <c r="B254" s="54" t="s">
        <v>455</v>
      </c>
      <c r="C254" s="31">
        <v>4301011945</v>
      </c>
      <c r="D254" s="796">
        <v>4680115884274</v>
      </c>
      <c r="E254" s="797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96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0"/>
      <c r="R254" s="790"/>
      <c r="S254" s="790"/>
      <c r="T254" s="791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customHeight="1" x14ac:dyDescent="0.25">
      <c r="A255" s="54" t="s">
        <v>454</v>
      </c>
      <c r="B255" s="54" t="s">
        <v>457</v>
      </c>
      <c r="C255" s="31">
        <v>4301011717</v>
      </c>
      <c r="D255" s="796">
        <v>4680115884274</v>
      </c>
      <c r="E255" s="797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113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90"/>
      <c r="R255" s="790"/>
      <c r="S255" s="790"/>
      <c r="T255" s="791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459</v>
      </c>
      <c r="B256" s="54" t="s">
        <v>460</v>
      </c>
      <c r="C256" s="31">
        <v>4301011719</v>
      </c>
      <c r="D256" s="796">
        <v>4680115884298</v>
      </c>
      <c r="E256" s="797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9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90"/>
      <c r="R256" s="790"/>
      <c r="S256" s="790"/>
      <c r="T256" s="791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462</v>
      </c>
      <c r="B257" s="54" t="s">
        <v>463</v>
      </c>
      <c r="C257" s="31">
        <v>4301011944</v>
      </c>
      <c r="D257" s="796">
        <v>4680115884250</v>
      </c>
      <c r="E257" s="797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95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90"/>
      <c r="R257" s="790"/>
      <c r="S257" s="790"/>
      <c r="T257" s="791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462</v>
      </c>
      <c r="B258" s="54" t="s">
        <v>464</v>
      </c>
      <c r="C258" s="31">
        <v>4301011733</v>
      </c>
      <c r="D258" s="796">
        <v>4680115884250</v>
      </c>
      <c r="E258" s="797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11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90"/>
      <c r="R258" s="790"/>
      <c r="S258" s="790"/>
      <c r="T258" s="791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466</v>
      </c>
      <c r="B259" s="54" t="s">
        <v>467</v>
      </c>
      <c r="C259" s="31">
        <v>4301011718</v>
      </c>
      <c r="D259" s="796">
        <v>4680115884281</v>
      </c>
      <c r="E259" s="797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11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90"/>
      <c r="R259" s="790"/>
      <c r="S259" s="790"/>
      <c r="T259" s="791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468</v>
      </c>
      <c r="B260" s="54" t="s">
        <v>469</v>
      </c>
      <c r="C260" s="31">
        <v>4301011720</v>
      </c>
      <c r="D260" s="796">
        <v>4680115884199</v>
      </c>
      <c r="E260" s="797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90"/>
      <c r="R260" s="790"/>
      <c r="S260" s="790"/>
      <c r="T260" s="791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customHeight="1" x14ac:dyDescent="0.25">
      <c r="A261" s="54" t="s">
        <v>470</v>
      </c>
      <c r="B261" s="54" t="s">
        <v>471</v>
      </c>
      <c r="C261" s="31">
        <v>4301011716</v>
      </c>
      <c r="D261" s="796">
        <v>4680115884267</v>
      </c>
      <c r="E261" s="797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9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90"/>
      <c r="R261" s="790"/>
      <c r="S261" s="790"/>
      <c r="T261" s="791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x14ac:dyDescent="0.2">
      <c r="A262" s="803"/>
      <c r="B262" s="804"/>
      <c r="C262" s="804"/>
      <c r="D262" s="804"/>
      <c r="E262" s="804"/>
      <c r="F262" s="804"/>
      <c r="G262" s="804"/>
      <c r="H262" s="804"/>
      <c r="I262" s="804"/>
      <c r="J262" s="804"/>
      <c r="K262" s="804"/>
      <c r="L262" s="804"/>
      <c r="M262" s="804"/>
      <c r="N262" s="804"/>
      <c r="O262" s="805"/>
      <c r="P262" s="802" t="s">
        <v>71</v>
      </c>
      <c r="Q262" s="799"/>
      <c r="R262" s="799"/>
      <c r="S262" s="799"/>
      <c r="T262" s="799"/>
      <c r="U262" s="799"/>
      <c r="V262" s="800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x14ac:dyDescent="0.2">
      <c r="A263" s="804"/>
      <c r="B263" s="804"/>
      <c r="C263" s="804"/>
      <c r="D263" s="804"/>
      <c r="E263" s="804"/>
      <c r="F263" s="804"/>
      <c r="G263" s="804"/>
      <c r="H263" s="804"/>
      <c r="I263" s="804"/>
      <c r="J263" s="804"/>
      <c r="K263" s="804"/>
      <c r="L263" s="804"/>
      <c r="M263" s="804"/>
      <c r="N263" s="804"/>
      <c r="O263" s="805"/>
      <c r="P263" s="802" t="s">
        <v>71</v>
      </c>
      <c r="Q263" s="799"/>
      <c r="R263" s="799"/>
      <c r="S263" s="799"/>
      <c r="T263" s="799"/>
      <c r="U263" s="799"/>
      <c r="V263" s="800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customHeight="1" x14ac:dyDescent="0.25">
      <c r="A264" s="809" t="s">
        <v>473</v>
      </c>
      <c r="B264" s="804"/>
      <c r="C264" s="804"/>
      <c r="D264" s="804"/>
      <c r="E264" s="804"/>
      <c r="F264" s="804"/>
      <c r="G264" s="804"/>
      <c r="H264" s="804"/>
      <c r="I264" s="804"/>
      <c r="J264" s="804"/>
      <c r="K264" s="804"/>
      <c r="L264" s="804"/>
      <c r="M264" s="804"/>
      <c r="N264" s="804"/>
      <c r="O264" s="804"/>
      <c r="P264" s="804"/>
      <c r="Q264" s="804"/>
      <c r="R264" s="804"/>
      <c r="S264" s="804"/>
      <c r="T264" s="804"/>
      <c r="U264" s="804"/>
      <c r="V264" s="804"/>
      <c r="W264" s="804"/>
      <c r="X264" s="804"/>
      <c r="Y264" s="804"/>
      <c r="Z264" s="804"/>
      <c r="AA264" s="778"/>
      <c r="AB264" s="778"/>
      <c r="AC264" s="778"/>
    </row>
    <row r="265" spans="1:68" ht="14.25" customHeight="1" x14ac:dyDescent="0.25">
      <c r="A265" s="812" t="s">
        <v>124</v>
      </c>
      <c r="B265" s="804"/>
      <c r="C265" s="804"/>
      <c r="D265" s="804"/>
      <c r="E265" s="804"/>
      <c r="F265" s="804"/>
      <c r="G265" s="804"/>
      <c r="H265" s="804"/>
      <c r="I265" s="804"/>
      <c r="J265" s="804"/>
      <c r="K265" s="804"/>
      <c r="L265" s="804"/>
      <c r="M265" s="804"/>
      <c r="N265" s="804"/>
      <c r="O265" s="804"/>
      <c r="P265" s="804"/>
      <c r="Q265" s="804"/>
      <c r="R265" s="804"/>
      <c r="S265" s="804"/>
      <c r="T265" s="804"/>
      <c r="U265" s="804"/>
      <c r="V265" s="804"/>
      <c r="W265" s="804"/>
      <c r="X265" s="804"/>
      <c r="Y265" s="804"/>
      <c r="Z265" s="804"/>
      <c r="AA265" s="779"/>
      <c r="AB265" s="779"/>
      <c r="AC265" s="779"/>
    </row>
    <row r="266" spans="1:68" ht="27" customHeight="1" x14ac:dyDescent="0.25">
      <c r="A266" s="54" t="s">
        <v>474</v>
      </c>
      <c r="B266" s="54" t="s">
        <v>475</v>
      </c>
      <c r="C266" s="31">
        <v>4301011942</v>
      </c>
      <c r="D266" s="796">
        <v>4680115884137</v>
      </c>
      <c r="E266" s="797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117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0"/>
      <c r="R266" s="790"/>
      <c r="S266" s="790"/>
      <c r="T266" s="791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customHeight="1" x14ac:dyDescent="0.25">
      <c r="A267" s="54" t="s">
        <v>474</v>
      </c>
      <c r="B267" s="54" t="s">
        <v>476</v>
      </c>
      <c r="C267" s="31">
        <v>4301011826</v>
      </c>
      <c r="D267" s="796">
        <v>4680115884137</v>
      </c>
      <c r="E267" s="797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3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90"/>
      <c r="R267" s="790"/>
      <c r="S267" s="790"/>
      <c r="T267" s="791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478</v>
      </c>
      <c r="B268" s="54" t="s">
        <v>479</v>
      </c>
      <c r="C268" s="31">
        <v>4301011724</v>
      </c>
      <c r="D268" s="796">
        <v>4680115884236</v>
      </c>
      <c r="E268" s="797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11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90"/>
      <c r="R268" s="790"/>
      <c r="S268" s="790"/>
      <c r="T268" s="791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481</v>
      </c>
      <c r="B269" s="54" t="s">
        <v>482</v>
      </c>
      <c r="C269" s="31">
        <v>4301011941</v>
      </c>
      <c r="D269" s="796">
        <v>4680115884175</v>
      </c>
      <c r="E269" s="797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989" t="s">
        <v>483</v>
      </c>
      <c r="Q269" s="790"/>
      <c r="R269" s="790"/>
      <c r="S269" s="790"/>
      <c r="T269" s="791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481</v>
      </c>
      <c r="B270" s="54" t="s">
        <v>484</v>
      </c>
      <c r="C270" s="31">
        <v>4301011721</v>
      </c>
      <c r="D270" s="796">
        <v>4680115884175</v>
      </c>
      <c r="E270" s="797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90"/>
      <c r="R270" s="790"/>
      <c r="S270" s="790"/>
      <c r="T270" s="791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486</v>
      </c>
      <c r="B271" s="54" t="s">
        <v>487</v>
      </c>
      <c r="C271" s="31">
        <v>4301011824</v>
      </c>
      <c r="D271" s="796">
        <v>4680115884144</v>
      </c>
      <c r="E271" s="797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11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90"/>
      <c r="R271" s="790"/>
      <c r="S271" s="790"/>
      <c r="T271" s="791"/>
      <c r="U271" s="34"/>
      <c r="V271" s="34"/>
      <c r="W271" s="35" t="s">
        <v>69</v>
      </c>
      <c r="X271" s="783">
        <v>0</v>
      </c>
      <c r="Y271" s="784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488</v>
      </c>
      <c r="B272" s="54" t="s">
        <v>489</v>
      </c>
      <c r="C272" s="31">
        <v>4301011963</v>
      </c>
      <c r="D272" s="796">
        <v>4680115885288</v>
      </c>
      <c r="E272" s="797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106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90"/>
      <c r="R272" s="790"/>
      <c r="S272" s="790"/>
      <c r="T272" s="791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491</v>
      </c>
      <c r="B273" s="54" t="s">
        <v>492</v>
      </c>
      <c r="C273" s="31">
        <v>4301011726</v>
      </c>
      <c r="D273" s="796">
        <v>4680115884182</v>
      </c>
      <c r="E273" s="797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11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90"/>
      <c r="R273" s="790"/>
      <c r="S273" s="790"/>
      <c r="T273" s="791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customHeight="1" x14ac:dyDescent="0.25">
      <c r="A274" s="54" t="s">
        <v>493</v>
      </c>
      <c r="B274" s="54" t="s">
        <v>494</v>
      </c>
      <c r="C274" s="31">
        <v>4301011722</v>
      </c>
      <c r="D274" s="796">
        <v>4680115884205</v>
      </c>
      <c r="E274" s="797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9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90"/>
      <c r="R274" s="790"/>
      <c r="S274" s="790"/>
      <c r="T274" s="791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x14ac:dyDescent="0.2">
      <c r="A275" s="803"/>
      <c r="B275" s="804"/>
      <c r="C275" s="804"/>
      <c r="D275" s="804"/>
      <c r="E275" s="804"/>
      <c r="F275" s="804"/>
      <c r="G275" s="804"/>
      <c r="H275" s="804"/>
      <c r="I275" s="804"/>
      <c r="J275" s="804"/>
      <c r="K275" s="804"/>
      <c r="L275" s="804"/>
      <c r="M275" s="804"/>
      <c r="N275" s="804"/>
      <c r="O275" s="805"/>
      <c r="P275" s="802" t="s">
        <v>71</v>
      </c>
      <c r="Q275" s="799"/>
      <c r="R275" s="799"/>
      <c r="S275" s="799"/>
      <c r="T275" s="799"/>
      <c r="U275" s="799"/>
      <c r="V275" s="800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0</v>
      </c>
      <c r="Y275" s="785">
        <f>IFERROR(Y266/H266,"0")+IFERROR(Y267/H267,"0")+IFERROR(Y268/H268,"0")+IFERROR(Y269/H269,"0")+IFERROR(Y270/H270,"0")+IFERROR(Y271/H271,"0")+IFERROR(Y272/H272,"0")+IFERROR(Y273/H273,"0")+IFERROR(Y274/H274,"0")</f>
        <v>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786"/>
      <c r="AB275" s="786"/>
      <c r="AC275" s="786"/>
    </row>
    <row r="276" spans="1:68" x14ac:dyDescent="0.2">
      <c r="A276" s="804"/>
      <c r="B276" s="804"/>
      <c r="C276" s="804"/>
      <c r="D276" s="804"/>
      <c r="E276" s="804"/>
      <c r="F276" s="804"/>
      <c r="G276" s="804"/>
      <c r="H276" s="804"/>
      <c r="I276" s="804"/>
      <c r="J276" s="804"/>
      <c r="K276" s="804"/>
      <c r="L276" s="804"/>
      <c r="M276" s="804"/>
      <c r="N276" s="804"/>
      <c r="O276" s="805"/>
      <c r="P276" s="802" t="s">
        <v>71</v>
      </c>
      <c r="Q276" s="799"/>
      <c r="R276" s="799"/>
      <c r="S276" s="799"/>
      <c r="T276" s="799"/>
      <c r="U276" s="799"/>
      <c r="V276" s="800"/>
      <c r="W276" s="37" t="s">
        <v>69</v>
      </c>
      <c r="X276" s="785">
        <f>IFERROR(SUM(X266:X274),"0")</f>
        <v>0</v>
      </c>
      <c r="Y276" s="785">
        <f>IFERROR(SUM(Y266:Y274),"0")</f>
        <v>0</v>
      </c>
      <c r="Z276" s="37"/>
      <c r="AA276" s="786"/>
      <c r="AB276" s="786"/>
      <c r="AC276" s="786"/>
    </row>
    <row r="277" spans="1:68" ht="14.25" customHeight="1" x14ac:dyDescent="0.25">
      <c r="A277" s="812" t="s">
        <v>182</v>
      </c>
      <c r="B277" s="804"/>
      <c r="C277" s="804"/>
      <c r="D277" s="804"/>
      <c r="E277" s="804"/>
      <c r="F277" s="804"/>
      <c r="G277" s="804"/>
      <c r="H277" s="804"/>
      <c r="I277" s="804"/>
      <c r="J277" s="804"/>
      <c r="K277" s="804"/>
      <c r="L277" s="804"/>
      <c r="M277" s="804"/>
      <c r="N277" s="804"/>
      <c r="O277" s="804"/>
      <c r="P277" s="804"/>
      <c r="Q277" s="804"/>
      <c r="R277" s="804"/>
      <c r="S277" s="804"/>
      <c r="T277" s="804"/>
      <c r="U277" s="804"/>
      <c r="V277" s="804"/>
      <c r="W277" s="804"/>
      <c r="X277" s="804"/>
      <c r="Y277" s="804"/>
      <c r="Z277" s="804"/>
      <c r="AA277" s="779"/>
      <c r="AB277" s="779"/>
      <c r="AC277" s="779"/>
    </row>
    <row r="278" spans="1:68" ht="27" customHeight="1" x14ac:dyDescent="0.25">
      <c r="A278" s="54" t="s">
        <v>495</v>
      </c>
      <c r="B278" s="54" t="s">
        <v>496</v>
      </c>
      <c r="C278" s="31">
        <v>4301020340</v>
      </c>
      <c r="D278" s="796">
        <v>4680115885721</v>
      </c>
      <c r="E278" s="797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907" t="s">
        <v>497</v>
      </c>
      <c r="Q278" s="790"/>
      <c r="R278" s="790"/>
      <c r="S278" s="790"/>
      <c r="T278" s="791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803"/>
      <c r="B279" s="804"/>
      <c r="C279" s="804"/>
      <c r="D279" s="804"/>
      <c r="E279" s="804"/>
      <c r="F279" s="804"/>
      <c r="G279" s="804"/>
      <c r="H279" s="804"/>
      <c r="I279" s="804"/>
      <c r="J279" s="804"/>
      <c r="K279" s="804"/>
      <c r="L279" s="804"/>
      <c r="M279" s="804"/>
      <c r="N279" s="804"/>
      <c r="O279" s="805"/>
      <c r="P279" s="802" t="s">
        <v>71</v>
      </c>
      <c r="Q279" s="799"/>
      <c r="R279" s="799"/>
      <c r="S279" s="799"/>
      <c r="T279" s="799"/>
      <c r="U279" s="799"/>
      <c r="V279" s="800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x14ac:dyDescent="0.2">
      <c r="A280" s="804"/>
      <c r="B280" s="804"/>
      <c r="C280" s="804"/>
      <c r="D280" s="804"/>
      <c r="E280" s="804"/>
      <c r="F280" s="804"/>
      <c r="G280" s="804"/>
      <c r="H280" s="804"/>
      <c r="I280" s="804"/>
      <c r="J280" s="804"/>
      <c r="K280" s="804"/>
      <c r="L280" s="804"/>
      <c r="M280" s="804"/>
      <c r="N280" s="804"/>
      <c r="O280" s="805"/>
      <c r="P280" s="802" t="s">
        <v>71</v>
      </c>
      <c r="Q280" s="799"/>
      <c r="R280" s="799"/>
      <c r="S280" s="799"/>
      <c r="T280" s="799"/>
      <c r="U280" s="799"/>
      <c r="V280" s="800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customHeight="1" x14ac:dyDescent="0.25">
      <c r="A281" s="809" t="s">
        <v>499</v>
      </c>
      <c r="B281" s="804"/>
      <c r="C281" s="804"/>
      <c r="D281" s="804"/>
      <c r="E281" s="804"/>
      <c r="F281" s="804"/>
      <c r="G281" s="804"/>
      <c r="H281" s="804"/>
      <c r="I281" s="804"/>
      <c r="J281" s="804"/>
      <c r="K281" s="804"/>
      <c r="L281" s="804"/>
      <c r="M281" s="804"/>
      <c r="N281" s="804"/>
      <c r="O281" s="804"/>
      <c r="P281" s="804"/>
      <c r="Q281" s="804"/>
      <c r="R281" s="804"/>
      <c r="S281" s="804"/>
      <c r="T281" s="804"/>
      <c r="U281" s="804"/>
      <c r="V281" s="804"/>
      <c r="W281" s="804"/>
      <c r="X281" s="804"/>
      <c r="Y281" s="804"/>
      <c r="Z281" s="804"/>
      <c r="AA281" s="778"/>
      <c r="AB281" s="778"/>
      <c r="AC281" s="778"/>
    </row>
    <row r="282" spans="1:68" ht="14.25" customHeight="1" x14ac:dyDescent="0.25">
      <c r="A282" s="812" t="s">
        <v>124</v>
      </c>
      <c r="B282" s="804"/>
      <c r="C282" s="804"/>
      <c r="D282" s="804"/>
      <c r="E282" s="804"/>
      <c r="F282" s="804"/>
      <c r="G282" s="804"/>
      <c r="H282" s="804"/>
      <c r="I282" s="804"/>
      <c r="J282" s="804"/>
      <c r="K282" s="804"/>
      <c r="L282" s="804"/>
      <c r="M282" s="804"/>
      <c r="N282" s="804"/>
      <c r="O282" s="804"/>
      <c r="P282" s="804"/>
      <c r="Q282" s="804"/>
      <c r="R282" s="804"/>
      <c r="S282" s="804"/>
      <c r="T282" s="804"/>
      <c r="U282" s="804"/>
      <c r="V282" s="804"/>
      <c r="W282" s="804"/>
      <c r="X282" s="804"/>
      <c r="Y282" s="804"/>
      <c r="Z282" s="804"/>
      <c r="AA282" s="779"/>
      <c r="AB282" s="779"/>
      <c r="AC282" s="779"/>
    </row>
    <row r="283" spans="1:68" ht="27" customHeight="1" x14ac:dyDescent="0.25">
      <c r="A283" s="54" t="s">
        <v>500</v>
      </c>
      <c r="B283" s="54" t="s">
        <v>501</v>
      </c>
      <c r="C283" s="31">
        <v>4301011322</v>
      </c>
      <c r="D283" s="796">
        <v>4607091387452</v>
      </c>
      <c r="E283" s="797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106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90"/>
      <c r="R283" s="790"/>
      <c r="S283" s="790"/>
      <c r="T283" s="791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customHeight="1" x14ac:dyDescent="0.25">
      <c r="A284" s="54" t="s">
        <v>503</v>
      </c>
      <c r="B284" s="54" t="s">
        <v>504</v>
      </c>
      <c r="C284" s="31">
        <v>4301011855</v>
      </c>
      <c r="D284" s="796">
        <v>4680115885837</v>
      </c>
      <c r="E284" s="797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11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90"/>
      <c r="R284" s="790"/>
      <c r="S284" s="790"/>
      <c r="T284" s="791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506</v>
      </c>
      <c r="B285" s="54" t="s">
        <v>507</v>
      </c>
      <c r="C285" s="31">
        <v>4301011910</v>
      </c>
      <c r="D285" s="796">
        <v>4680115885806</v>
      </c>
      <c r="E285" s="797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1071" t="s">
        <v>508</v>
      </c>
      <c r="Q285" s="790"/>
      <c r="R285" s="790"/>
      <c r="S285" s="790"/>
      <c r="T285" s="791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customHeight="1" x14ac:dyDescent="0.25">
      <c r="A286" s="54" t="s">
        <v>506</v>
      </c>
      <c r="B286" s="54" t="s">
        <v>510</v>
      </c>
      <c r="C286" s="31">
        <v>4301011850</v>
      </c>
      <c r="D286" s="796">
        <v>4680115885806</v>
      </c>
      <c r="E286" s="797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11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90"/>
      <c r="R286" s="790"/>
      <c r="S286" s="790"/>
      <c r="T286" s="791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512</v>
      </c>
      <c r="B287" s="54" t="s">
        <v>513</v>
      </c>
      <c r="C287" s="31">
        <v>4301011313</v>
      </c>
      <c r="D287" s="796">
        <v>4607091385984</v>
      </c>
      <c r="E287" s="797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111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90"/>
      <c r="R287" s="790"/>
      <c r="S287" s="790"/>
      <c r="T287" s="791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customHeight="1" x14ac:dyDescent="0.25">
      <c r="A288" s="54" t="s">
        <v>515</v>
      </c>
      <c r="B288" s="54" t="s">
        <v>516</v>
      </c>
      <c r="C288" s="31">
        <v>4301011853</v>
      </c>
      <c r="D288" s="796">
        <v>4680115885851</v>
      </c>
      <c r="E288" s="797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8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90"/>
      <c r="R288" s="790"/>
      <c r="S288" s="790"/>
      <c r="T288" s="791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518</v>
      </c>
      <c r="B289" s="54" t="s">
        <v>519</v>
      </c>
      <c r="C289" s="31">
        <v>4301011319</v>
      </c>
      <c r="D289" s="796">
        <v>4607091387469</v>
      </c>
      <c r="E289" s="797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10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90"/>
      <c r="R289" s="790"/>
      <c r="S289" s="790"/>
      <c r="T289" s="791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521</v>
      </c>
      <c r="B290" s="54" t="s">
        <v>522</v>
      </c>
      <c r="C290" s="31">
        <v>4301011852</v>
      </c>
      <c r="D290" s="796">
        <v>4680115885844</v>
      </c>
      <c r="E290" s="797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12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90"/>
      <c r="R290" s="790"/>
      <c r="S290" s="790"/>
      <c r="T290" s="791"/>
      <c r="U290" s="34"/>
      <c r="V290" s="34"/>
      <c r="W290" s="35" t="s">
        <v>69</v>
      </c>
      <c r="X290" s="783">
        <v>20</v>
      </c>
      <c r="Y290" s="784">
        <f t="shared" si="62"/>
        <v>20</v>
      </c>
      <c r="Z290" s="36">
        <f>IFERROR(IF(Y290=0,"",ROUNDUP(Y290/H290,0)*0.00902),"")</f>
        <v>4.5100000000000001E-2</v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21.05</v>
      </c>
      <c r="BN290" s="64">
        <f t="shared" si="64"/>
        <v>21.05</v>
      </c>
      <c r="BO290" s="64">
        <f t="shared" si="65"/>
        <v>3.787878787878788E-2</v>
      </c>
      <c r="BP290" s="64">
        <f t="shared" si="66"/>
        <v>3.787878787878788E-2</v>
      </c>
    </row>
    <row r="291" spans="1:68" ht="27" customHeight="1" x14ac:dyDescent="0.25">
      <c r="A291" s="54" t="s">
        <v>523</v>
      </c>
      <c r="B291" s="54" t="s">
        <v>524</v>
      </c>
      <c r="C291" s="31">
        <v>4301011316</v>
      </c>
      <c r="D291" s="796">
        <v>4607091387438</v>
      </c>
      <c r="E291" s="797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84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90"/>
      <c r="R291" s="790"/>
      <c r="S291" s="790"/>
      <c r="T291" s="791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526</v>
      </c>
      <c r="B292" s="54" t="s">
        <v>527</v>
      </c>
      <c r="C292" s="31">
        <v>4301011851</v>
      </c>
      <c r="D292" s="796">
        <v>4680115885820</v>
      </c>
      <c r="E292" s="797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8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90"/>
      <c r="R292" s="790"/>
      <c r="S292" s="790"/>
      <c r="T292" s="791"/>
      <c r="U292" s="34"/>
      <c r="V292" s="34"/>
      <c r="W292" s="35" t="s">
        <v>69</v>
      </c>
      <c r="X292" s="783">
        <v>20</v>
      </c>
      <c r="Y292" s="784">
        <f t="shared" si="62"/>
        <v>20</v>
      </c>
      <c r="Z292" s="36">
        <f>IFERROR(IF(Y292=0,"",ROUNDUP(Y292/H292,0)*0.00902),"")</f>
        <v>4.5100000000000001E-2</v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21.05</v>
      </c>
      <c r="BN292" s="64">
        <f t="shared" si="64"/>
        <v>21.05</v>
      </c>
      <c r="BO292" s="64">
        <f t="shared" si="65"/>
        <v>3.787878787878788E-2</v>
      </c>
      <c r="BP292" s="64">
        <f t="shared" si="66"/>
        <v>3.787878787878788E-2</v>
      </c>
    </row>
    <row r="293" spans="1:68" x14ac:dyDescent="0.2">
      <c r="A293" s="803"/>
      <c r="B293" s="804"/>
      <c r="C293" s="804"/>
      <c r="D293" s="804"/>
      <c r="E293" s="804"/>
      <c r="F293" s="804"/>
      <c r="G293" s="804"/>
      <c r="H293" s="804"/>
      <c r="I293" s="804"/>
      <c r="J293" s="804"/>
      <c r="K293" s="804"/>
      <c r="L293" s="804"/>
      <c r="M293" s="804"/>
      <c r="N293" s="804"/>
      <c r="O293" s="805"/>
      <c r="P293" s="802" t="s">
        <v>71</v>
      </c>
      <c r="Q293" s="799"/>
      <c r="R293" s="799"/>
      <c r="S293" s="799"/>
      <c r="T293" s="799"/>
      <c r="U293" s="799"/>
      <c r="V293" s="800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10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10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9.0200000000000002E-2</v>
      </c>
      <c r="AA293" s="786"/>
      <c r="AB293" s="786"/>
      <c r="AC293" s="786"/>
    </row>
    <row r="294" spans="1:68" x14ac:dyDescent="0.2">
      <c r="A294" s="804"/>
      <c r="B294" s="804"/>
      <c r="C294" s="804"/>
      <c r="D294" s="804"/>
      <c r="E294" s="804"/>
      <c r="F294" s="804"/>
      <c r="G294" s="804"/>
      <c r="H294" s="804"/>
      <c r="I294" s="804"/>
      <c r="J294" s="804"/>
      <c r="K294" s="804"/>
      <c r="L294" s="804"/>
      <c r="M294" s="804"/>
      <c r="N294" s="804"/>
      <c r="O294" s="805"/>
      <c r="P294" s="802" t="s">
        <v>71</v>
      </c>
      <c r="Q294" s="799"/>
      <c r="R294" s="799"/>
      <c r="S294" s="799"/>
      <c r="T294" s="799"/>
      <c r="U294" s="799"/>
      <c r="V294" s="800"/>
      <c r="W294" s="37" t="s">
        <v>69</v>
      </c>
      <c r="X294" s="785">
        <f>IFERROR(SUM(X283:X292),"0")</f>
        <v>40</v>
      </c>
      <c r="Y294" s="785">
        <f>IFERROR(SUM(Y283:Y292),"0")</f>
        <v>40</v>
      </c>
      <c r="Z294" s="37"/>
      <c r="AA294" s="786"/>
      <c r="AB294" s="786"/>
      <c r="AC294" s="786"/>
    </row>
    <row r="295" spans="1:68" ht="16.5" customHeight="1" x14ac:dyDescent="0.25">
      <c r="A295" s="809" t="s">
        <v>528</v>
      </c>
      <c r="B295" s="804"/>
      <c r="C295" s="804"/>
      <c r="D295" s="804"/>
      <c r="E295" s="804"/>
      <c r="F295" s="804"/>
      <c r="G295" s="804"/>
      <c r="H295" s="804"/>
      <c r="I295" s="804"/>
      <c r="J295" s="804"/>
      <c r="K295" s="804"/>
      <c r="L295" s="804"/>
      <c r="M295" s="804"/>
      <c r="N295" s="804"/>
      <c r="O295" s="804"/>
      <c r="P295" s="804"/>
      <c r="Q295" s="804"/>
      <c r="R295" s="804"/>
      <c r="S295" s="804"/>
      <c r="T295" s="804"/>
      <c r="U295" s="804"/>
      <c r="V295" s="804"/>
      <c r="W295" s="804"/>
      <c r="X295" s="804"/>
      <c r="Y295" s="804"/>
      <c r="Z295" s="804"/>
      <c r="AA295" s="778"/>
      <c r="AB295" s="778"/>
      <c r="AC295" s="778"/>
    </row>
    <row r="296" spans="1:68" ht="14.25" customHeight="1" x14ac:dyDescent="0.25">
      <c r="A296" s="812" t="s">
        <v>124</v>
      </c>
      <c r="B296" s="804"/>
      <c r="C296" s="804"/>
      <c r="D296" s="804"/>
      <c r="E296" s="804"/>
      <c r="F296" s="804"/>
      <c r="G296" s="804"/>
      <c r="H296" s="804"/>
      <c r="I296" s="804"/>
      <c r="J296" s="804"/>
      <c r="K296" s="804"/>
      <c r="L296" s="804"/>
      <c r="M296" s="804"/>
      <c r="N296" s="804"/>
      <c r="O296" s="804"/>
      <c r="P296" s="804"/>
      <c r="Q296" s="804"/>
      <c r="R296" s="804"/>
      <c r="S296" s="804"/>
      <c r="T296" s="804"/>
      <c r="U296" s="804"/>
      <c r="V296" s="804"/>
      <c r="W296" s="804"/>
      <c r="X296" s="804"/>
      <c r="Y296" s="804"/>
      <c r="Z296" s="804"/>
      <c r="AA296" s="779"/>
      <c r="AB296" s="779"/>
      <c r="AC296" s="779"/>
    </row>
    <row r="297" spans="1:68" ht="27" customHeight="1" x14ac:dyDescent="0.25">
      <c r="A297" s="54" t="s">
        <v>529</v>
      </c>
      <c r="B297" s="54" t="s">
        <v>530</v>
      </c>
      <c r="C297" s="31">
        <v>4301011876</v>
      </c>
      <c r="D297" s="796">
        <v>4680115885707</v>
      </c>
      <c r="E297" s="797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83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90"/>
      <c r="R297" s="790"/>
      <c r="S297" s="790"/>
      <c r="T297" s="791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803"/>
      <c r="B298" s="804"/>
      <c r="C298" s="804"/>
      <c r="D298" s="804"/>
      <c r="E298" s="804"/>
      <c r="F298" s="804"/>
      <c r="G298" s="804"/>
      <c r="H298" s="804"/>
      <c r="I298" s="804"/>
      <c r="J298" s="804"/>
      <c r="K298" s="804"/>
      <c r="L298" s="804"/>
      <c r="M298" s="804"/>
      <c r="N298" s="804"/>
      <c r="O298" s="805"/>
      <c r="P298" s="802" t="s">
        <v>71</v>
      </c>
      <c r="Q298" s="799"/>
      <c r="R298" s="799"/>
      <c r="S298" s="799"/>
      <c r="T298" s="799"/>
      <c r="U298" s="799"/>
      <c r="V298" s="800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x14ac:dyDescent="0.2">
      <c r="A299" s="804"/>
      <c r="B299" s="804"/>
      <c r="C299" s="804"/>
      <c r="D299" s="804"/>
      <c r="E299" s="804"/>
      <c r="F299" s="804"/>
      <c r="G299" s="804"/>
      <c r="H299" s="804"/>
      <c r="I299" s="804"/>
      <c r="J299" s="804"/>
      <c r="K299" s="804"/>
      <c r="L299" s="804"/>
      <c r="M299" s="804"/>
      <c r="N299" s="804"/>
      <c r="O299" s="805"/>
      <c r="P299" s="802" t="s">
        <v>71</v>
      </c>
      <c r="Q299" s="799"/>
      <c r="R299" s="799"/>
      <c r="S299" s="799"/>
      <c r="T299" s="799"/>
      <c r="U299" s="799"/>
      <c r="V299" s="800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customHeight="1" x14ac:dyDescent="0.25">
      <c r="A300" s="809" t="s">
        <v>531</v>
      </c>
      <c r="B300" s="804"/>
      <c r="C300" s="804"/>
      <c r="D300" s="804"/>
      <c r="E300" s="804"/>
      <c r="F300" s="804"/>
      <c r="G300" s="804"/>
      <c r="H300" s="804"/>
      <c r="I300" s="804"/>
      <c r="J300" s="804"/>
      <c r="K300" s="804"/>
      <c r="L300" s="804"/>
      <c r="M300" s="804"/>
      <c r="N300" s="804"/>
      <c r="O300" s="804"/>
      <c r="P300" s="804"/>
      <c r="Q300" s="804"/>
      <c r="R300" s="804"/>
      <c r="S300" s="804"/>
      <c r="T300" s="804"/>
      <c r="U300" s="804"/>
      <c r="V300" s="804"/>
      <c r="W300" s="804"/>
      <c r="X300" s="804"/>
      <c r="Y300" s="804"/>
      <c r="Z300" s="804"/>
      <c r="AA300" s="778"/>
      <c r="AB300" s="778"/>
      <c r="AC300" s="778"/>
    </row>
    <row r="301" spans="1:68" ht="14.25" customHeight="1" x14ac:dyDescent="0.25">
      <c r="A301" s="812" t="s">
        <v>124</v>
      </c>
      <c r="B301" s="804"/>
      <c r="C301" s="804"/>
      <c r="D301" s="804"/>
      <c r="E301" s="804"/>
      <c r="F301" s="804"/>
      <c r="G301" s="804"/>
      <c r="H301" s="804"/>
      <c r="I301" s="804"/>
      <c r="J301" s="804"/>
      <c r="K301" s="804"/>
      <c r="L301" s="804"/>
      <c r="M301" s="804"/>
      <c r="N301" s="804"/>
      <c r="O301" s="804"/>
      <c r="P301" s="804"/>
      <c r="Q301" s="804"/>
      <c r="R301" s="804"/>
      <c r="S301" s="804"/>
      <c r="T301" s="804"/>
      <c r="U301" s="804"/>
      <c r="V301" s="804"/>
      <c r="W301" s="804"/>
      <c r="X301" s="804"/>
      <c r="Y301" s="804"/>
      <c r="Z301" s="804"/>
      <c r="AA301" s="779"/>
      <c r="AB301" s="779"/>
      <c r="AC301" s="779"/>
    </row>
    <row r="302" spans="1:68" ht="27" customHeight="1" x14ac:dyDescent="0.25">
      <c r="A302" s="54" t="s">
        <v>532</v>
      </c>
      <c r="B302" s="54" t="s">
        <v>533</v>
      </c>
      <c r="C302" s="31">
        <v>4301011223</v>
      </c>
      <c r="D302" s="796">
        <v>4607091383423</v>
      </c>
      <c r="E302" s="797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12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90"/>
      <c r="R302" s="790"/>
      <c r="S302" s="790"/>
      <c r="T302" s="791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customHeight="1" x14ac:dyDescent="0.25">
      <c r="A303" s="54" t="s">
        <v>534</v>
      </c>
      <c r="B303" s="54" t="s">
        <v>535</v>
      </c>
      <c r="C303" s="31">
        <v>4301011879</v>
      </c>
      <c r="D303" s="796">
        <v>4680115885691</v>
      </c>
      <c r="E303" s="797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10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90"/>
      <c r="R303" s="790"/>
      <c r="S303" s="790"/>
      <c r="T303" s="791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customHeight="1" x14ac:dyDescent="0.25">
      <c r="A304" s="54" t="s">
        <v>537</v>
      </c>
      <c r="B304" s="54" t="s">
        <v>538</v>
      </c>
      <c r="C304" s="31">
        <v>4301011878</v>
      </c>
      <c r="D304" s="796">
        <v>4680115885660</v>
      </c>
      <c r="E304" s="797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9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90"/>
      <c r="R304" s="790"/>
      <c r="S304" s="790"/>
      <c r="T304" s="791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803"/>
      <c r="B305" s="804"/>
      <c r="C305" s="804"/>
      <c r="D305" s="804"/>
      <c r="E305" s="804"/>
      <c r="F305" s="804"/>
      <c r="G305" s="804"/>
      <c r="H305" s="804"/>
      <c r="I305" s="804"/>
      <c r="J305" s="804"/>
      <c r="K305" s="804"/>
      <c r="L305" s="804"/>
      <c r="M305" s="804"/>
      <c r="N305" s="804"/>
      <c r="O305" s="805"/>
      <c r="P305" s="802" t="s">
        <v>71</v>
      </c>
      <c r="Q305" s="799"/>
      <c r="R305" s="799"/>
      <c r="S305" s="799"/>
      <c r="T305" s="799"/>
      <c r="U305" s="799"/>
      <c r="V305" s="800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x14ac:dyDescent="0.2">
      <c r="A306" s="804"/>
      <c r="B306" s="804"/>
      <c r="C306" s="804"/>
      <c r="D306" s="804"/>
      <c r="E306" s="804"/>
      <c r="F306" s="804"/>
      <c r="G306" s="804"/>
      <c r="H306" s="804"/>
      <c r="I306" s="804"/>
      <c r="J306" s="804"/>
      <c r="K306" s="804"/>
      <c r="L306" s="804"/>
      <c r="M306" s="804"/>
      <c r="N306" s="804"/>
      <c r="O306" s="805"/>
      <c r="P306" s="802" t="s">
        <v>71</v>
      </c>
      <c r="Q306" s="799"/>
      <c r="R306" s="799"/>
      <c r="S306" s="799"/>
      <c r="T306" s="799"/>
      <c r="U306" s="799"/>
      <c r="V306" s="800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customHeight="1" x14ac:dyDescent="0.25">
      <c r="A307" s="809" t="s">
        <v>540</v>
      </c>
      <c r="B307" s="804"/>
      <c r="C307" s="804"/>
      <c r="D307" s="804"/>
      <c r="E307" s="804"/>
      <c r="F307" s="804"/>
      <c r="G307" s="804"/>
      <c r="H307" s="804"/>
      <c r="I307" s="804"/>
      <c r="J307" s="804"/>
      <c r="K307" s="804"/>
      <c r="L307" s="804"/>
      <c r="M307" s="804"/>
      <c r="N307" s="804"/>
      <c r="O307" s="804"/>
      <c r="P307" s="804"/>
      <c r="Q307" s="804"/>
      <c r="R307" s="804"/>
      <c r="S307" s="804"/>
      <c r="T307" s="804"/>
      <c r="U307" s="804"/>
      <c r="V307" s="804"/>
      <c r="W307" s="804"/>
      <c r="X307" s="804"/>
      <c r="Y307" s="804"/>
      <c r="Z307" s="804"/>
      <c r="AA307" s="778"/>
      <c r="AB307" s="778"/>
      <c r="AC307" s="778"/>
    </row>
    <row r="308" spans="1:68" ht="14.25" customHeight="1" x14ac:dyDescent="0.25">
      <c r="A308" s="812" t="s">
        <v>73</v>
      </c>
      <c r="B308" s="804"/>
      <c r="C308" s="804"/>
      <c r="D308" s="804"/>
      <c r="E308" s="804"/>
      <c r="F308" s="804"/>
      <c r="G308" s="804"/>
      <c r="H308" s="804"/>
      <c r="I308" s="804"/>
      <c r="J308" s="804"/>
      <c r="K308" s="804"/>
      <c r="L308" s="804"/>
      <c r="M308" s="804"/>
      <c r="N308" s="804"/>
      <c r="O308" s="804"/>
      <c r="P308" s="804"/>
      <c r="Q308" s="804"/>
      <c r="R308" s="804"/>
      <c r="S308" s="804"/>
      <c r="T308" s="804"/>
      <c r="U308" s="804"/>
      <c r="V308" s="804"/>
      <c r="W308" s="804"/>
      <c r="X308" s="804"/>
      <c r="Y308" s="804"/>
      <c r="Z308" s="804"/>
      <c r="AA308" s="779"/>
      <c r="AB308" s="779"/>
      <c r="AC308" s="779"/>
    </row>
    <row r="309" spans="1:68" ht="27" customHeight="1" x14ac:dyDescent="0.25">
      <c r="A309" s="54" t="s">
        <v>541</v>
      </c>
      <c r="B309" s="54" t="s">
        <v>542</v>
      </c>
      <c r="C309" s="31">
        <v>4301051409</v>
      </c>
      <c r="D309" s="796">
        <v>4680115881556</v>
      </c>
      <c r="E309" s="797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90"/>
      <c r="R309" s="790"/>
      <c r="S309" s="790"/>
      <c r="T309" s="791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customHeight="1" x14ac:dyDescent="0.25">
      <c r="A310" s="54" t="s">
        <v>544</v>
      </c>
      <c r="B310" s="54" t="s">
        <v>545</v>
      </c>
      <c r="C310" s="31">
        <v>4301051506</v>
      </c>
      <c r="D310" s="796">
        <v>4680115881037</v>
      </c>
      <c r="E310" s="797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104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90"/>
      <c r="R310" s="790"/>
      <c r="S310" s="790"/>
      <c r="T310" s="791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547</v>
      </c>
      <c r="B311" s="54" t="s">
        <v>548</v>
      </c>
      <c r="C311" s="31">
        <v>4301051893</v>
      </c>
      <c r="D311" s="796">
        <v>4680115886186</v>
      </c>
      <c r="E311" s="797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35" t="s">
        <v>549</v>
      </c>
      <c r="Q311" s="790"/>
      <c r="R311" s="790"/>
      <c r="S311" s="790"/>
      <c r="T311" s="791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551</v>
      </c>
      <c r="B312" s="54" t="s">
        <v>552</v>
      </c>
      <c r="C312" s="31">
        <v>4301051487</v>
      </c>
      <c r="D312" s="796">
        <v>4680115881228</v>
      </c>
      <c r="E312" s="797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1105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90"/>
      <c r="R312" s="790"/>
      <c r="S312" s="790"/>
      <c r="T312" s="791"/>
      <c r="U312" s="34"/>
      <c r="V312" s="34"/>
      <c r="W312" s="35" t="s">
        <v>69</v>
      </c>
      <c r="X312" s="783">
        <v>0</v>
      </c>
      <c r="Y312" s="784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27" customHeight="1" x14ac:dyDescent="0.25">
      <c r="A313" s="54" t="s">
        <v>554</v>
      </c>
      <c r="B313" s="54" t="s">
        <v>555</v>
      </c>
      <c r="C313" s="31">
        <v>4301051384</v>
      </c>
      <c r="D313" s="796">
        <v>4680115881211</v>
      </c>
      <c r="E313" s="797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138</v>
      </c>
      <c r="M313" s="33" t="s">
        <v>68</v>
      </c>
      <c r="N313" s="33"/>
      <c r="O313" s="32">
        <v>45</v>
      </c>
      <c r="P313" s="7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90"/>
      <c r="R313" s="790"/>
      <c r="S313" s="790"/>
      <c r="T313" s="791"/>
      <c r="U313" s="34"/>
      <c r="V313" s="34"/>
      <c r="W313" s="35" t="s">
        <v>69</v>
      </c>
      <c r="X313" s="783">
        <v>0</v>
      </c>
      <c r="Y313" s="784">
        <f t="shared" si="67"/>
        <v>0</v>
      </c>
      <c r="Z313" s="36" t="str">
        <f>IFERROR(IF(Y313=0,"",ROUNDUP(Y313/H313,0)*0.00753),"")</f>
        <v/>
      </c>
      <c r="AA313" s="56"/>
      <c r="AB313" s="57"/>
      <c r="AC313" s="403" t="s">
        <v>543</v>
      </c>
      <c r="AG313" s="64"/>
      <c r="AJ313" s="68" t="s">
        <v>139</v>
      </c>
      <c r="AK313" s="68">
        <v>28.8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t="37.5" customHeight="1" x14ac:dyDescent="0.25">
      <c r="A314" s="54" t="s">
        <v>556</v>
      </c>
      <c r="B314" s="54" t="s">
        <v>557</v>
      </c>
      <c r="C314" s="31">
        <v>4301051378</v>
      </c>
      <c r="D314" s="796">
        <v>4680115881020</v>
      </c>
      <c r="E314" s="797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953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90"/>
      <c r="R314" s="790"/>
      <c r="S314" s="790"/>
      <c r="T314" s="791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x14ac:dyDescent="0.2">
      <c r="A315" s="803"/>
      <c r="B315" s="804"/>
      <c r="C315" s="804"/>
      <c r="D315" s="804"/>
      <c r="E315" s="804"/>
      <c r="F315" s="804"/>
      <c r="G315" s="804"/>
      <c r="H315" s="804"/>
      <c r="I315" s="804"/>
      <c r="J315" s="804"/>
      <c r="K315" s="804"/>
      <c r="L315" s="804"/>
      <c r="M315" s="804"/>
      <c r="N315" s="804"/>
      <c r="O315" s="805"/>
      <c r="P315" s="802" t="s">
        <v>71</v>
      </c>
      <c r="Q315" s="799"/>
      <c r="R315" s="799"/>
      <c r="S315" s="799"/>
      <c r="T315" s="799"/>
      <c r="U315" s="799"/>
      <c r="V315" s="800"/>
      <c r="W315" s="37" t="s">
        <v>72</v>
      </c>
      <c r="X315" s="785">
        <f>IFERROR(X309/H309,"0")+IFERROR(X310/H310,"0")+IFERROR(X311/H311,"0")+IFERROR(X312/H312,"0")+IFERROR(X313/H313,"0")+IFERROR(X314/H314,"0")</f>
        <v>0</v>
      </c>
      <c r="Y315" s="785">
        <f>IFERROR(Y309/H309,"0")+IFERROR(Y310/H310,"0")+IFERROR(Y311/H311,"0")+IFERROR(Y312/H312,"0")+IFERROR(Y313/H313,"0")+IFERROR(Y314/H314,"0")</f>
        <v>0</v>
      </c>
      <c r="Z315" s="785">
        <f>IFERROR(IF(Z309="",0,Z309),"0")+IFERROR(IF(Z310="",0,Z310),"0")+IFERROR(IF(Z311="",0,Z311),"0")+IFERROR(IF(Z312="",0,Z312),"0")+IFERROR(IF(Z313="",0,Z313),"0")+IFERROR(IF(Z314="",0,Z314),"0")</f>
        <v>0</v>
      </c>
      <c r="AA315" s="786"/>
      <c r="AB315" s="786"/>
      <c r="AC315" s="786"/>
    </row>
    <row r="316" spans="1:68" x14ac:dyDescent="0.2">
      <c r="A316" s="804"/>
      <c r="B316" s="804"/>
      <c r="C316" s="804"/>
      <c r="D316" s="804"/>
      <c r="E316" s="804"/>
      <c r="F316" s="804"/>
      <c r="G316" s="804"/>
      <c r="H316" s="804"/>
      <c r="I316" s="804"/>
      <c r="J316" s="804"/>
      <c r="K316" s="804"/>
      <c r="L316" s="804"/>
      <c r="M316" s="804"/>
      <c r="N316" s="804"/>
      <c r="O316" s="805"/>
      <c r="P316" s="802" t="s">
        <v>71</v>
      </c>
      <c r="Q316" s="799"/>
      <c r="R316" s="799"/>
      <c r="S316" s="799"/>
      <c r="T316" s="799"/>
      <c r="U316" s="799"/>
      <c r="V316" s="800"/>
      <c r="W316" s="37" t="s">
        <v>69</v>
      </c>
      <c r="X316" s="785">
        <f>IFERROR(SUM(X309:X314),"0")</f>
        <v>0</v>
      </c>
      <c r="Y316" s="785">
        <f>IFERROR(SUM(Y309:Y314),"0")</f>
        <v>0</v>
      </c>
      <c r="Z316" s="37"/>
      <c r="AA316" s="786"/>
      <c r="AB316" s="786"/>
      <c r="AC316" s="786"/>
    </row>
    <row r="317" spans="1:68" ht="16.5" customHeight="1" x14ac:dyDescent="0.25">
      <c r="A317" s="809" t="s">
        <v>559</v>
      </c>
      <c r="B317" s="804"/>
      <c r="C317" s="804"/>
      <c r="D317" s="804"/>
      <c r="E317" s="804"/>
      <c r="F317" s="804"/>
      <c r="G317" s="804"/>
      <c r="H317" s="804"/>
      <c r="I317" s="804"/>
      <c r="J317" s="804"/>
      <c r="K317" s="804"/>
      <c r="L317" s="804"/>
      <c r="M317" s="804"/>
      <c r="N317" s="804"/>
      <c r="O317" s="804"/>
      <c r="P317" s="804"/>
      <c r="Q317" s="804"/>
      <c r="R317" s="804"/>
      <c r="S317" s="804"/>
      <c r="T317" s="804"/>
      <c r="U317" s="804"/>
      <c r="V317" s="804"/>
      <c r="W317" s="804"/>
      <c r="X317" s="804"/>
      <c r="Y317" s="804"/>
      <c r="Z317" s="804"/>
      <c r="AA317" s="778"/>
      <c r="AB317" s="778"/>
      <c r="AC317" s="778"/>
    </row>
    <row r="318" spans="1:68" ht="14.25" customHeight="1" x14ac:dyDescent="0.25">
      <c r="A318" s="812" t="s">
        <v>124</v>
      </c>
      <c r="B318" s="804"/>
      <c r="C318" s="804"/>
      <c r="D318" s="804"/>
      <c r="E318" s="804"/>
      <c r="F318" s="804"/>
      <c r="G318" s="804"/>
      <c r="H318" s="804"/>
      <c r="I318" s="804"/>
      <c r="J318" s="804"/>
      <c r="K318" s="804"/>
      <c r="L318" s="804"/>
      <c r="M318" s="804"/>
      <c r="N318" s="804"/>
      <c r="O318" s="804"/>
      <c r="P318" s="804"/>
      <c r="Q318" s="804"/>
      <c r="R318" s="804"/>
      <c r="S318" s="804"/>
      <c r="T318" s="804"/>
      <c r="U318" s="804"/>
      <c r="V318" s="804"/>
      <c r="W318" s="804"/>
      <c r="X318" s="804"/>
      <c r="Y318" s="804"/>
      <c r="Z318" s="804"/>
      <c r="AA318" s="779"/>
      <c r="AB318" s="779"/>
      <c r="AC318" s="779"/>
    </row>
    <row r="319" spans="1:68" ht="27" customHeight="1" x14ac:dyDescent="0.25">
      <c r="A319" s="54" t="s">
        <v>560</v>
      </c>
      <c r="B319" s="54" t="s">
        <v>561</v>
      </c>
      <c r="C319" s="31">
        <v>4301011306</v>
      </c>
      <c r="D319" s="796">
        <v>4607091389296</v>
      </c>
      <c r="E319" s="797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90"/>
      <c r="R319" s="790"/>
      <c r="S319" s="790"/>
      <c r="T319" s="791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3"/>
      <c r="B320" s="804"/>
      <c r="C320" s="804"/>
      <c r="D320" s="804"/>
      <c r="E320" s="804"/>
      <c r="F320" s="804"/>
      <c r="G320" s="804"/>
      <c r="H320" s="804"/>
      <c r="I320" s="804"/>
      <c r="J320" s="804"/>
      <c r="K320" s="804"/>
      <c r="L320" s="804"/>
      <c r="M320" s="804"/>
      <c r="N320" s="804"/>
      <c r="O320" s="805"/>
      <c r="P320" s="802" t="s">
        <v>71</v>
      </c>
      <c r="Q320" s="799"/>
      <c r="R320" s="799"/>
      <c r="S320" s="799"/>
      <c r="T320" s="799"/>
      <c r="U320" s="799"/>
      <c r="V320" s="800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x14ac:dyDescent="0.2">
      <c r="A321" s="804"/>
      <c r="B321" s="804"/>
      <c r="C321" s="804"/>
      <c r="D321" s="804"/>
      <c r="E321" s="804"/>
      <c r="F321" s="804"/>
      <c r="G321" s="804"/>
      <c r="H321" s="804"/>
      <c r="I321" s="804"/>
      <c r="J321" s="804"/>
      <c r="K321" s="804"/>
      <c r="L321" s="804"/>
      <c r="M321" s="804"/>
      <c r="N321" s="804"/>
      <c r="O321" s="805"/>
      <c r="P321" s="802" t="s">
        <v>71</v>
      </c>
      <c r="Q321" s="799"/>
      <c r="R321" s="799"/>
      <c r="S321" s="799"/>
      <c r="T321" s="799"/>
      <c r="U321" s="799"/>
      <c r="V321" s="800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customHeight="1" x14ac:dyDescent="0.25">
      <c r="A322" s="812" t="s">
        <v>64</v>
      </c>
      <c r="B322" s="804"/>
      <c r="C322" s="804"/>
      <c r="D322" s="804"/>
      <c r="E322" s="804"/>
      <c r="F322" s="804"/>
      <c r="G322" s="804"/>
      <c r="H322" s="804"/>
      <c r="I322" s="804"/>
      <c r="J322" s="804"/>
      <c r="K322" s="804"/>
      <c r="L322" s="804"/>
      <c r="M322" s="804"/>
      <c r="N322" s="804"/>
      <c r="O322" s="804"/>
      <c r="P322" s="804"/>
      <c r="Q322" s="804"/>
      <c r="R322" s="804"/>
      <c r="S322" s="804"/>
      <c r="T322" s="804"/>
      <c r="U322" s="804"/>
      <c r="V322" s="804"/>
      <c r="W322" s="804"/>
      <c r="X322" s="804"/>
      <c r="Y322" s="804"/>
      <c r="Z322" s="804"/>
      <c r="AA322" s="779"/>
      <c r="AB322" s="779"/>
      <c r="AC322" s="779"/>
    </row>
    <row r="323" spans="1:68" ht="27" customHeight="1" x14ac:dyDescent="0.25">
      <c r="A323" s="54" t="s">
        <v>563</v>
      </c>
      <c r="B323" s="54" t="s">
        <v>564</v>
      </c>
      <c r="C323" s="31">
        <v>4301031163</v>
      </c>
      <c r="D323" s="796">
        <v>4680115880344</v>
      </c>
      <c r="E323" s="797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92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90"/>
      <c r="R323" s="790"/>
      <c r="S323" s="790"/>
      <c r="T323" s="791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3"/>
      <c r="B324" s="804"/>
      <c r="C324" s="804"/>
      <c r="D324" s="804"/>
      <c r="E324" s="804"/>
      <c r="F324" s="804"/>
      <c r="G324" s="804"/>
      <c r="H324" s="804"/>
      <c r="I324" s="804"/>
      <c r="J324" s="804"/>
      <c r="K324" s="804"/>
      <c r="L324" s="804"/>
      <c r="M324" s="804"/>
      <c r="N324" s="804"/>
      <c r="O324" s="805"/>
      <c r="P324" s="802" t="s">
        <v>71</v>
      </c>
      <c r="Q324" s="799"/>
      <c r="R324" s="799"/>
      <c r="S324" s="799"/>
      <c r="T324" s="799"/>
      <c r="U324" s="799"/>
      <c r="V324" s="800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x14ac:dyDescent="0.2">
      <c r="A325" s="804"/>
      <c r="B325" s="804"/>
      <c r="C325" s="804"/>
      <c r="D325" s="804"/>
      <c r="E325" s="804"/>
      <c r="F325" s="804"/>
      <c r="G325" s="804"/>
      <c r="H325" s="804"/>
      <c r="I325" s="804"/>
      <c r="J325" s="804"/>
      <c r="K325" s="804"/>
      <c r="L325" s="804"/>
      <c r="M325" s="804"/>
      <c r="N325" s="804"/>
      <c r="O325" s="805"/>
      <c r="P325" s="802" t="s">
        <v>71</v>
      </c>
      <c r="Q325" s="799"/>
      <c r="R325" s="799"/>
      <c r="S325" s="799"/>
      <c r="T325" s="799"/>
      <c r="U325" s="799"/>
      <c r="V325" s="800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customHeight="1" x14ac:dyDescent="0.25">
      <c r="A326" s="812" t="s">
        <v>73</v>
      </c>
      <c r="B326" s="804"/>
      <c r="C326" s="804"/>
      <c r="D326" s="804"/>
      <c r="E326" s="804"/>
      <c r="F326" s="804"/>
      <c r="G326" s="804"/>
      <c r="H326" s="804"/>
      <c r="I326" s="804"/>
      <c r="J326" s="804"/>
      <c r="K326" s="804"/>
      <c r="L326" s="804"/>
      <c r="M326" s="804"/>
      <c r="N326" s="804"/>
      <c r="O326" s="804"/>
      <c r="P326" s="804"/>
      <c r="Q326" s="804"/>
      <c r="R326" s="804"/>
      <c r="S326" s="804"/>
      <c r="T326" s="804"/>
      <c r="U326" s="804"/>
      <c r="V326" s="804"/>
      <c r="W326" s="804"/>
      <c r="X326" s="804"/>
      <c r="Y326" s="804"/>
      <c r="Z326" s="804"/>
      <c r="AA326" s="779"/>
      <c r="AB326" s="779"/>
      <c r="AC326" s="779"/>
    </row>
    <row r="327" spans="1:68" ht="27" customHeight="1" x14ac:dyDescent="0.25">
      <c r="A327" s="54" t="s">
        <v>566</v>
      </c>
      <c r="B327" s="54" t="s">
        <v>567</v>
      </c>
      <c r="C327" s="31">
        <v>4301051731</v>
      </c>
      <c r="D327" s="796">
        <v>4680115884618</v>
      </c>
      <c r="E327" s="797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9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90"/>
      <c r="R327" s="790"/>
      <c r="S327" s="790"/>
      <c r="T327" s="791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803"/>
      <c r="B328" s="804"/>
      <c r="C328" s="804"/>
      <c r="D328" s="804"/>
      <c r="E328" s="804"/>
      <c r="F328" s="804"/>
      <c r="G328" s="804"/>
      <c r="H328" s="804"/>
      <c r="I328" s="804"/>
      <c r="J328" s="804"/>
      <c r="K328" s="804"/>
      <c r="L328" s="804"/>
      <c r="M328" s="804"/>
      <c r="N328" s="804"/>
      <c r="O328" s="805"/>
      <c r="P328" s="802" t="s">
        <v>71</v>
      </c>
      <c r="Q328" s="799"/>
      <c r="R328" s="799"/>
      <c r="S328" s="799"/>
      <c r="T328" s="799"/>
      <c r="U328" s="799"/>
      <c r="V328" s="800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x14ac:dyDescent="0.2">
      <c r="A329" s="804"/>
      <c r="B329" s="804"/>
      <c r="C329" s="804"/>
      <c r="D329" s="804"/>
      <c r="E329" s="804"/>
      <c r="F329" s="804"/>
      <c r="G329" s="804"/>
      <c r="H329" s="804"/>
      <c r="I329" s="804"/>
      <c r="J329" s="804"/>
      <c r="K329" s="804"/>
      <c r="L329" s="804"/>
      <c r="M329" s="804"/>
      <c r="N329" s="804"/>
      <c r="O329" s="805"/>
      <c r="P329" s="802" t="s">
        <v>71</v>
      </c>
      <c r="Q329" s="799"/>
      <c r="R329" s="799"/>
      <c r="S329" s="799"/>
      <c r="T329" s="799"/>
      <c r="U329" s="799"/>
      <c r="V329" s="800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customHeight="1" x14ac:dyDescent="0.25">
      <c r="A330" s="809" t="s">
        <v>569</v>
      </c>
      <c r="B330" s="804"/>
      <c r="C330" s="804"/>
      <c r="D330" s="804"/>
      <c r="E330" s="804"/>
      <c r="F330" s="804"/>
      <c r="G330" s="804"/>
      <c r="H330" s="804"/>
      <c r="I330" s="804"/>
      <c r="J330" s="804"/>
      <c r="K330" s="804"/>
      <c r="L330" s="804"/>
      <c r="M330" s="804"/>
      <c r="N330" s="804"/>
      <c r="O330" s="804"/>
      <c r="P330" s="804"/>
      <c r="Q330" s="804"/>
      <c r="R330" s="804"/>
      <c r="S330" s="804"/>
      <c r="T330" s="804"/>
      <c r="U330" s="804"/>
      <c r="V330" s="804"/>
      <c r="W330" s="804"/>
      <c r="X330" s="804"/>
      <c r="Y330" s="804"/>
      <c r="Z330" s="804"/>
      <c r="AA330" s="778"/>
      <c r="AB330" s="778"/>
      <c r="AC330" s="778"/>
    </row>
    <row r="331" spans="1:68" ht="14.25" customHeight="1" x14ac:dyDescent="0.25">
      <c r="A331" s="812" t="s">
        <v>124</v>
      </c>
      <c r="B331" s="804"/>
      <c r="C331" s="804"/>
      <c r="D331" s="804"/>
      <c r="E331" s="804"/>
      <c r="F331" s="804"/>
      <c r="G331" s="804"/>
      <c r="H331" s="804"/>
      <c r="I331" s="804"/>
      <c r="J331" s="804"/>
      <c r="K331" s="804"/>
      <c r="L331" s="804"/>
      <c r="M331" s="804"/>
      <c r="N331" s="804"/>
      <c r="O331" s="804"/>
      <c r="P331" s="804"/>
      <c r="Q331" s="804"/>
      <c r="R331" s="804"/>
      <c r="S331" s="804"/>
      <c r="T331" s="804"/>
      <c r="U331" s="804"/>
      <c r="V331" s="804"/>
      <c r="W331" s="804"/>
      <c r="X331" s="804"/>
      <c r="Y331" s="804"/>
      <c r="Z331" s="804"/>
      <c r="AA331" s="779"/>
      <c r="AB331" s="779"/>
      <c r="AC331" s="779"/>
    </row>
    <row r="332" spans="1:68" ht="27" customHeight="1" x14ac:dyDescent="0.25">
      <c r="A332" s="54" t="s">
        <v>570</v>
      </c>
      <c r="B332" s="54" t="s">
        <v>571</v>
      </c>
      <c r="C332" s="31">
        <v>4301011353</v>
      </c>
      <c r="D332" s="796">
        <v>4607091389807</v>
      </c>
      <c r="E332" s="797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9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90"/>
      <c r="R332" s="790"/>
      <c r="S332" s="790"/>
      <c r="T332" s="791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3"/>
      <c r="B333" s="804"/>
      <c r="C333" s="804"/>
      <c r="D333" s="804"/>
      <c r="E333" s="804"/>
      <c r="F333" s="804"/>
      <c r="G333" s="804"/>
      <c r="H333" s="804"/>
      <c r="I333" s="804"/>
      <c r="J333" s="804"/>
      <c r="K333" s="804"/>
      <c r="L333" s="804"/>
      <c r="M333" s="804"/>
      <c r="N333" s="804"/>
      <c r="O333" s="805"/>
      <c r="P333" s="802" t="s">
        <v>71</v>
      </c>
      <c r="Q333" s="799"/>
      <c r="R333" s="799"/>
      <c r="S333" s="799"/>
      <c r="T333" s="799"/>
      <c r="U333" s="799"/>
      <c r="V333" s="800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x14ac:dyDescent="0.2">
      <c r="A334" s="804"/>
      <c r="B334" s="804"/>
      <c r="C334" s="804"/>
      <c r="D334" s="804"/>
      <c r="E334" s="804"/>
      <c r="F334" s="804"/>
      <c r="G334" s="804"/>
      <c r="H334" s="804"/>
      <c r="I334" s="804"/>
      <c r="J334" s="804"/>
      <c r="K334" s="804"/>
      <c r="L334" s="804"/>
      <c r="M334" s="804"/>
      <c r="N334" s="804"/>
      <c r="O334" s="805"/>
      <c r="P334" s="802" t="s">
        <v>71</v>
      </c>
      <c r="Q334" s="799"/>
      <c r="R334" s="799"/>
      <c r="S334" s="799"/>
      <c r="T334" s="799"/>
      <c r="U334" s="799"/>
      <c r="V334" s="800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customHeight="1" x14ac:dyDescent="0.25">
      <c r="A335" s="812" t="s">
        <v>64</v>
      </c>
      <c r="B335" s="804"/>
      <c r="C335" s="804"/>
      <c r="D335" s="804"/>
      <c r="E335" s="804"/>
      <c r="F335" s="804"/>
      <c r="G335" s="804"/>
      <c r="H335" s="804"/>
      <c r="I335" s="804"/>
      <c r="J335" s="804"/>
      <c r="K335" s="804"/>
      <c r="L335" s="804"/>
      <c r="M335" s="804"/>
      <c r="N335" s="804"/>
      <c r="O335" s="804"/>
      <c r="P335" s="804"/>
      <c r="Q335" s="804"/>
      <c r="R335" s="804"/>
      <c r="S335" s="804"/>
      <c r="T335" s="804"/>
      <c r="U335" s="804"/>
      <c r="V335" s="804"/>
      <c r="W335" s="804"/>
      <c r="X335" s="804"/>
      <c r="Y335" s="804"/>
      <c r="Z335" s="804"/>
      <c r="AA335" s="779"/>
      <c r="AB335" s="779"/>
      <c r="AC335" s="779"/>
    </row>
    <row r="336" spans="1:68" ht="27" customHeight="1" x14ac:dyDescent="0.25">
      <c r="A336" s="54" t="s">
        <v>573</v>
      </c>
      <c r="B336" s="54" t="s">
        <v>574</v>
      </c>
      <c r="C336" s="31">
        <v>4301031164</v>
      </c>
      <c r="D336" s="796">
        <v>4680115880481</v>
      </c>
      <c r="E336" s="797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89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90"/>
      <c r="R336" s="790"/>
      <c r="S336" s="790"/>
      <c r="T336" s="791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803"/>
      <c r="B337" s="804"/>
      <c r="C337" s="804"/>
      <c r="D337" s="804"/>
      <c r="E337" s="804"/>
      <c r="F337" s="804"/>
      <c r="G337" s="804"/>
      <c r="H337" s="804"/>
      <c r="I337" s="804"/>
      <c r="J337" s="804"/>
      <c r="K337" s="804"/>
      <c r="L337" s="804"/>
      <c r="M337" s="804"/>
      <c r="N337" s="804"/>
      <c r="O337" s="805"/>
      <c r="P337" s="802" t="s">
        <v>71</v>
      </c>
      <c r="Q337" s="799"/>
      <c r="R337" s="799"/>
      <c r="S337" s="799"/>
      <c r="T337" s="799"/>
      <c r="U337" s="799"/>
      <c r="V337" s="800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x14ac:dyDescent="0.2">
      <c r="A338" s="804"/>
      <c r="B338" s="804"/>
      <c r="C338" s="804"/>
      <c r="D338" s="804"/>
      <c r="E338" s="804"/>
      <c r="F338" s="804"/>
      <c r="G338" s="804"/>
      <c r="H338" s="804"/>
      <c r="I338" s="804"/>
      <c r="J338" s="804"/>
      <c r="K338" s="804"/>
      <c r="L338" s="804"/>
      <c r="M338" s="804"/>
      <c r="N338" s="804"/>
      <c r="O338" s="805"/>
      <c r="P338" s="802" t="s">
        <v>71</v>
      </c>
      <c r="Q338" s="799"/>
      <c r="R338" s="799"/>
      <c r="S338" s="799"/>
      <c r="T338" s="799"/>
      <c r="U338" s="799"/>
      <c r="V338" s="800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customHeight="1" x14ac:dyDescent="0.25">
      <c r="A339" s="812" t="s">
        <v>73</v>
      </c>
      <c r="B339" s="804"/>
      <c r="C339" s="804"/>
      <c r="D339" s="804"/>
      <c r="E339" s="804"/>
      <c r="F339" s="804"/>
      <c r="G339" s="804"/>
      <c r="H339" s="804"/>
      <c r="I339" s="804"/>
      <c r="J339" s="804"/>
      <c r="K339" s="804"/>
      <c r="L339" s="804"/>
      <c r="M339" s="804"/>
      <c r="N339" s="804"/>
      <c r="O339" s="804"/>
      <c r="P339" s="804"/>
      <c r="Q339" s="804"/>
      <c r="R339" s="804"/>
      <c r="S339" s="804"/>
      <c r="T339" s="804"/>
      <c r="U339" s="804"/>
      <c r="V339" s="804"/>
      <c r="W339" s="804"/>
      <c r="X339" s="804"/>
      <c r="Y339" s="804"/>
      <c r="Z339" s="804"/>
      <c r="AA339" s="779"/>
      <c r="AB339" s="779"/>
      <c r="AC339" s="779"/>
    </row>
    <row r="340" spans="1:68" ht="27" customHeight="1" x14ac:dyDescent="0.25">
      <c r="A340" s="54" t="s">
        <v>576</v>
      </c>
      <c r="B340" s="54" t="s">
        <v>577</v>
      </c>
      <c r="C340" s="31">
        <v>4301051344</v>
      </c>
      <c r="D340" s="796">
        <v>4680115880412</v>
      </c>
      <c r="E340" s="797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108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90"/>
      <c r="R340" s="790"/>
      <c r="S340" s="790"/>
      <c r="T340" s="791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579</v>
      </c>
      <c r="B341" s="54" t="s">
        <v>580</v>
      </c>
      <c r="C341" s="31">
        <v>4301051277</v>
      </c>
      <c r="D341" s="796">
        <v>4680115880511</v>
      </c>
      <c r="E341" s="797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90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90"/>
      <c r="R341" s="790"/>
      <c r="S341" s="790"/>
      <c r="T341" s="791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803"/>
      <c r="B342" s="804"/>
      <c r="C342" s="804"/>
      <c r="D342" s="804"/>
      <c r="E342" s="804"/>
      <c r="F342" s="804"/>
      <c r="G342" s="804"/>
      <c r="H342" s="804"/>
      <c r="I342" s="804"/>
      <c r="J342" s="804"/>
      <c r="K342" s="804"/>
      <c r="L342" s="804"/>
      <c r="M342" s="804"/>
      <c r="N342" s="804"/>
      <c r="O342" s="805"/>
      <c r="P342" s="802" t="s">
        <v>71</v>
      </c>
      <c r="Q342" s="799"/>
      <c r="R342" s="799"/>
      <c r="S342" s="799"/>
      <c r="T342" s="799"/>
      <c r="U342" s="799"/>
      <c r="V342" s="800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804"/>
      <c r="B343" s="804"/>
      <c r="C343" s="804"/>
      <c r="D343" s="804"/>
      <c r="E343" s="804"/>
      <c r="F343" s="804"/>
      <c r="G343" s="804"/>
      <c r="H343" s="804"/>
      <c r="I343" s="804"/>
      <c r="J343" s="804"/>
      <c r="K343" s="804"/>
      <c r="L343" s="804"/>
      <c r="M343" s="804"/>
      <c r="N343" s="804"/>
      <c r="O343" s="805"/>
      <c r="P343" s="802" t="s">
        <v>71</v>
      </c>
      <c r="Q343" s="799"/>
      <c r="R343" s="799"/>
      <c r="S343" s="799"/>
      <c r="T343" s="799"/>
      <c r="U343" s="799"/>
      <c r="V343" s="800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customHeight="1" x14ac:dyDescent="0.25">
      <c r="A344" s="809" t="s">
        <v>582</v>
      </c>
      <c r="B344" s="804"/>
      <c r="C344" s="804"/>
      <c r="D344" s="804"/>
      <c r="E344" s="804"/>
      <c r="F344" s="804"/>
      <c r="G344" s="804"/>
      <c r="H344" s="804"/>
      <c r="I344" s="804"/>
      <c r="J344" s="804"/>
      <c r="K344" s="804"/>
      <c r="L344" s="804"/>
      <c r="M344" s="804"/>
      <c r="N344" s="804"/>
      <c r="O344" s="804"/>
      <c r="P344" s="804"/>
      <c r="Q344" s="804"/>
      <c r="R344" s="804"/>
      <c r="S344" s="804"/>
      <c r="T344" s="804"/>
      <c r="U344" s="804"/>
      <c r="V344" s="804"/>
      <c r="W344" s="804"/>
      <c r="X344" s="804"/>
      <c r="Y344" s="804"/>
      <c r="Z344" s="804"/>
      <c r="AA344" s="778"/>
      <c r="AB344" s="778"/>
      <c r="AC344" s="778"/>
    </row>
    <row r="345" spans="1:68" ht="14.25" customHeight="1" x14ac:dyDescent="0.25">
      <c r="A345" s="812" t="s">
        <v>124</v>
      </c>
      <c r="B345" s="804"/>
      <c r="C345" s="804"/>
      <c r="D345" s="804"/>
      <c r="E345" s="804"/>
      <c r="F345" s="804"/>
      <c r="G345" s="804"/>
      <c r="H345" s="804"/>
      <c r="I345" s="804"/>
      <c r="J345" s="804"/>
      <c r="K345" s="804"/>
      <c r="L345" s="804"/>
      <c r="M345" s="804"/>
      <c r="N345" s="804"/>
      <c r="O345" s="804"/>
      <c r="P345" s="804"/>
      <c r="Q345" s="804"/>
      <c r="R345" s="804"/>
      <c r="S345" s="804"/>
      <c r="T345" s="804"/>
      <c r="U345" s="804"/>
      <c r="V345" s="804"/>
      <c r="W345" s="804"/>
      <c r="X345" s="804"/>
      <c r="Y345" s="804"/>
      <c r="Z345" s="804"/>
      <c r="AA345" s="779"/>
      <c r="AB345" s="779"/>
      <c r="AC345" s="779"/>
    </row>
    <row r="346" spans="1:68" ht="27" customHeight="1" x14ac:dyDescent="0.25">
      <c r="A346" s="54" t="s">
        <v>583</v>
      </c>
      <c r="B346" s="54" t="s">
        <v>584</v>
      </c>
      <c r="C346" s="31">
        <v>4301011593</v>
      </c>
      <c r="D346" s="796">
        <v>4680115882973</v>
      </c>
      <c r="E346" s="797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91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90"/>
      <c r="R346" s="790"/>
      <c r="S346" s="790"/>
      <c r="T346" s="791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803"/>
      <c r="B347" s="804"/>
      <c r="C347" s="804"/>
      <c r="D347" s="804"/>
      <c r="E347" s="804"/>
      <c r="F347" s="804"/>
      <c r="G347" s="804"/>
      <c r="H347" s="804"/>
      <c r="I347" s="804"/>
      <c r="J347" s="804"/>
      <c r="K347" s="804"/>
      <c r="L347" s="804"/>
      <c r="M347" s="804"/>
      <c r="N347" s="804"/>
      <c r="O347" s="805"/>
      <c r="P347" s="802" t="s">
        <v>71</v>
      </c>
      <c r="Q347" s="799"/>
      <c r="R347" s="799"/>
      <c r="S347" s="799"/>
      <c r="T347" s="799"/>
      <c r="U347" s="799"/>
      <c r="V347" s="800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x14ac:dyDescent="0.2">
      <c r="A348" s="804"/>
      <c r="B348" s="804"/>
      <c r="C348" s="804"/>
      <c r="D348" s="804"/>
      <c r="E348" s="804"/>
      <c r="F348" s="804"/>
      <c r="G348" s="804"/>
      <c r="H348" s="804"/>
      <c r="I348" s="804"/>
      <c r="J348" s="804"/>
      <c r="K348" s="804"/>
      <c r="L348" s="804"/>
      <c r="M348" s="804"/>
      <c r="N348" s="804"/>
      <c r="O348" s="805"/>
      <c r="P348" s="802" t="s">
        <v>71</v>
      </c>
      <c r="Q348" s="799"/>
      <c r="R348" s="799"/>
      <c r="S348" s="799"/>
      <c r="T348" s="799"/>
      <c r="U348" s="799"/>
      <c r="V348" s="800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customHeight="1" x14ac:dyDescent="0.25">
      <c r="A349" s="812" t="s">
        <v>64</v>
      </c>
      <c r="B349" s="804"/>
      <c r="C349" s="804"/>
      <c r="D349" s="804"/>
      <c r="E349" s="804"/>
      <c r="F349" s="804"/>
      <c r="G349" s="804"/>
      <c r="H349" s="804"/>
      <c r="I349" s="804"/>
      <c r="J349" s="804"/>
      <c r="K349" s="804"/>
      <c r="L349" s="804"/>
      <c r="M349" s="804"/>
      <c r="N349" s="804"/>
      <c r="O349" s="804"/>
      <c r="P349" s="804"/>
      <c r="Q349" s="804"/>
      <c r="R349" s="804"/>
      <c r="S349" s="804"/>
      <c r="T349" s="804"/>
      <c r="U349" s="804"/>
      <c r="V349" s="804"/>
      <c r="W349" s="804"/>
      <c r="X349" s="804"/>
      <c r="Y349" s="804"/>
      <c r="Z349" s="804"/>
      <c r="AA349" s="779"/>
      <c r="AB349" s="779"/>
      <c r="AC349" s="779"/>
    </row>
    <row r="350" spans="1:68" ht="27" customHeight="1" x14ac:dyDescent="0.25">
      <c r="A350" s="54" t="s">
        <v>585</v>
      </c>
      <c r="B350" s="54" t="s">
        <v>586</v>
      </c>
      <c r="C350" s="31">
        <v>4301031305</v>
      </c>
      <c r="D350" s="796">
        <v>4607091389845</v>
      </c>
      <c r="E350" s="797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113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90"/>
      <c r="R350" s="790"/>
      <c r="S350" s="790"/>
      <c r="T350" s="791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588</v>
      </c>
      <c r="B351" s="54" t="s">
        <v>589</v>
      </c>
      <c r="C351" s="31">
        <v>4301031306</v>
      </c>
      <c r="D351" s="796">
        <v>4680115882881</v>
      </c>
      <c r="E351" s="797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107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90"/>
      <c r="R351" s="790"/>
      <c r="S351" s="790"/>
      <c r="T351" s="791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3"/>
      <c r="B352" s="804"/>
      <c r="C352" s="804"/>
      <c r="D352" s="804"/>
      <c r="E352" s="804"/>
      <c r="F352" s="804"/>
      <c r="G352" s="804"/>
      <c r="H352" s="804"/>
      <c r="I352" s="804"/>
      <c r="J352" s="804"/>
      <c r="K352" s="804"/>
      <c r="L352" s="804"/>
      <c r="M352" s="804"/>
      <c r="N352" s="804"/>
      <c r="O352" s="805"/>
      <c r="P352" s="802" t="s">
        <v>71</v>
      </c>
      <c r="Q352" s="799"/>
      <c r="R352" s="799"/>
      <c r="S352" s="799"/>
      <c r="T352" s="799"/>
      <c r="U352" s="799"/>
      <c r="V352" s="800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x14ac:dyDescent="0.2">
      <c r="A353" s="804"/>
      <c r="B353" s="804"/>
      <c r="C353" s="804"/>
      <c r="D353" s="804"/>
      <c r="E353" s="804"/>
      <c r="F353" s="804"/>
      <c r="G353" s="804"/>
      <c r="H353" s="804"/>
      <c r="I353" s="804"/>
      <c r="J353" s="804"/>
      <c r="K353" s="804"/>
      <c r="L353" s="804"/>
      <c r="M353" s="804"/>
      <c r="N353" s="804"/>
      <c r="O353" s="805"/>
      <c r="P353" s="802" t="s">
        <v>71</v>
      </c>
      <c r="Q353" s="799"/>
      <c r="R353" s="799"/>
      <c r="S353" s="799"/>
      <c r="T353" s="799"/>
      <c r="U353" s="799"/>
      <c r="V353" s="800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customHeight="1" x14ac:dyDescent="0.25">
      <c r="A354" s="812" t="s">
        <v>73</v>
      </c>
      <c r="B354" s="804"/>
      <c r="C354" s="804"/>
      <c r="D354" s="804"/>
      <c r="E354" s="804"/>
      <c r="F354" s="804"/>
      <c r="G354" s="804"/>
      <c r="H354" s="804"/>
      <c r="I354" s="804"/>
      <c r="J354" s="804"/>
      <c r="K354" s="804"/>
      <c r="L354" s="804"/>
      <c r="M354" s="804"/>
      <c r="N354" s="804"/>
      <c r="O354" s="804"/>
      <c r="P354" s="804"/>
      <c r="Q354" s="804"/>
      <c r="R354" s="804"/>
      <c r="S354" s="804"/>
      <c r="T354" s="804"/>
      <c r="U354" s="804"/>
      <c r="V354" s="804"/>
      <c r="W354" s="804"/>
      <c r="X354" s="804"/>
      <c r="Y354" s="804"/>
      <c r="Z354" s="804"/>
      <c r="AA354" s="779"/>
      <c r="AB354" s="779"/>
      <c r="AC354" s="779"/>
    </row>
    <row r="355" spans="1:68" ht="27" customHeight="1" x14ac:dyDescent="0.25">
      <c r="A355" s="54" t="s">
        <v>590</v>
      </c>
      <c r="B355" s="54" t="s">
        <v>591</v>
      </c>
      <c r="C355" s="31">
        <v>4301051517</v>
      </c>
      <c r="D355" s="796">
        <v>4680115883390</v>
      </c>
      <c r="E355" s="797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8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90"/>
      <c r="R355" s="790"/>
      <c r="S355" s="790"/>
      <c r="T355" s="791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803"/>
      <c r="B356" s="804"/>
      <c r="C356" s="804"/>
      <c r="D356" s="804"/>
      <c r="E356" s="804"/>
      <c r="F356" s="804"/>
      <c r="G356" s="804"/>
      <c r="H356" s="804"/>
      <c r="I356" s="804"/>
      <c r="J356" s="804"/>
      <c r="K356" s="804"/>
      <c r="L356" s="804"/>
      <c r="M356" s="804"/>
      <c r="N356" s="804"/>
      <c r="O356" s="805"/>
      <c r="P356" s="802" t="s">
        <v>71</v>
      </c>
      <c r="Q356" s="799"/>
      <c r="R356" s="799"/>
      <c r="S356" s="799"/>
      <c r="T356" s="799"/>
      <c r="U356" s="799"/>
      <c r="V356" s="800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804"/>
      <c r="B357" s="804"/>
      <c r="C357" s="804"/>
      <c r="D357" s="804"/>
      <c r="E357" s="804"/>
      <c r="F357" s="804"/>
      <c r="G357" s="804"/>
      <c r="H357" s="804"/>
      <c r="I357" s="804"/>
      <c r="J357" s="804"/>
      <c r="K357" s="804"/>
      <c r="L357" s="804"/>
      <c r="M357" s="804"/>
      <c r="N357" s="804"/>
      <c r="O357" s="805"/>
      <c r="P357" s="802" t="s">
        <v>71</v>
      </c>
      <c r="Q357" s="799"/>
      <c r="R357" s="799"/>
      <c r="S357" s="799"/>
      <c r="T357" s="799"/>
      <c r="U357" s="799"/>
      <c r="V357" s="800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09" t="s">
        <v>593</v>
      </c>
      <c r="B358" s="804"/>
      <c r="C358" s="804"/>
      <c r="D358" s="804"/>
      <c r="E358" s="804"/>
      <c r="F358" s="804"/>
      <c r="G358" s="804"/>
      <c r="H358" s="804"/>
      <c r="I358" s="804"/>
      <c r="J358" s="804"/>
      <c r="K358" s="804"/>
      <c r="L358" s="804"/>
      <c r="M358" s="804"/>
      <c r="N358" s="804"/>
      <c r="O358" s="804"/>
      <c r="P358" s="804"/>
      <c r="Q358" s="804"/>
      <c r="R358" s="804"/>
      <c r="S358" s="804"/>
      <c r="T358" s="804"/>
      <c r="U358" s="804"/>
      <c r="V358" s="804"/>
      <c r="W358" s="804"/>
      <c r="X358" s="804"/>
      <c r="Y358" s="804"/>
      <c r="Z358" s="804"/>
      <c r="AA358" s="778"/>
      <c r="AB358" s="778"/>
      <c r="AC358" s="778"/>
    </row>
    <row r="359" spans="1:68" ht="14.25" customHeight="1" x14ac:dyDescent="0.25">
      <c r="A359" s="812" t="s">
        <v>124</v>
      </c>
      <c r="B359" s="804"/>
      <c r="C359" s="804"/>
      <c r="D359" s="804"/>
      <c r="E359" s="804"/>
      <c r="F359" s="804"/>
      <c r="G359" s="804"/>
      <c r="H359" s="804"/>
      <c r="I359" s="804"/>
      <c r="J359" s="804"/>
      <c r="K359" s="804"/>
      <c r="L359" s="804"/>
      <c r="M359" s="804"/>
      <c r="N359" s="804"/>
      <c r="O359" s="804"/>
      <c r="P359" s="804"/>
      <c r="Q359" s="804"/>
      <c r="R359" s="804"/>
      <c r="S359" s="804"/>
      <c r="T359" s="804"/>
      <c r="U359" s="804"/>
      <c r="V359" s="804"/>
      <c r="W359" s="804"/>
      <c r="X359" s="804"/>
      <c r="Y359" s="804"/>
      <c r="Z359" s="804"/>
      <c r="AA359" s="779"/>
      <c r="AB359" s="779"/>
      <c r="AC359" s="779"/>
    </row>
    <row r="360" spans="1:68" ht="27" customHeight="1" x14ac:dyDescent="0.25">
      <c r="A360" s="54" t="s">
        <v>594</v>
      </c>
      <c r="B360" s="54" t="s">
        <v>595</v>
      </c>
      <c r="C360" s="31">
        <v>4301012024</v>
      </c>
      <c r="D360" s="796">
        <v>4680115885615</v>
      </c>
      <c r="E360" s="797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0"/>
      <c r="R360" s="790"/>
      <c r="S360" s="790"/>
      <c r="T360" s="791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customHeight="1" x14ac:dyDescent="0.25">
      <c r="A361" s="54" t="s">
        <v>597</v>
      </c>
      <c r="B361" s="54" t="s">
        <v>598</v>
      </c>
      <c r="C361" s="31">
        <v>4301012016</v>
      </c>
      <c r="D361" s="796">
        <v>4680115885554</v>
      </c>
      <c r="E361" s="797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160</v>
      </c>
      <c r="M361" s="33" t="s">
        <v>131</v>
      </c>
      <c r="N361" s="33"/>
      <c r="O361" s="32">
        <v>55</v>
      </c>
      <c r="P361" s="10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0"/>
      <c r="R361" s="790"/>
      <c r="S361" s="790"/>
      <c r="T361" s="791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599</v>
      </c>
      <c r="AG361" s="64"/>
      <c r="AJ361" s="68" t="s">
        <v>162</v>
      </c>
      <c r="AK361" s="68">
        <v>604.79999999999995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597</v>
      </c>
      <c r="B362" s="54" t="s">
        <v>600</v>
      </c>
      <c r="C362" s="31">
        <v>4301011911</v>
      </c>
      <c r="D362" s="796">
        <v>4680115885554</v>
      </c>
      <c r="E362" s="797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886" t="s">
        <v>601</v>
      </c>
      <c r="Q362" s="790"/>
      <c r="R362" s="790"/>
      <c r="S362" s="790"/>
      <c r="T362" s="791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customHeight="1" x14ac:dyDescent="0.25">
      <c r="A363" s="54" t="s">
        <v>603</v>
      </c>
      <c r="B363" s="54" t="s">
        <v>604</v>
      </c>
      <c r="C363" s="31">
        <v>4301011858</v>
      </c>
      <c r="D363" s="796">
        <v>4680115885646</v>
      </c>
      <c r="E363" s="797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8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0"/>
      <c r="R363" s="790"/>
      <c r="S363" s="790"/>
      <c r="T363" s="791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4301011857</v>
      </c>
      <c r="D364" s="796">
        <v>4680115885622</v>
      </c>
      <c r="E364" s="797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0"/>
      <c r="R364" s="790"/>
      <c r="S364" s="790"/>
      <c r="T364" s="791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4301011573</v>
      </c>
      <c r="D365" s="796">
        <v>4680115881938</v>
      </c>
      <c r="E365" s="797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8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0"/>
      <c r="R365" s="790"/>
      <c r="S365" s="790"/>
      <c r="T365" s="791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611</v>
      </c>
      <c r="B366" s="54" t="s">
        <v>612</v>
      </c>
      <c r="C366" s="31">
        <v>4301010944</v>
      </c>
      <c r="D366" s="796">
        <v>4607091387346</v>
      </c>
      <c r="E366" s="797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12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90"/>
      <c r="R366" s="790"/>
      <c r="S366" s="790"/>
      <c r="T366" s="791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614</v>
      </c>
      <c r="B367" s="54" t="s">
        <v>615</v>
      </c>
      <c r="C367" s="31">
        <v>4301011328</v>
      </c>
      <c r="D367" s="796">
        <v>4607091386011</v>
      </c>
      <c r="E367" s="797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8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0"/>
      <c r="R367" s="790"/>
      <c r="S367" s="790"/>
      <c r="T367" s="791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617</v>
      </c>
      <c r="B368" s="54" t="s">
        <v>618</v>
      </c>
      <c r="C368" s="31">
        <v>4301011859</v>
      </c>
      <c r="D368" s="796">
        <v>4680115885608</v>
      </c>
      <c r="E368" s="797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82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0"/>
      <c r="R368" s="790"/>
      <c r="S368" s="790"/>
      <c r="T368" s="791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x14ac:dyDescent="0.2">
      <c r="A369" s="803"/>
      <c r="B369" s="804"/>
      <c r="C369" s="804"/>
      <c r="D369" s="804"/>
      <c r="E369" s="804"/>
      <c r="F369" s="804"/>
      <c r="G369" s="804"/>
      <c r="H369" s="804"/>
      <c r="I369" s="804"/>
      <c r="J369" s="804"/>
      <c r="K369" s="804"/>
      <c r="L369" s="804"/>
      <c r="M369" s="804"/>
      <c r="N369" s="804"/>
      <c r="O369" s="805"/>
      <c r="P369" s="802" t="s">
        <v>71</v>
      </c>
      <c r="Q369" s="799"/>
      <c r="R369" s="799"/>
      <c r="S369" s="799"/>
      <c r="T369" s="799"/>
      <c r="U369" s="799"/>
      <c r="V369" s="800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x14ac:dyDescent="0.2">
      <c r="A370" s="804"/>
      <c r="B370" s="804"/>
      <c r="C370" s="804"/>
      <c r="D370" s="804"/>
      <c r="E370" s="804"/>
      <c r="F370" s="804"/>
      <c r="G370" s="804"/>
      <c r="H370" s="804"/>
      <c r="I370" s="804"/>
      <c r="J370" s="804"/>
      <c r="K370" s="804"/>
      <c r="L370" s="804"/>
      <c r="M370" s="804"/>
      <c r="N370" s="804"/>
      <c r="O370" s="805"/>
      <c r="P370" s="802" t="s">
        <v>71</v>
      </c>
      <c r="Q370" s="799"/>
      <c r="R370" s="799"/>
      <c r="S370" s="799"/>
      <c r="T370" s="799"/>
      <c r="U370" s="799"/>
      <c r="V370" s="800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customHeight="1" x14ac:dyDescent="0.25">
      <c r="A371" s="812" t="s">
        <v>64</v>
      </c>
      <c r="B371" s="804"/>
      <c r="C371" s="804"/>
      <c r="D371" s="804"/>
      <c r="E371" s="804"/>
      <c r="F371" s="804"/>
      <c r="G371" s="804"/>
      <c r="H371" s="804"/>
      <c r="I371" s="804"/>
      <c r="J371" s="804"/>
      <c r="K371" s="804"/>
      <c r="L371" s="804"/>
      <c r="M371" s="804"/>
      <c r="N371" s="804"/>
      <c r="O371" s="804"/>
      <c r="P371" s="804"/>
      <c r="Q371" s="804"/>
      <c r="R371" s="804"/>
      <c r="S371" s="804"/>
      <c r="T371" s="804"/>
      <c r="U371" s="804"/>
      <c r="V371" s="804"/>
      <c r="W371" s="804"/>
      <c r="X371" s="804"/>
      <c r="Y371" s="804"/>
      <c r="Z371" s="804"/>
      <c r="AA371" s="779"/>
      <c r="AB371" s="779"/>
      <c r="AC371" s="779"/>
    </row>
    <row r="372" spans="1:68" ht="27" customHeight="1" x14ac:dyDescent="0.25">
      <c r="A372" s="54" t="s">
        <v>619</v>
      </c>
      <c r="B372" s="54" t="s">
        <v>620</v>
      </c>
      <c r="C372" s="31">
        <v>4301030878</v>
      </c>
      <c r="D372" s="796">
        <v>4607091387193</v>
      </c>
      <c r="E372" s="797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10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0"/>
      <c r="R372" s="790"/>
      <c r="S372" s="790"/>
      <c r="T372" s="791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622</v>
      </c>
      <c r="B373" s="54" t="s">
        <v>623</v>
      </c>
      <c r="C373" s="31">
        <v>4301031153</v>
      </c>
      <c r="D373" s="796">
        <v>4607091387230</v>
      </c>
      <c r="E373" s="797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7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0"/>
      <c r="R373" s="790"/>
      <c r="S373" s="790"/>
      <c r="T373" s="791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625</v>
      </c>
      <c r="B374" s="54" t="s">
        <v>626</v>
      </c>
      <c r="C374" s="31">
        <v>4301031154</v>
      </c>
      <c r="D374" s="796">
        <v>4607091387292</v>
      </c>
      <c r="E374" s="797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0"/>
      <c r="R374" s="790"/>
      <c r="S374" s="790"/>
      <c r="T374" s="791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628</v>
      </c>
      <c r="B375" s="54" t="s">
        <v>629</v>
      </c>
      <c r="C375" s="31">
        <v>4301031152</v>
      </c>
      <c r="D375" s="796">
        <v>4607091387285</v>
      </c>
      <c r="E375" s="797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0"/>
      <c r="R375" s="790"/>
      <c r="S375" s="790"/>
      <c r="T375" s="791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803"/>
      <c r="B376" s="804"/>
      <c r="C376" s="804"/>
      <c r="D376" s="804"/>
      <c r="E376" s="804"/>
      <c r="F376" s="804"/>
      <c r="G376" s="804"/>
      <c r="H376" s="804"/>
      <c r="I376" s="804"/>
      <c r="J376" s="804"/>
      <c r="K376" s="804"/>
      <c r="L376" s="804"/>
      <c r="M376" s="804"/>
      <c r="N376" s="804"/>
      <c r="O376" s="805"/>
      <c r="P376" s="802" t="s">
        <v>71</v>
      </c>
      <c r="Q376" s="799"/>
      <c r="R376" s="799"/>
      <c r="S376" s="799"/>
      <c r="T376" s="799"/>
      <c r="U376" s="799"/>
      <c r="V376" s="800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x14ac:dyDescent="0.2">
      <c r="A377" s="804"/>
      <c r="B377" s="804"/>
      <c r="C377" s="804"/>
      <c r="D377" s="804"/>
      <c r="E377" s="804"/>
      <c r="F377" s="804"/>
      <c r="G377" s="804"/>
      <c r="H377" s="804"/>
      <c r="I377" s="804"/>
      <c r="J377" s="804"/>
      <c r="K377" s="804"/>
      <c r="L377" s="804"/>
      <c r="M377" s="804"/>
      <c r="N377" s="804"/>
      <c r="O377" s="805"/>
      <c r="P377" s="802" t="s">
        <v>71</v>
      </c>
      <c r="Q377" s="799"/>
      <c r="R377" s="799"/>
      <c r="S377" s="799"/>
      <c r="T377" s="799"/>
      <c r="U377" s="799"/>
      <c r="V377" s="800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customHeight="1" x14ac:dyDescent="0.25">
      <c r="A378" s="812" t="s">
        <v>73</v>
      </c>
      <c r="B378" s="804"/>
      <c r="C378" s="804"/>
      <c r="D378" s="804"/>
      <c r="E378" s="804"/>
      <c r="F378" s="804"/>
      <c r="G378" s="804"/>
      <c r="H378" s="804"/>
      <c r="I378" s="804"/>
      <c r="J378" s="804"/>
      <c r="K378" s="804"/>
      <c r="L378" s="804"/>
      <c r="M378" s="804"/>
      <c r="N378" s="804"/>
      <c r="O378" s="804"/>
      <c r="P378" s="804"/>
      <c r="Q378" s="804"/>
      <c r="R378" s="804"/>
      <c r="S378" s="804"/>
      <c r="T378" s="804"/>
      <c r="U378" s="804"/>
      <c r="V378" s="804"/>
      <c r="W378" s="804"/>
      <c r="X378" s="804"/>
      <c r="Y378" s="804"/>
      <c r="Z378" s="804"/>
      <c r="AA378" s="779"/>
      <c r="AB378" s="779"/>
      <c r="AC378" s="779"/>
    </row>
    <row r="379" spans="1:68" ht="37.5" customHeight="1" x14ac:dyDescent="0.25">
      <c r="A379" s="54" t="s">
        <v>630</v>
      </c>
      <c r="B379" s="54" t="s">
        <v>631</v>
      </c>
      <c r="C379" s="31">
        <v>4301051100</v>
      </c>
      <c r="D379" s="796">
        <v>4607091387766</v>
      </c>
      <c r="E379" s="797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12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0"/>
      <c r="R379" s="790"/>
      <c r="S379" s="790"/>
      <c r="T379" s="791"/>
      <c r="U379" s="34"/>
      <c r="V379" s="34"/>
      <c r="W379" s="35" t="s">
        <v>69</v>
      </c>
      <c r="X379" s="783">
        <v>3100</v>
      </c>
      <c r="Y379" s="784">
        <f t="shared" ref="Y379:Y384" si="77">IFERROR(IF(X379="",0,CEILING((X379/$H379),1)*$H379),"")</f>
        <v>3104.4</v>
      </c>
      <c r="Z379" s="36">
        <f>IFERROR(IF(Y379=0,"",ROUNDUP(Y379/H379,0)*0.02175),"")</f>
        <v>8.6564999999999994</v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3321.7692307692314</v>
      </c>
      <c r="BN379" s="64">
        <f t="shared" ref="BN379:BN384" si="79">IFERROR(Y379*I379/H379,"0")</f>
        <v>3326.4840000000004</v>
      </c>
      <c r="BO379" s="64">
        <f t="shared" ref="BO379:BO384" si="80">IFERROR(1/J379*(X379/H379),"0")</f>
        <v>7.0970695970695967</v>
      </c>
      <c r="BP379" s="64">
        <f t="shared" ref="BP379:BP384" si="81">IFERROR(1/J379*(Y379/H379),"0")</f>
        <v>7.1071428571428568</v>
      </c>
    </row>
    <row r="380" spans="1:68" ht="37.5" customHeight="1" x14ac:dyDescent="0.25">
      <c r="A380" s="54" t="s">
        <v>633</v>
      </c>
      <c r="B380" s="54" t="s">
        <v>634</v>
      </c>
      <c r="C380" s="31">
        <v>4301051116</v>
      </c>
      <c r="D380" s="796">
        <v>4607091387957</v>
      </c>
      <c r="E380" s="797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05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90"/>
      <c r="R380" s="790"/>
      <c r="S380" s="790"/>
      <c r="T380" s="791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customHeight="1" x14ac:dyDescent="0.25">
      <c r="A381" s="54" t="s">
        <v>636</v>
      </c>
      <c r="B381" s="54" t="s">
        <v>637</v>
      </c>
      <c r="C381" s="31">
        <v>4301051115</v>
      </c>
      <c r="D381" s="796">
        <v>4607091387964</v>
      </c>
      <c r="E381" s="797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11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0"/>
      <c r="R381" s="790"/>
      <c r="S381" s="790"/>
      <c r="T381" s="791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639</v>
      </c>
      <c r="B382" s="54" t="s">
        <v>640</v>
      </c>
      <c r="C382" s="31">
        <v>4301051705</v>
      </c>
      <c r="D382" s="796">
        <v>4680115884588</v>
      </c>
      <c r="E382" s="797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11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0"/>
      <c r="R382" s="790"/>
      <c r="S382" s="790"/>
      <c r="T382" s="791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customHeight="1" x14ac:dyDescent="0.25">
      <c r="A383" s="54" t="s">
        <v>642</v>
      </c>
      <c r="B383" s="54" t="s">
        <v>643</v>
      </c>
      <c r="C383" s="31">
        <v>4301051130</v>
      </c>
      <c r="D383" s="796">
        <v>4607091387537</v>
      </c>
      <c r="E383" s="797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8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0"/>
      <c r="R383" s="790"/>
      <c r="S383" s="790"/>
      <c r="T383" s="791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customHeight="1" x14ac:dyDescent="0.25">
      <c r="A384" s="54" t="s">
        <v>645</v>
      </c>
      <c r="B384" s="54" t="s">
        <v>646</v>
      </c>
      <c r="C384" s="31">
        <v>4301051132</v>
      </c>
      <c r="D384" s="796">
        <v>4607091387513</v>
      </c>
      <c r="E384" s="797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12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0"/>
      <c r="R384" s="790"/>
      <c r="S384" s="790"/>
      <c r="T384" s="791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x14ac:dyDescent="0.2">
      <c r="A385" s="803"/>
      <c r="B385" s="804"/>
      <c r="C385" s="804"/>
      <c r="D385" s="804"/>
      <c r="E385" s="804"/>
      <c r="F385" s="804"/>
      <c r="G385" s="804"/>
      <c r="H385" s="804"/>
      <c r="I385" s="804"/>
      <c r="J385" s="804"/>
      <c r="K385" s="804"/>
      <c r="L385" s="804"/>
      <c r="M385" s="804"/>
      <c r="N385" s="804"/>
      <c r="O385" s="805"/>
      <c r="P385" s="802" t="s">
        <v>71</v>
      </c>
      <c r="Q385" s="799"/>
      <c r="R385" s="799"/>
      <c r="S385" s="799"/>
      <c r="T385" s="799"/>
      <c r="U385" s="799"/>
      <c r="V385" s="800"/>
      <c r="W385" s="37" t="s">
        <v>72</v>
      </c>
      <c r="X385" s="785">
        <f>IFERROR(X379/H379,"0")+IFERROR(X380/H380,"0")+IFERROR(X381/H381,"0")+IFERROR(X382/H382,"0")+IFERROR(X383/H383,"0")+IFERROR(X384/H384,"0")</f>
        <v>397.43589743589746</v>
      </c>
      <c r="Y385" s="785">
        <f>IFERROR(Y379/H379,"0")+IFERROR(Y380/H380,"0")+IFERROR(Y381/H381,"0")+IFERROR(Y382/H382,"0")+IFERROR(Y383/H383,"0")+IFERROR(Y384/H384,"0")</f>
        <v>398</v>
      </c>
      <c r="Z385" s="785">
        <f>IFERROR(IF(Z379="",0,Z379),"0")+IFERROR(IF(Z380="",0,Z380),"0")+IFERROR(IF(Z381="",0,Z381),"0")+IFERROR(IF(Z382="",0,Z382),"0")+IFERROR(IF(Z383="",0,Z383),"0")+IFERROR(IF(Z384="",0,Z384),"0")</f>
        <v>8.6564999999999994</v>
      </c>
      <c r="AA385" s="786"/>
      <c r="AB385" s="786"/>
      <c r="AC385" s="786"/>
    </row>
    <row r="386" spans="1:68" x14ac:dyDescent="0.2">
      <c r="A386" s="804"/>
      <c r="B386" s="804"/>
      <c r="C386" s="804"/>
      <c r="D386" s="804"/>
      <c r="E386" s="804"/>
      <c r="F386" s="804"/>
      <c r="G386" s="804"/>
      <c r="H386" s="804"/>
      <c r="I386" s="804"/>
      <c r="J386" s="804"/>
      <c r="K386" s="804"/>
      <c r="L386" s="804"/>
      <c r="M386" s="804"/>
      <c r="N386" s="804"/>
      <c r="O386" s="805"/>
      <c r="P386" s="802" t="s">
        <v>71</v>
      </c>
      <c r="Q386" s="799"/>
      <c r="R386" s="799"/>
      <c r="S386" s="799"/>
      <c r="T386" s="799"/>
      <c r="U386" s="799"/>
      <c r="V386" s="800"/>
      <c r="W386" s="37" t="s">
        <v>69</v>
      </c>
      <c r="X386" s="785">
        <f>IFERROR(SUM(X379:X384),"0")</f>
        <v>3100</v>
      </c>
      <c r="Y386" s="785">
        <f>IFERROR(SUM(Y379:Y384),"0")</f>
        <v>3104.4</v>
      </c>
      <c r="Z386" s="37"/>
      <c r="AA386" s="786"/>
      <c r="AB386" s="786"/>
      <c r="AC386" s="786"/>
    </row>
    <row r="387" spans="1:68" ht="14.25" customHeight="1" x14ac:dyDescent="0.25">
      <c r="A387" s="812" t="s">
        <v>229</v>
      </c>
      <c r="B387" s="804"/>
      <c r="C387" s="804"/>
      <c r="D387" s="804"/>
      <c r="E387" s="804"/>
      <c r="F387" s="804"/>
      <c r="G387" s="804"/>
      <c r="H387" s="804"/>
      <c r="I387" s="804"/>
      <c r="J387" s="804"/>
      <c r="K387" s="804"/>
      <c r="L387" s="804"/>
      <c r="M387" s="804"/>
      <c r="N387" s="804"/>
      <c r="O387" s="804"/>
      <c r="P387" s="804"/>
      <c r="Q387" s="804"/>
      <c r="R387" s="804"/>
      <c r="S387" s="804"/>
      <c r="T387" s="804"/>
      <c r="U387" s="804"/>
      <c r="V387" s="804"/>
      <c r="W387" s="804"/>
      <c r="X387" s="804"/>
      <c r="Y387" s="804"/>
      <c r="Z387" s="804"/>
      <c r="AA387" s="779"/>
      <c r="AB387" s="779"/>
      <c r="AC387" s="779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96">
        <v>4607091380880</v>
      </c>
      <c r="E388" s="797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9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0"/>
      <c r="R388" s="790"/>
      <c r="S388" s="790"/>
      <c r="T388" s="791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96">
        <v>4607091384482</v>
      </c>
      <c r="E389" s="797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122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0"/>
      <c r="R389" s="790"/>
      <c r="S389" s="790"/>
      <c r="T389" s="791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96">
        <v>4607091380897</v>
      </c>
      <c r="E390" s="797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9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0"/>
      <c r="R390" s="790"/>
      <c r="S390" s="790"/>
      <c r="T390" s="791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803"/>
      <c r="B391" s="804"/>
      <c r="C391" s="804"/>
      <c r="D391" s="804"/>
      <c r="E391" s="804"/>
      <c r="F391" s="804"/>
      <c r="G391" s="804"/>
      <c r="H391" s="804"/>
      <c r="I391" s="804"/>
      <c r="J391" s="804"/>
      <c r="K391" s="804"/>
      <c r="L391" s="804"/>
      <c r="M391" s="804"/>
      <c r="N391" s="804"/>
      <c r="O391" s="805"/>
      <c r="P391" s="802" t="s">
        <v>71</v>
      </c>
      <c r="Q391" s="799"/>
      <c r="R391" s="799"/>
      <c r="S391" s="799"/>
      <c r="T391" s="799"/>
      <c r="U391" s="799"/>
      <c r="V391" s="800"/>
      <c r="W391" s="37" t="s">
        <v>72</v>
      </c>
      <c r="X391" s="785">
        <f>IFERROR(X388/H388,"0")+IFERROR(X389/H389,"0")+IFERROR(X390/H390,"0")</f>
        <v>0</v>
      </c>
      <c r="Y391" s="785">
        <f>IFERROR(Y388/H388,"0")+IFERROR(Y389/H389,"0")+IFERROR(Y390/H390,"0")</f>
        <v>0</v>
      </c>
      <c r="Z391" s="785">
        <f>IFERROR(IF(Z388="",0,Z388),"0")+IFERROR(IF(Z389="",0,Z389),"0")+IFERROR(IF(Z390="",0,Z390),"0")</f>
        <v>0</v>
      </c>
      <c r="AA391" s="786"/>
      <c r="AB391" s="786"/>
      <c r="AC391" s="786"/>
    </row>
    <row r="392" spans="1:68" x14ac:dyDescent="0.2">
      <c r="A392" s="804"/>
      <c r="B392" s="804"/>
      <c r="C392" s="804"/>
      <c r="D392" s="804"/>
      <c r="E392" s="804"/>
      <c r="F392" s="804"/>
      <c r="G392" s="804"/>
      <c r="H392" s="804"/>
      <c r="I392" s="804"/>
      <c r="J392" s="804"/>
      <c r="K392" s="804"/>
      <c r="L392" s="804"/>
      <c r="M392" s="804"/>
      <c r="N392" s="804"/>
      <c r="O392" s="805"/>
      <c r="P392" s="802" t="s">
        <v>71</v>
      </c>
      <c r="Q392" s="799"/>
      <c r="R392" s="799"/>
      <c r="S392" s="799"/>
      <c r="T392" s="799"/>
      <c r="U392" s="799"/>
      <c r="V392" s="800"/>
      <c r="W392" s="37" t="s">
        <v>69</v>
      </c>
      <c r="X392" s="785">
        <f>IFERROR(SUM(X388:X390),"0")</f>
        <v>0</v>
      </c>
      <c r="Y392" s="785">
        <f>IFERROR(SUM(Y388:Y390),"0")</f>
        <v>0</v>
      </c>
      <c r="Z392" s="37"/>
      <c r="AA392" s="786"/>
      <c r="AB392" s="786"/>
      <c r="AC392" s="786"/>
    </row>
    <row r="393" spans="1:68" ht="14.25" customHeight="1" x14ac:dyDescent="0.25">
      <c r="A393" s="812" t="s">
        <v>113</v>
      </c>
      <c r="B393" s="804"/>
      <c r="C393" s="804"/>
      <c r="D393" s="804"/>
      <c r="E393" s="804"/>
      <c r="F393" s="804"/>
      <c r="G393" s="804"/>
      <c r="H393" s="804"/>
      <c r="I393" s="804"/>
      <c r="J393" s="804"/>
      <c r="K393" s="804"/>
      <c r="L393" s="804"/>
      <c r="M393" s="804"/>
      <c r="N393" s="804"/>
      <c r="O393" s="804"/>
      <c r="P393" s="804"/>
      <c r="Q393" s="804"/>
      <c r="R393" s="804"/>
      <c r="S393" s="804"/>
      <c r="T393" s="804"/>
      <c r="U393" s="804"/>
      <c r="V393" s="804"/>
      <c r="W393" s="804"/>
      <c r="X393" s="804"/>
      <c r="Y393" s="804"/>
      <c r="Z393" s="804"/>
      <c r="AA393" s="779"/>
      <c r="AB393" s="779"/>
      <c r="AC393" s="779"/>
    </row>
    <row r="394" spans="1:68" ht="16.5" customHeight="1" x14ac:dyDescent="0.25">
      <c r="A394" s="54" t="s">
        <v>657</v>
      </c>
      <c r="B394" s="54" t="s">
        <v>658</v>
      </c>
      <c r="C394" s="31">
        <v>4301030232</v>
      </c>
      <c r="D394" s="796">
        <v>4607091388374</v>
      </c>
      <c r="E394" s="797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1187" t="s">
        <v>659</v>
      </c>
      <c r="Q394" s="790"/>
      <c r="R394" s="790"/>
      <c r="S394" s="790"/>
      <c r="T394" s="791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661</v>
      </c>
      <c r="B395" s="54" t="s">
        <v>662</v>
      </c>
      <c r="C395" s="31">
        <v>4301030235</v>
      </c>
      <c r="D395" s="796">
        <v>4607091388381</v>
      </c>
      <c r="E395" s="797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979" t="s">
        <v>663</v>
      </c>
      <c r="Q395" s="790"/>
      <c r="R395" s="790"/>
      <c r="S395" s="790"/>
      <c r="T395" s="791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664</v>
      </c>
      <c r="B396" s="54" t="s">
        <v>665</v>
      </c>
      <c r="C396" s="31">
        <v>4301032015</v>
      </c>
      <c r="D396" s="796">
        <v>4607091383102</v>
      </c>
      <c r="E396" s="797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9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0"/>
      <c r="R396" s="790"/>
      <c r="S396" s="790"/>
      <c r="T396" s="791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96">
        <v>4607091388404</v>
      </c>
      <c r="E397" s="797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11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0"/>
      <c r="R397" s="790"/>
      <c r="S397" s="790"/>
      <c r="T397" s="791"/>
      <c r="U397" s="34"/>
      <c r="V397" s="34"/>
      <c r="W397" s="35" t="s">
        <v>69</v>
      </c>
      <c r="X397" s="783">
        <v>7.65</v>
      </c>
      <c r="Y397" s="784">
        <f>IFERROR(IF(X397="",0,CEILING((X397/$H397),1)*$H397),"")</f>
        <v>7.6499999999999995</v>
      </c>
      <c r="Z397" s="36">
        <f>IFERROR(IF(Y397=0,"",ROUNDUP(Y397/H397,0)*0.00753),"")</f>
        <v>2.2589999999999999E-2</v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8.6999999999999993</v>
      </c>
      <c r="BN397" s="64">
        <f>IFERROR(Y397*I397/H397,"0")</f>
        <v>8.6999999999999993</v>
      </c>
      <c r="BO397" s="64">
        <f>IFERROR(1/J397*(X397/H397),"0")</f>
        <v>1.9230769230769232E-2</v>
      </c>
      <c r="BP397" s="64">
        <f>IFERROR(1/J397*(Y397/H397),"0")</f>
        <v>1.9230769230769232E-2</v>
      </c>
    </row>
    <row r="398" spans="1:68" x14ac:dyDescent="0.2">
      <c r="A398" s="803"/>
      <c r="B398" s="804"/>
      <c r="C398" s="804"/>
      <c r="D398" s="804"/>
      <c r="E398" s="804"/>
      <c r="F398" s="804"/>
      <c r="G398" s="804"/>
      <c r="H398" s="804"/>
      <c r="I398" s="804"/>
      <c r="J398" s="804"/>
      <c r="K398" s="804"/>
      <c r="L398" s="804"/>
      <c r="M398" s="804"/>
      <c r="N398" s="804"/>
      <c r="O398" s="805"/>
      <c r="P398" s="802" t="s">
        <v>71</v>
      </c>
      <c r="Q398" s="799"/>
      <c r="R398" s="799"/>
      <c r="S398" s="799"/>
      <c r="T398" s="799"/>
      <c r="U398" s="799"/>
      <c r="V398" s="800"/>
      <c r="W398" s="37" t="s">
        <v>72</v>
      </c>
      <c r="X398" s="785">
        <f>IFERROR(X394/H394,"0")+IFERROR(X395/H395,"0")+IFERROR(X396/H396,"0")+IFERROR(X397/H397,"0")</f>
        <v>3.0000000000000004</v>
      </c>
      <c r="Y398" s="785">
        <f>IFERROR(Y394/H394,"0")+IFERROR(Y395/H395,"0")+IFERROR(Y396/H396,"0")+IFERROR(Y397/H397,"0")</f>
        <v>3</v>
      </c>
      <c r="Z398" s="785">
        <f>IFERROR(IF(Z394="",0,Z394),"0")+IFERROR(IF(Z395="",0,Z395),"0")+IFERROR(IF(Z396="",0,Z396),"0")+IFERROR(IF(Z397="",0,Z397),"0")</f>
        <v>2.2589999999999999E-2</v>
      </c>
      <c r="AA398" s="786"/>
      <c r="AB398" s="786"/>
      <c r="AC398" s="786"/>
    </row>
    <row r="399" spans="1:68" x14ac:dyDescent="0.2">
      <c r="A399" s="804"/>
      <c r="B399" s="804"/>
      <c r="C399" s="804"/>
      <c r="D399" s="804"/>
      <c r="E399" s="804"/>
      <c r="F399" s="804"/>
      <c r="G399" s="804"/>
      <c r="H399" s="804"/>
      <c r="I399" s="804"/>
      <c r="J399" s="804"/>
      <c r="K399" s="804"/>
      <c r="L399" s="804"/>
      <c r="M399" s="804"/>
      <c r="N399" s="804"/>
      <c r="O399" s="805"/>
      <c r="P399" s="802" t="s">
        <v>71</v>
      </c>
      <c r="Q399" s="799"/>
      <c r="R399" s="799"/>
      <c r="S399" s="799"/>
      <c r="T399" s="799"/>
      <c r="U399" s="799"/>
      <c r="V399" s="800"/>
      <c r="W399" s="37" t="s">
        <v>69</v>
      </c>
      <c r="X399" s="785">
        <f>IFERROR(SUM(X394:X397),"0")</f>
        <v>7.65</v>
      </c>
      <c r="Y399" s="785">
        <f>IFERROR(SUM(Y394:Y397),"0")</f>
        <v>7.6499999999999995</v>
      </c>
      <c r="Z399" s="37"/>
      <c r="AA399" s="786"/>
      <c r="AB399" s="786"/>
      <c r="AC399" s="786"/>
    </row>
    <row r="400" spans="1:68" ht="14.25" customHeight="1" x14ac:dyDescent="0.25">
      <c r="A400" s="812" t="s">
        <v>669</v>
      </c>
      <c r="B400" s="804"/>
      <c r="C400" s="804"/>
      <c r="D400" s="804"/>
      <c r="E400" s="804"/>
      <c r="F400" s="804"/>
      <c r="G400" s="804"/>
      <c r="H400" s="804"/>
      <c r="I400" s="804"/>
      <c r="J400" s="804"/>
      <c r="K400" s="804"/>
      <c r="L400" s="804"/>
      <c r="M400" s="804"/>
      <c r="N400" s="804"/>
      <c r="O400" s="804"/>
      <c r="P400" s="804"/>
      <c r="Q400" s="804"/>
      <c r="R400" s="804"/>
      <c r="S400" s="804"/>
      <c r="T400" s="804"/>
      <c r="U400" s="804"/>
      <c r="V400" s="804"/>
      <c r="W400" s="804"/>
      <c r="X400" s="804"/>
      <c r="Y400" s="804"/>
      <c r="Z400" s="804"/>
      <c r="AA400" s="779"/>
      <c r="AB400" s="779"/>
      <c r="AC400" s="779"/>
    </row>
    <row r="401" spans="1:68" ht="16.5" customHeight="1" x14ac:dyDescent="0.25">
      <c r="A401" s="54" t="s">
        <v>670</v>
      </c>
      <c r="B401" s="54" t="s">
        <v>671</v>
      </c>
      <c r="C401" s="31">
        <v>4301180007</v>
      </c>
      <c r="D401" s="796">
        <v>4680115881808</v>
      </c>
      <c r="E401" s="797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11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0"/>
      <c r="R401" s="790"/>
      <c r="S401" s="790"/>
      <c r="T401" s="791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674</v>
      </c>
      <c r="B402" s="54" t="s">
        <v>675</v>
      </c>
      <c r="C402" s="31">
        <v>4301180006</v>
      </c>
      <c r="D402" s="796">
        <v>4680115881822</v>
      </c>
      <c r="E402" s="797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11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0"/>
      <c r="R402" s="790"/>
      <c r="S402" s="790"/>
      <c r="T402" s="791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676</v>
      </c>
      <c r="B403" s="54" t="s">
        <v>677</v>
      </c>
      <c r="C403" s="31">
        <v>4301180001</v>
      </c>
      <c r="D403" s="796">
        <v>4680115880016</v>
      </c>
      <c r="E403" s="797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0"/>
      <c r="R403" s="790"/>
      <c r="S403" s="790"/>
      <c r="T403" s="791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803"/>
      <c r="B404" s="804"/>
      <c r="C404" s="804"/>
      <c r="D404" s="804"/>
      <c r="E404" s="804"/>
      <c r="F404" s="804"/>
      <c r="G404" s="804"/>
      <c r="H404" s="804"/>
      <c r="I404" s="804"/>
      <c r="J404" s="804"/>
      <c r="K404" s="804"/>
      <c r="L404" s="804"/>
      <c r="M404" s="804"/>
      <c r="N404" s="804"/>
      <c r="O404" s="805"/>
      <c r="P404" s="802" t="s">
        <v>71</v>
      </c>
      <c r="Q404" s="799"/>
      <c r="R404" s="799"/>
      <c r="S404" s="799"/>
      <c r="T404" s="799"/>
      <c r="U404" s="799"/>
      <c r="V404" s="800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x14ac:dyDescent="0.2">
      <c r="A405" s="804"/>
      <c r="B405" s="804"/>
      <c r="C405" s="804"/>
      <c r="D405" s="804"/>
      <c r="E405" s="804"/>
      <c r="F405" s="804"/>
      <c r="G405" s="804"/>
      <c r="H405" s="804"/>
      <c r="I405" s="804"/>
      <c r="J405" s="804"/>
      <c r="K405" s="804"/>
      <c r="L405" s="804"/>
      <c r="M405" s="804"/>
      <c r="N405" s="804"/>
      <c r="O405" s="805"/>
      <c r="P405" s="802" t="s">
        <v>71</v>
      </c>
      <c r="Q405" s="799"/>
      <c r="R405" s="799"/>
      <c r="S405" s="799"/>
      <c r="T405" s="799"/>
      <c r="U405" s="799"/>
      <c r="V405" s="800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customHeight="1" x14ac:dyDescent="0.25">
      <c r="A406" s="809" t="s">
        <v>678</v>
      </c>
      <c r="B406" s="804"/>
      <c r="C406" s="804"/>
      <c r="D406" s="804"/>
      <c r="E406" s="804"/>
      <c r="F406" s="804"/>
      <c r="G406" s="804"/>
      <c r="H406" s="804"/>
      <c r="I406" s="804"/>
      <c r="J406" s="804"/>
      <c r="K406" s="804"/>
      <c r="L406" s="804"/>
      <c r="M406" s="804"/>
      <c r="N406" s="804"/>
      <c r="O406" s="804"/>
      <c r="P406" s="804"/>
      <c r="Q406" s="804"/>
      <c r="R406" s="804"/>
      <c r="S406" s="804"/>
      <c r="T406" s="804"/>
      <c r="U406" s="804"/>
      <c r="V406" s="804"/>
      <c r="W406" s="804"/>
      <c r="X406" s="804"/>
      <c r="Y406" s="804"/>
      <c r="Z406" s="804"/>
      <c r="AA406" s="778"/>
      <c r="AB406" s="778"/>
      <c r="AC406" s="778"/>
    </row>
    <row r="407" spans="1:68" ht="14.25" customHeight="1" x14ac:dyDescent="0.25">
      <c r="A407" s="812" t="s">
        <v>64</v>
      </c>
      <c r="B407" s="804"/>
      <c r="C407" s="804"/>
      <c r="D407" s="804"/>
      <c r="E407" s="804"/>
      <c r="F407" s="804"/>
      <c r="G407" s="804"/>
      <c r="H407" s="804"/>
      <c r="I407" s="804"/>
      <c r="J407" s="804"/>
      <c r="K407" s="804"/>
      <c r="L407" s="804"/>
      <c r="M407" s="804"/>
      <c r="N407" s="804"/>
      <c r="O407" s="804"/>
      <c r="P407" s="804"/>
      <c r="Q407" s="804"/>
      <c r="R407" s="804"/>
      <c r="S407" s="804"/>
      <c r="T407" s="804"/>
      <c r="U407" s="804"/>
      <c r="V407" s="804"/>
      <c r="W407" s="804"/>
      <c r="X407" s="804"/>
      <c r="Y407" s="804"/>
      <c r="Z407" s="804"/>
      <c r="AA407" s="779"/>
      <c r="AB407" s="779"/>
      <c r="AC407" s="779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96">
        <v>4607091383836</v>
      </c>
      <c r="E408" s="797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8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0"/>
      <c r="R408" s="790"/>
      <c r="S408" s="790"/>
      <c r="T408" s="791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3"/>
      <c r="B409" s="804"/>
      <c r="C409" s="804"/>
      <c r="D409" s="804"/>
      <c r="E409" s="804"/>
      <c r="F409" s="804"/>
      <c r="G409" s="804"/>
      <c r="H409" s="804"/>
      <c r="I409" s="804"/>
      <c r="J409" s="804"/>
      <c r="K409" s="804"/>
      <c r="L409" s="804"/>
      <c r="M409" s="804"/>
      <c r="N409" s="804"/>
      <c r="O409" s="805"/>
      <c r="P409" s="802" t="s">
        <v>71</v>
      </c>
      <c r="Q409" s="799"/>
      <c r="R409" s="799"/>
      <c r="S409" s="799"/>
      <c r="T409" s="799"/>
      <c r="U409" s="799"/>
      <c r="V409" s="800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x14ac:dyDescent="0.2">
      <c r="A410" s="804"/>
      <c r="B410" s="804"/>
      <c r="C410" s="804"/>
      <c r="D410" s="804"/>
      <c r="E410" s="804"/>
      <c r="F410" s="804"/>
      <c r="G410" s="804"/>
      <c r="H410" s="804"/>
      <c r="I410" s="804"/>
      <c r="J410" s="804"/>
      <c r="K410" s="804"/>
      <c r="L410" s="804"/>
      <c r="M410" s="804"/>
      <c r="N410" s="804"/>
      <c r="O410" s="805"/>
      <c r="P410" s="802" t="s">
        <v>71</v>
      </c>
      <c r="Q410" s="799"/>
      <c r="R410" s="799"/>
      <c r="S410" s="799"/>
      <c r="T410" s="799"/>
      <c r="U410" s="799"/>
      <c r="V410" s="800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customHeight="1" x14ac:dyDescent="0.25">
      <c r="A411" s="812" t="s">
        <v>73</v>
      </c>
      <c r="B411" s="804"/>
      <c r="C411" s="804"/>
      <c r="D411" s="804"/>
      <c r="E411" s="804"/>
      <c r="F411" s="804"/>
      <c r="G411" s="804"/>
      <c r="H411" s="804"/>
      <c r="I411" s="804"/>
      <c r="J411" s="804"/>
      <c r="K411" s="804"/>
      <c r="L411" s="804"/>
      <c r="M411" s="804"/>
      <c r="N411" s="804"/>
      <c r="O411" s="804"/>
      <c r="P411" s="804"/>
      <c r="Q411" s="804"/>
      <c r="R411" s="804"/>
      <c r="S411" s="804"/>
      <c r="T411" s="804"/>
      <c r="U411" s="804"/>
      <c r="V411" s="804"/>
      <c r="W411" s="804"/>
      <c r="X411" s="804"/>
      <c r="Y411" s="804"/>
      <c r="Z411" s="804"/>
      <c r="AA411" s="779"/>
      <c r="AB411" s="779"/>
      <c r="AC411" s="779"/>
    </row>
    <row r="412" spans="1:68" ht="37.5" customHeight="1" x14ac:dyDescent="0.25">
      <c r="A412" s="54" t="s">
        <v>682</v>
      </c>
      <c r="B412" s="54" t="s">
        <v>683</v>
      </c>
      <c r="C412" s="31">
        <v>4301051142</v>
      </c>
      <c r="D412" s="796">
        <v>4607091387919</v>
      </c>
      <c r="E412" s="797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88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0"/>
      <c r="R412" s="790"/>
      <c r="S412" s="790"/>
      <c r="T412" s="791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96">
        <v>4680115883604</v>
      </c>
      <c r="E413" s="797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116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0"/>
      <c r="R413" s="790"/>
      <c r="S413" s="790"/>
      <c r="T413" s="791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96">
        <v>4680115883567</v>
      </c>
      <c r="E414" s="797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11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0"/>
      <c r="R414" s="790"/>
      <c r="S414" s="790"/>
      <c r="T414" s="791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803"/>
      <c r="B415" s="804"/>
      <c r="C415" s="804"/>
      <c r="D415" s="804"/>
      <c r="E415" s="804"/>
      <c r="F415" s="804"/>
      <c r="G415" s="804"/>
      <c r="H415" s="804"/>
      <c r="I415" s="804"/>
      <c r="J415" s="804"/>
      <c r="K415" s="804"/>
      <c r="L415" s="804"/>
      <c r="M415" s="804"/>
      <c r="N415" s="804"/>
      <c r="O415" s="805"/>
      <c r="P415" s="802" t="s">
        <v>71</v>
      </c>
      <c r="Q415" s="799"/>
      <c r="R415" s="799"/>
      <c r="S415" s="799"/>
      <c r="T415" s="799"/>
      <c r="U415" s="799"/>
      <c r="V415" s="800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x14ac:dyDescent="0.2">
      <c r="A416" s="804"/>
      <c r="B416" s="804"/>
      <c r="C416" s="804"/>
      <c r="D416" s="804"/>
      <c r="E416" s="804"/>
      <c r="F416" s="804"/>
      <c r="G416" s="804"/>
      <c r="H416" s="804"/>
      <c r="I416" s="804"/>
      <c r="J416" s="804"/>
      <c r="K416" s="804"/>
      <c r="L416" s="804"/>
      <c r="M416" s="804"/>
      <c r="N416" s="804"/>
      <c r="O416" s="805"/>
      <c r="P416" s="802" t="s">
        <v>71</v>
      </c>
      <c r="Q416" s="799"/>
      <c r="R416" s="799"/>
      <c r="S416" s="799"/>
      <c r="T416" s="799"/>
      <c r="U416" s="799"/>
      <c r="V416" s="800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customHeight="1" x14ac:dyDescent="0.2">
      <c r="A417" s="810" t="s">
        <v>691</v>
      </c>
      <c r="B417" s="811"/>
      <c r="C417" s="811"/>
      <c r="D417" s="811"/>
      <c r="E417" s="811"/>
      <c r="F417" s="811"/>
      <c r="G417" s="811"/>
      <c r="H417" s="811"/>
      <c r="I417" s="811"/>
      <c r="J417" s="811"/>
      <c r="K417" s="811"/>
      <c r="L417" s="811"/>
      <c r="M417" s="811"/>
      <c r="N417" s="811"/>
      <c r="O417" s="811"/>
      <c r="P417" s="811"/>
      <c r="Q417" s="811"/>
      <c r="R417" s="811"/>
      <c r="S417" s="811"/>
      <c r="T417" s="811"/>
      <c r="U417" s="811"/>
      <c r="V417" s="811"/>
      <c r="W417" s="811"/>
      <c r="X417" s="811"/>
      <c r="Y417" s="811"/>
      <c r="Z417" s="811"/>
      <c r="AA417" s="48"/>
      <c r="AB417" s="48"/>
      <c r="AC417" s="48"/>
    </row>
    <row r="418" spans="1:68" ht="16.5" customHeight="1" x14ac:dyDescent="0.25">
      <c r="A418" s="809" t="s">
        <v>692</v>
      </c>
      <c r="B418" s="804"/>
      <c r="C418" s="804"/>
      <c r="D418" s="804"/>
      <c r="E418" s="804"/>
      <c r="F418" s="804"/>
      <c r="G418" s="804"/>
      <c r="H418" s="804"/>
      <c r="I418" s="804"/>
      <c r="J418" s="804"/>
      <c r="K418" s="804"/>
      <c r="L418" s="804"/>
      <c r="M418" s="804"/>
      <c r="N418" s="804"/>
      <c r="O418" s="804"/>
      <c r="P418" s="804"/>
      <c r="Q418" s="804"/>
      <c r="R418" s="804"/>
      <c r="S418" s="804"/>
      <c r="T418" s="804"/>
      <c r="U418" s="804"/>
      <c r="V418" s="804"/>
      <c r="W418" s="804"/>
      <c r="X418" s="804"/>
      <c r="Y418" s="804"/>
      <c r="Z418" s="804"/>
      <c r="AA418" s="778"/>
      <c r="AB418" s="778"/>
      <c r="AC418" s="778"/>
    </row>
    <row r="419" spans="1:68" ht="14.25" customHeight="1" x14ac:dyDescent="0.25">
      <c r="A419" s="812" t="s">
        <v>124</v>
      </c>
      <c r="B419" s="804"/>
      <c r="C419" s="804"/>
      <c r="D419" s="804"/>
      <c r="E419" s="804"/>
      <c r="F419" s="804"/>
      <c r="G419" s="804"/>
      <c r="H419" s="804"/>
      <c r="I419" s="804"/>
      <c r="J419" s="804"/>
      <c r="K419" s="804"/>
      <c r="L419" s="804"/>
      <c r="M419" s="804"/>
      <c r="N419" s="804"/>
      <c r="O419" s="804"/>
      <c r="P419" s="804"/>
      <c r="Q419" s="804"/>
      <c r="R419" s="804"/>
      <c r="S419" s="804"/>
      <c r="T419" s="804"/>
      <c r="U419" s="804"/>
      <c r="V419" s="804"/>
      <c r="W419" s="804"/>
      <c r="X419" s="804"/>
      <c r="Y419" s="804"/>
      <c r="Z419" s="804"/>
      <c r="AA419" s="779"/>
      <c r="AB419" s="779"/>
      <c r="AC419" s="779"/>
    </row>
    <row r="420" spans="1:68" ht="27" customHeight="1" x14ac:dyDescent="0.25">
      <c r="A420" s="54" t="s">
        <v>693</v>
      </c>
      <c r="B420" s="54" t="s">
        <v>694</v>
      </c>
      <c r="C420" s="31">
        <v>4301011946</v>
      </c>
      <c r="D420" s="796">
        <v>4680115884847</v>
      </c>
      <c r="E420" s="797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88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0"/>
      <c r="R420" s="790"/>
      <c r="S420" s="790"/>
      <c r="T420" s="791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6">
        <v>4680115884847</v>
      </c>
      <c r="E421" s="797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8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0"/>
      <c r="R421" s="790"/>
      <c r="S421" s="790"/>
      <c r="T421" s="791"/>
      <c r="U421" s="34"/>
      <c r="V421" s="34"/>
      <c r="W421" s="35" t="s">
        <v>69</v>
      </c>
      <c r="X421" s="783">
        <v>0</v>
      </c>
      <c r="Y421" s="784">
        <f t="shared" si="82"/>
        <v>0</v>
      </c>
      <c r="Z421" s="36" t="str">
        <f>IFERROR(IF(Y421=0,"",ROUNDUP(Y421/H421,0)*0.02175),"")</f>
        <v/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4301011947</v>
      </c>
      <c r="D422" s="796">
        <v>4680115884854</v>
      </c>
      <c r="E422" s="797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10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0"/>
      <c r="R422" s="790"/>
      <c r="S422" s="790"/>
      <c r="T422" s="791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96">
        <v>4680115884854</v>
      </c>
      <c r="E423" s="797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11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0"/>
      <c r="R423" s="790"/>
      <c r="S423" s="790"/>
      <c r="T423" s="791"/>
      <c r="U423" s="34"/>
      <c r="V423" s="34"/>
      <c r="W423" s="35" t="s">
        <v>69</v>
      </c>
      <c r="X423" s="783">
        <v>0</v>
      </c>
      <c r="Y423" s="784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702</v>
      </c>
      <c r="B424" s="54" t="s">
        <v>703</v>
      </c>
      <c r="C424" s="31">
        <v>4301011339</v>
      </c>
      <c r="D424" s="796">
        <v>4607091383997</v>
      </c>
      <c r="E424" s="797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10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0"/>
      <c r="R424" s="790"/>
      <c r="S424" s="790"/>
      <c r="T424" s="791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705</v>
      </c>
      <c r="B425" s="54" t="s">
        <v>706</v>
      </c>
      <c r="C425" s="31">
        <v>4301011943</v>
      </c>
      <c r="D425" s="796">
        <v>4680115884830</v>
      </c>
      <c r="E425" s="797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0"/>
      <c r="R425" s="790"/>
      <c r="S425" s="790"/>
      <c r="T425" s="791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6">
        <v>4680115884830</v>
      </c>
      <c r="E426" s="797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11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0"/>
      <c r="R426" s="790"/>
      <c r="S426" s="790"/>
      <c r="T426" s="791"/>
      <c r="U426" s="34"/>
      <c r="V426" s="34"/>
      <c r="W426" s="35" t="s">
        <v>69</v>
      </c>
      <c r="X426" s="783">
        <v>0</v>
      </c>
      <c r="Y426" s="784">
        <f t="shared" si="82"/>
        <v>0</v>
      </c>
      <c r="Z426" s="36" t="str">
        <f>IFERROR(IF(Y426=0,"",ROUNDUP(Y426/H426,0)*0.02175),"")</f>
        <v/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709</v>
      </c>
      <c r="B427" s="54" t="s">
        <v>710</v>
      </c>
      <c r="C427" s="31">
        <v>4301011433</v>
      </c>
      <c r="D427" s="796">
        <v>4680115882638</v>
      </c>
      <c r="E427" s="797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10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0"/>
      <c r="R427" s="790"/>
      <c r="S427" s="790"/>
      <c r="T427" s="791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712</v>
      </c>
      <c r="B428" s="54" t="s">
        <v>713</v>
      </c>
      <c r="C428" s="31">
        <v>4301011952</v>
      </c>
      <c r="D428" s="796">
        <v>4680115884922</v>
      </c>
      <c r="E428" s="797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11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0"/>
      <c r="R428" s="790"/>
      <c r="S428" s="790"/>
      <c r="T428" s="791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714</v>
      </c>
      <c r="B429" s="54" t="s">
        <v>715</v>
      </c>
      <c r="C429" s="31">
        <v>4301011866</v>
      </c>
      <c r="D429" s="796">
        <v>4680115884878</v>
      </c>
      <c r="E429" s="797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112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90"/>
      <c r="R429" s="790"/>
      <c r="S429" s="790"/>
      <c r="T429" s="791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96">
        <v>4680115884861</v>
      </c>
      <c r="E430" s="797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89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0"/>
      <c r="R430" s="790"/>
      <c r="S430" s="790"/>
      <c r="T430" s="791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803"/>
      <c r="B431" s="804"/>
      <c r="C431" s="804"/>
      <c r="D431" s="804"/>
      <c r="E431" s="804"/>
      <c r="F431" s="804"/>
      <c r="G431" s="804"/>
      <c r="H431" s="804"/>
      <c r="I431" s="804"/>
      <c r="J431" s="804"/>
      <c r="K431" s="804"/>
      <c r="L431" s="804"/>
      <c r="M431" s="804"/>
      <c r="N431" s="804"/>
      <c r="O431" s="805"/>
      <c r="P431" s="802" t="s">
        <v>71</v>
      </c>
      <c r="Q431" s="799"/>
      <c r="R431" s="799"/>
      <c r="S431" s="799"/>
      <c r="T431" s="799"/>
      <c r="U431" s="799"/>
      <c r="V431" s="800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0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0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</v>
      </c>
      <c r="AA431" s="786"/>
      <c r="AB431" s="786"/>
      <c r="AC431" s="786"/>
    </row>
    <row r="432" spans="1:68" x14ac:dyDescent="0.2">
      <c r="A432" s="804"/>
      <c r="B432" s="804"/>
      <c r="C432" s="804"/>
      <c r="D432" s="804"/>
      <c r="E432" s="804"/>
      <c r="F432" s="804"/>
      <c r="G432" s="804"/>
      <c r="H432" s="804"/>
      <c r="I432" s="804"/>
      <c r="J432" s="804"/>
      <c r="K432" s="804"/>
      <c r="L432" s="804"/>
      <c r="M432" s="804"/>
      <c r="N432" s="804"/>
      <c r="O432" s="805"/>
      <c r="P432" s="802" t="s">
        <v>71</v>
      </c>
      <c r="Q432" s="799"/>
      <c r="R432" s="799"/>
      <c r="S432" s="799"/>
      <c r="T432" s="799"/>
      <c r="U432" s="799"/>
      <c r="V432" s="800"/>
      <c r="W432" s="37" t="s">
        <v>69</v>
      </c>
      <c r="X432" s="785">
        <f>IFERROR(SUM(X420:X430),"0")</f>
        <v>0</v>
      </c>
      <c r="Y432" s="785">
        <f>IFERROR(SUM(Y420:Y430),"0")</f>
        <v>0</v>
      </c>
      <c r="Z432" s="37"/>
      <c r="AA432" s="786"/>
      <c r="AB432" s="786"/>
      <c r="AC432" s="786"/>
    </row>
    <row r="433" spans="1:68" ht="14.25" customHeight="1" x14ac:dyDescent="0.25">
      <c r="A433" s="812" t="s">
        <v>182</v>
      </c>
      <c r="B433" s="804"/>
      <c r="C433" s="804"/>
      <c r="D433" s="804"/>
      <c r="E433" s="804"/>
      <c r="F433" s="804"/>
      <c r="G433" s="804"/>
      <c r="H433" s="804"/>
      <c r="I433" s="804"/>
      <c r="J433" s="804"/>
      <c r="K433" s="804"/>
      <c r="L433" s="804"/>
      <c r="M433" s="804"/>
      <c r="N433" s="804"/>
      <c r="O433" s="804"/>
      <c r="P433" s="804"/>
      <c r="Q433" s="804"/>
      <c r="R433" s="804"/>
      <c r="S433" s="804"/>
      <c r="T433" s="804"/>
      <c r="U433" s="804"/>
      <c r="V433" s="804"/>
      <c r="W433" s="804"/>
      <c r="X433" s="804"/>
      <c r="Y433" s="804"/>
      <c r="Z433" s="804"/>
      <c r="AA433" s="779"/>
      <c r="AB433" s="779"/>
      <c r="AC433" s="779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96">
        <v>4607091383980</v>
      </c>
      <c r="E434" s="797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8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0"/>
      <c r="R434" s="790"/>
      <c r="S434" s="790"/>
      <c r="T434" s="791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722</v>
      </c>
      <c r="B435" s="54" t="s">
        <v>723</v>
      </c>
      <c r="C435" s="31">
        <v>4301020179</v>
      </c>
      <c r="D435" s="796">
        <v>4607091384178</v>
      </c>
      <c r="E435" s="797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8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0"/>
      <c r="R435" s="790"/>
      <c r="S435" s="790"/>
      <c r="T435" s="791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803"/>
      <c r="B436" s="804"/>
      <c r="C436" s="804"/>
      <c r="D436" s="804"/>
      <c r="E436" s="804"/>
      <c r="F436" s="804"/>
      <c r="G436" s="804"/>
      <c r="H436" s="804"/>
      <c r="I436" s="804"/>
      <c r="J436" s="804"/>
      <c r="K436" s="804"/>
      <c r="L436" s="804"/>
      <c r="M436" s="804"/>
      <c r="N436" s="804"/>
      <c r="O436" s="805"/>
      <c r="P436" s="802" t="s">
        <v>71</v>
      </c>
      <c r="Q436" s="799"/>
      <c r="R436" s="799"/>
      <c r="S436" s="799"/>
      <c r="T436" s="799"/>
      <c r="U436" s="799"/>
      <c r="V436" s="800"/>
      <c r="W436" s="37" t="s">
        <v>72</v>
      </c>
      <c r="X436" s="785">
        <f>IFERROR(X434/H434,"0")+IFERROR(X435/H435,"0")</f>
        <v>0</v>
      </c>
      <c r="Y436" s="785">
        <f>IFERROR(Y434/H434,"0")+IFERROR(Y435/H435,"0")</f>
        <v>0</v>
      </c>
      <c r="Z436" s="785">
        <f>IFERROR(IF(Z434="",0,Z434),"0")+IFERROR(IF(Z435="",0,Z435),"0")</f>
        <v>0</v>
      </c>
      <c r="AA436" s="786"/>
      <c r="AB436" s="786"/>
      <c r="AC436" s="786"/>
    </row>
    <row r="437" spans="1:68" x14ac:dyDescent="0.2">
      <c r="A437" s="804"/>
      <c r="B437" s="804"/>
      <c r="C437" s="804"/>
      <c r="D437" s="804"/>
      <c r="E437" s="804"/>
      <c r="F437" s="804"/>
      <c r="G437" s="804"/>
      <c r="H437" s="804"/>
      <c r="I437" s="804"/>
      <c r="J437" s="804"/>
      <c r="K437" s="804"/>
      <c r="L437" s="804"/>
      <c r="M437" s="804"/>
      <c r="N437" s="804"/>
      <c r="O437" s="805"/>
      <c r="P437" s="802" t="s">
        <v>71</v>
      </c>
      <c r="Q437" s="799"/>
      <c r="R437" s="799"/>
      <c r="S437" s="799"/>
      <c r="T437" s="799"/>
      <c r="U437" s="799"/>
      <c r="V437" s="800"/>
      <c r="W437" s="37" t="s">
        <v>69</v>
      </c>
      <c r="X437" s="785">
        <f>IFERROR(SUM(X434:X435),"0")</f>
        <v>0</v>
      </c>
      <c r="Y437" s="785">
        <f>IFERROR(SUM(Y434:Y435),"0")</f>
        <v>0</v>
      </c>
      <c r="Z437" s="37"/>
      <c r="AA437" s="786"/>
      <c r="AB437" s="786"/>
      <c r="AC437" s="786"/>
    </row>
    <row r="438" spans="1:68" ht="14.25" customHeight="1" x14ac:dyDescent="0.25">
      <c r="A438" s="812" t="s">
        <v>73</v>
      </c>
      <c r="B438" s="804"/>
      <c r="C438" s="804"/>
      <c r="D438" s="804"/>
      <c r="E438" s="804"/>
      <c r="F438" s="804"/>
      <c r="G438" s="804"/>
      <c r="H438" s="804"/>
      <c r="I438" s="804"/>
      <c r="J438" s="804"/>
      <c r="K438" s="804"/>
      <c r="L438" s="804"/>
      <c r="M438" s="804"/>
      <c r="N438" s="804"/>
      <c r="O438" s="804"/>
      <c r="P438" s="804"/>
      <c r="Q438" s="804"/>
      <c r="R438" s="804"/>
      <c r="S438" s="804"/>
      <c r="T438" s="804"/>
      <c r="U438" s="804"/>
      <c r="V438" s="804"/>
      <c r="W438" s="804"/>
      <c r="X438" s="804"/>
      <c r="Y438" s="804"/>
      <c r="Z438" s="804"/>
      <c r="AA438" s="779"/>
      <c r="AB438" s="779"/>
      <c r="AC438" s="779"/>
    </row>
    <row r="439" spans="1:68" ht="27" customHeight="1" x14ac:dyDescent="0.25">
      <c r="A439" s="54" t="s">
        <v>724</v>
      </c>
      <c r="B439" s="54" t="s">
        <v>725</v>
      </c>
      <c r="C439" s="31">
        <v>4301051560</v>
      </c>
      <c r="D439" s="796">
        <v>4607091383928</v>
      </c>
      <c r="E439" s="797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131</v>
      </c>
      <c r="N439" s="33"/>
      <c r="O439" s="32">
        <v>40</v>
      </c>
      <c r="P439" s="8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90"/>
      <c r="R439" s="790"/>
      <c r="S439" s="790"/>
      <c r="T439" s="791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724</v>
      </c>
      <c r="B440" s="54" t="s">
        <v>727</v>
      </c>
      <c r="C440" s="31">
        <v>4301051903</v>
      </c>
      <c r="D440" s="796">
        <v>4607091383928</v>
      </c>
      <c r="E440" s="797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13" t="s">
        <v>728</v>
      </c>
      <c r="Q440" s="790"/>
      <c r="R440" s="790"/>
      <c r="S440" s="790"/>
      <c r="T440" s="791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724</v>
      </c>
      <c r="B441" s="54" t="s">
        <v>730</v>
      </c>
      <c r="C441" s="31">
        <v>4301051639</v>
      </c>
      <c r="D441" s="796">
        <v>4607091383928</v>
      </c>
      <c r="E441" s="797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10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90"/>
      <c r="R441" s="790"/>
      <c r="S441" s="790"/>
      <c r="T441" s="791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732</v>
      </c>
      <c r="B442" s="54" t="s">
        <v>733</v>
      </c>
      <c r="C442" s="31">
        <v>4301051897</v>
      </c>
      <c r="D442" s="796">
        <v>4607091384260</v>
      </c>
      <c r="E442" s="797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131</v>
      </c>
      <c r="N442" s="33"/>
      <c r="O442" s="32">
        <v>40</v>
      </c>
      <c r="P442" s="1101" t="s">
        <v>734</v>
      </c>
      <c r="Q442" s="790"/>
      <c r="R442" s="790"/>
      <c r="S442" s="790"/>
      <c r="T442" s="791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customHeight="1" x14ac:dyDescent="0.25">
      <c r="A443" s="54" t="s">
        <v>732</v>
      </c>
      <c r="B443" s="54" t="s">
        <v>736</v>
      </c>
      <c r="C443" s="31">
        <v>4301051636</v>
      </c>
      <c r="D443" s="796">
        <v>4607091384260</v>
      </c>
      <c r="E443" s="797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119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90"/>
      <c r="R443" s="790"/>
      <c r="S443" s="790"/>
      <c r="T443" s="791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3"/>
      <c r="B444" s="804"/>
      <c r="C444" s="804"/>
      <c r="D444" s="804"/>
      <c r="E444" s="804"/>
      <c r="F444" s="804"/>
      <c r="G444" s="804"/>
      <c r="H444" s="804"/>
      <c r="I444" s="804"/>
      <c r="J444" s="804"/>
      <c r="K444" s="804"/>
      <c r="L444" s="804"/>
      <c r="M444" s="804"/>
      <c r="N444" s="804"/>
      <c r="O444" s="805"/>
      <c r="P444" s="802" t="s">
        <v>71</v>
      </c>
      <c r="Q444" s="799"/>
      <c r="R444" s="799"/>
      <c r="S444" s="799"/>
      <c r="T444" s="799"/>
      <c r="U444" s="799"/>
      <c r="V444" s="800"/>
      <c r="W444" s="37" t="s">
        <v>72</v>
      </c>
      <c r="X444" s="785">
        <f>IFERROR(X439/H439,"0")+IFERROR(X440/H440,"0")+IFERROR(X441/H441,"0")+IFERROR(X442/H442,"0")+IFERROR(X443/H443,"0")</f>
        <v>0</v>
      </c>
      <c r="Y444" s="785">
        <f>IFERROR(Y439/H439,"0")+IFERROR(Y440/H440,"0")+IFERROR(Y441/H441,"0")+IFERROR(Y442/H442,"0")+IFERROR(Y443/H443,"0")</f>
        <v>0</v>
      </c>
      <c r="Z444" s="785">
        <f>IFERROR(IF(Z439="",0,Z439),"0")+IFERROR(IF(Z440="",0,Z440),"0")+IFERROR(IF(Z441="",0,Z441),"0")+IFERROR(IF(Z442="",0,Z442),"0")+IFERROR(IF(Z443="",0,Z443),"0")</f>
        <v>0</v>
      </c>
      <c r="AA444" s="786"/>
      <c r="AB444" s="786"/>
      <c r="AC444" s="786"/>
    </row>
    <row r="445" spans="1:68" x14ac:dyDescent="0.2">
      <c r="A445" s="804"/>
      <c r="B445" s="804"/>
      <c r="C445" s="804"/>
      <c r="D445" s="804"/>
      <c r="E445" s="804"/>
      <c r="F445" s="804"/>
      <c r="G445" s="804"/>
      <c r="H445" s="804"/>
      <c r="I445" s="804"/>
      <c r="J445" s="804"/>
      <c r="K445" s="804"/>
      <c r="L445" s="804"/>
      <c r="M445" s="804"/>
      <c r="N445" s="804"/>
      <c r="O445" s="805"/>
      <c r="P445" s="802" t="s">
        <v>71</v>
      </c>
      <c r="Q445" s="799"/>
      <c r="R445" s="799"/>
      <c r="S445" s="799"/>
      <c r="T445" s="799"/>
      <c r="U445" s="799"/>
      <c r="V445" s="800"/>
      <c r="W445" s="37" t="s">
        <v>69</v>
      </c>
      <c r="X445" s="785">
        <f>IFERROR(SUM(X439:X443),"0")</f>
        <v>0</v>
      </c>
      <c r="Y445" s="785">
        <f>IFERROR(SUM(Y439:Y443),"0")</f>
        <v>0</v>
      </c>
      <c r="Z445" s="37"/>
      <c r="AA445" s="786"/>
      <c r="AB445" s="786"/>
      <c r="AC445" s="786"/>
    </row>
    <row r="446" spans="1:68" ht="14.25" customHeight="1" x14ac:dyDescent="0.25">
      <c r="A446" s="812" t="s">
        <v>229</v>
      </c>
      <c r="B446" s="804"/>
      <c r="C446" s="804"/>
      <c r="D446" s="804"/>
      <c r="E446" s="804"/>
      <c r="F446" s="804"/>
      <c r="G446" s="804"/>
      <c r="H446" s="804"/>
      <c r="I446" s="804"/>
      <c r="J446" s="804"/>
      <c r="K446" s="804"/>
      <c r="L446" s="804"/>
      <c r="M446" s="804"/>
      <c r="N446" s="804"/>
      <c r="O446" s="804"/>
      <c r="P446" s="804"/>
      <c r="Q446" s="804"/>
      <c r="R446" s="804"/>
      <c r="S446" s="804"/>
      <c r="T446" s="804"/>
      <c r="U446" s="804"/>
      <c r="V446" s="804"/>
      <c r="W446" s="804"/>
      <c r="X446" s="804"/>
      <c r="Y446" s="804"/>
      <c r="Z446" s="804"/>
      <c r="AA446" s="779"/>
      <c r="AB446" s="779"/>
      <c r="AC446" s="779"/>
    </row>
    <row r="447" spans="1:68" ht="27" customHeight="1" x14ac:dyDescent="0.25">
      <c r="A447" s="54" t="s">
        <v>738</v>
      </c>
      <c r="B447" s="54" t="s">
        <v>739</v>
      </c>
      <c r="C447" s="31">
        <v>4301060314</v>
      </c>
      <c r="D447" s="796">
        <v>4607091384673</v>
      </c>
      <c r="E447" s="797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89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90"/>
      <c r="R447" s="790"/>
      <c r="S447" s="790"/>
      <c r="T447" s="791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37.5" customHeight="1" x14ac:dyDescent="0.25">
      <c r="A448" s="54" t="s">
        <v>738</v>
      </c>
      <c r="B448" s="54" t="s">
        <v>741</v>
      </c>
      <c r="C448" s="31">
        <v>4301060345</v>
      </c>
      <c r="D448" s="796">
        <v>4607091384673</v>
      </c>
      <c r="E448" s="797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99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90"/>
      <c r="R448" s="790"/>
      <c r="S448" s="790"/>
      <c r="T448" s="791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738</v>
      </c>
      <c r="B449" s="54" t="s">
        <v>743</v>
      </c>
      <c r="C449" s="31">
        <v>4301060439</v>
      </c>
      <c r="D449" s="796">
        <v>4607091384673</v>
      </c>
      <c r="E449" s="797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806" t="s">
        <v>744</v>
      </c>
      <c r="Q449" s="790"/>
      <c r="R449" s="790"/>
      <c r="S449" s="790"/>
      <c r="T449" s="791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803"/>
      <c r="B450" s="804"/>
      <c r="C450" s="804"/>
      <c r="D450" s="804"/>
      <c r="E450" s="804"/>
      <c r="F450" s="804"/>
      <c r="G450" s="804"/>
      <c r="H450" s="804"/>
      <c r="I450" s="804"/>
      <c r="J450" s="804"/>
      <c r="K450" s="804"/>
      <c r="L450" s="804"/>
      <c r="M450" s="804"/>
      <c r="N450" s="804"/>
      <c r="O450" s="805"/>
      <c r="P450" s="802" t="s">
        <v>71</v>
      </c>
      <c r="Q450" s="799"/>
      <c r="R450" s="799"/>
      <c r="S450" s="799"/>
      <c r="T450" s="799"/>
      <c r="U450" s="799"/>
      <c r="V450" s="800"/>
      <c r="W450" s="37" t="s">
        <v>72</v>
      </c>
      <c r="X450" s="785">
        <f>IFERROR(X447/H447,"0")+IFERROR(X448/H448,"0")+IFERROR(X449/H449,"0")</f>
        <v>0</v>
      </c>
      <c r="Y450" s="785">
        <f>IFERROR(Y447/H447,"0")+IFERROR(Y448/H448,"0")+IFERROR(Y449/H449,"0")</f>
        <v>0</v>
      </c>
      <c r="Z450" s="785">
        <f>IFERROR(IF(Z447="",0,Z447),"0")+IFERROR(IF(Z448="",0,Z448),"0")+IFERROR(IF(Z449="",0,Z449),"0")</f>
        <v>0</v>
      </c>
      <c r="AA450" s="786"/>
      <c r="AB450" s="786"/>
      <c r="AC450" s="786"/>
    </row>
    <row r="451" spans="1:68" x14ac:dyDescent="0.2">
      <c r="A451" s="804"/>
      <c r="B451" s="804"/>
      <c r="C451" s="804"/>
      <c r="D451" s="804"/>
      <c r="E451" s="804"/>
      <c r="F451" s="804"/>
      <c r="G451" s="804"/>
      <c r="H451" s="804"/>
      <c r="I451" s="804"/>
      <c r="J451" s="804"/>
      <c r="K451" s="804"/>
      <c r="L451" s="804"/>
      <c r="M451" s="804"/>
      <c r="N451" s="804"/>
      <c r="O451" s="805"/>
      <c r="P451" s="802" t="s">
        <v>71</v>
      </c>
      <c r="Q451" s="799"/>
      <c r="R451" s="799"/>
      <c r="S451" s="799"/>
      <c r="T451" s="799"/>
      <c r="U451" s="799"/>
      <c r="V451" s="800"/>
      <c r="W451" s="37" t="s">
        <v>69</v>
      </c>
      <c r="X451" s="785">
        <f>IFERROR(SUM(X447:X449),"0")</f>
        <v>0</v>
      </c>
      <c r="Y451" s="785">
        <f>IFERROR(SUM(Y447:Y449),"0")</f>
        <v>0</v>
      </c>
      <c r="Z451" s="37"/>
      <c r="AA451" s="786"/>
      <c r="AB451" s="786"/>
      <c r="AC451" s="786"/>
    </row>
    <row r="452" spans="1:68" ht="16.5" customHeight="1" x14ac:dyDescent="0.25">
      <c r="A452" s="809" t="s">
        <v>746</v>
      </c>
      <c r="B452" s="804"/>
      <c r="C452" s="804"/>
      <c r="D452" s="804"/>
      <c r="E452" s="804"/>
      <c r="F452" s="804"/>
      <c r="G452" s="804"/>
      <c r="H452" s="804"/>
      <c r="I452" s="804"/>
      <c r="J452" s="804"/>
      <c r="K452" s="804"/>
      <c r="L452" s="804"/>
      <c r="M452" s="804"/>
      <c r="N452" s="804"/>
      <c r="O452" s="804"/>
      <c r="P452" s="804"/>
      <c r="Q452" s="804"/>
      <c r="R452" s="804"/>
      <c r="S452" s="804"/>
      <c r="T452" s="804"/>
      <c r="U452" s="804"/>
      <c r="V452" s="804"/>
      <c r="W452" s="804"/>
      <c r="X452" s="804"/>
      <c r="Y452" s="804"/>
      <c r="Z452" s="804"/>
      <c r="AA452" s="778"/>
      <c r="AB452" s="778"/>
      <c r="AC452" s="778"/>
    </row>
    <row r="453" spans="1:68" ht="14.25" customHeight="1" x14ac:dyDescent="0.25">
      <c r="A453" s="812" t="s">
        <v>124</v>
      </c>
      <c r="B453" s="804"/>
      <c r="C453" s="804"/>
      <c r="D453" s="804"/>
      <c r="E453" s="804"/>
      <c r="F453" s="804"/>
      <c r="G453" s="804"/>
      <c r="H453" s="804"/>
      <c r="I453" s="804"/>
      <c r="J453" s="804"/>
      <c r="K453" s="804"/>
      <c r="L453" s="804"/>
      <c r="M453" s="804"/>
      <c r="N453" s="804"/>
      <c r="O453" s="804"/>
      <c r="P453" s="804"/>
      <c r="Q453" s="804"/>
      <c r="R453" s="804"/>
      <c r="S453" s="804"/>
      <c r="T453" s="804"/>
      <c r="U453" s="804"/>
      <c r="V453" s="804"/>
      <c r="W453" s="804"/>
      <c r="X453" s="804"/>
      <c r="Y453" s="804"/>
      <c r="Z453" s="804"/>
      <c r="AA453" s="779"/>
      <c r="AB453" s="779"/>
      <c r="AC453" s="779"/>
    </row>
    <row r="454" spans="1:68" ht="27" customHeight="1" x14ac:dyDescent="0.25">
      <c r="A454" s="54" t="s">
        <v>747</v>
      </c>
      <c r="B454" s="54" t="s">
        <v>748</v>
      </c>
      <c r="C454" s="31">
        <v>4301011873</v>
      </c>
      <c r="D454" s="796">
        <v>4680115881907</v>
      </c>
      <c r="E454" s="797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1227" t="s">
        <v>749</v>
      </c>
      <c r="Q454" s="790"/>
      <c r="R454" s="790"/>
      <c r="S454" s="790"/>
      <c r="T454" s="791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customHeight="1" x14ac:dyDescent="0.25">
      <c r="A455" s="54" t="s">
        <v>747</v>
      </c>
      <c r="B455" s="54" t="s">
        <v>751</v>
      </c>
      <c r="C455" s="31">
        <v>4301011483</v>
      </c>
      <c r="D455" s="796">
        <v>4680115881907</v>
      </c>
      <c r="E455" s="797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12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90"/>
      <c r="R455" s="790"/>
      <c r="S455" s="790"/>
      <c r="T455" s="791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customHeight="1" x14ac:dyDescent="0.25">
      <c r="A456" s="54" t="s">
        <v>753</v>
      </c>
      <c r="B456" s="54" t="s">
        <v>754</v>
      </c>
      <c r="C456" s="31">
        <v>4301011872</v>
      </c>
      <c r="D456" s="796">
        <v>4680115883925</v>
      </c>
      <c r="E456" s="797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11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90"/>
      <c r="R456" s="790"/>
      <c r="S456" s="790"/>
      <c r="T456" s="791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customHeight="1" x14ac:dyDescent="0.25">
      <c r="A457" s="54" t="s">
        <v>753</v>
      </c>
      <c r="B457" s="54" t="s">
        <v>755</v>
      </c>
      <c r="C457" s="31">
        <v>4301011655</v>
      </c>
      <c r="D457" s="796">
        <v>4680115883925</v>
      </c>
      <c r="E457" s="797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120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90"/>
      <c r="R457" s="790"/>
      <c r="S457" s="790"/>
      <c r="T457" s="791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customHeight="1" x14ac:dyDescent="0.25">
      <c r="A458" s="54" t="s">
        <v>756</v>
      </c>
      <c r="B458" s="54" t="s">
        <v>757</v>
      </c>
      <c r="C458" s="31">
        <v>4301011312</v>
      </c>
      <c r="D458" s="796">
        <v>4607091384192</v>
      </c>
      <c r="E458" s="797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11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90"/>
      <c r="R458" s="790"/>
      <c r="S458" s="790"/>
      <c r="T458" s="791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759</v>
      </c>
      <c r="B459" s="54" t="s">
        <v>760</v>
      </c>
      <c r="C459" s="31">
        <v>4301011874</v>
      </c>
      <c r="D459" s="796">
        <v>4680115884892</v>
      </c>
      <c r="E459" s="797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98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90"/>
      <c r="R459" s="790"/>
      <c r="S459" s="790"/>
      <c r="T459" s="791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customHeight="1" x14ac:dyDescent="0.25">
      <c r="A460" s="54" t="s">
        <v>762</v>
      </c>
      <c r="B460" s="54" t="s">
        <v>763</v>
      </c>
      <c r="C460" s="31">
        <v>4301011875</v>
      </c>
      <c r="D460" s="796">
        <v>4680115884885</v>
      </c>
      <c r="E460" s="797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94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90"/>
      <c r="R460" s="790"/>
      <c r="S460" s="790"/>
      <c r="T460" s="791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customHeight="1" x14ac:dyDescent="0.25">
      <c r="A461" s="54" t="s">
        <v>764</v>
      </c>
      <c r="B461" s="54" t="s">
        <v>765</v>
      </c>
      <c r="C461" s="31">
        <v>4301011871</v>
      </c>
      <c r="D461" s="796">
        <v>4680115884908</v>
      </c>
      <c r="E461" s="797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93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90"/>
      <c r="R461" s="790"/>
      <c r="S461" s="790"/>
      <c r="T461" s="791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803"/>
      <c r="B462" s="804"/>
      <c r="C462" s="804"/>
      <c r="D462" s="804"/>
      <c r="E462" s="804"/>
      <c r="F462" s="804"/>
      <c r="G462" s="804"/>
      <c r="H462" s="804"/>
      <c r="I462" s="804"/>
      <c r="J462" s="804"/>
      <c r="K462" s="804"/>
      <c r="L462" s="804"/>
      <c r="M462" s="804"/>
      <c r="N462" s="804"/>
      <c r="O462" s="805"/>
      <c r="P462" s="802" t="s">
        <v>71</v>
      </c>
      <c r="Q462" s="799"/>
      <c r="R462" s="799"/>
      <c r="S462" s="799"/>
      <c r="T462" s="799"/>
      <c r="U462" s="799"/>
      <c r="V462" s="800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x14ac:dyDescent="0.2">
      <c r="A463" s="804"/>
      <c r="B463" s="804"/>
      <c r="C463" s="804"/>
      <c r="D463" s="804"/>
      <c r="E463" s="804"/>
      <c r="F463" s="804"/>
      <c r="G463" s="804"/>
      <c r="H463" s="804"/>
      <c r="I463" s="804"/>
      <c r="J463" s="804"/>
      <c r="K463" s="804"/>
      <c r="L463" s="804"/>
      <c r="M463" s="804"/>
      <c r="N463" s="804"/>
      <c r="O463" s="805"/>
      <c r="P463" s="802" t="s">
        <v>71</v>
      </c>
      <c r="Q463" s="799"/>
      <c r="R463" s="799"/>
      <c r="S463" s="799"/>
      <c r="T463" s="799"/>
      <c r="U463" s="799"/>
      <c r="V463" s="800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customHeight="1" x14ac:dyDescent="0.25">
      <c r="A464" s="812" t="s">
        <v>64</v>
      </c>
      <c r="B464" s="804"/>
      <c r="C464" s="804"/>
      <c r="D464" s="804"/>
      <c r="E464" s="804"/>
      <c r="F464" s="804"/>
      <c r="G464" s="804"/>
      <c r="H464" s="804"/>
      <c r="I464" s="804"/>
      <c r="J464" s="804"/>
      <c r="K464" s="804"/>
      <c r="L464" s="804"/>
      <c r="M464" s="804"/>
      <c r="N464" s="804"/>
      <c r="O464" s="804"/>
      <c r="P464" s="804"/>
      <c r="Q464" s="804"/>
      <c r="R464" s="804"/>
      <c r="S464" s="804"/>
      <c r="T464" s="804"/>
      <c r="U464" s="804"/>
      <c r="V464" s="804"/>
      <c r="W464" s="804"/>
      <c r="X464" s="804"/>
      <c r="Y464" s="804"/>
      <c r="Z464" s="804"/>
      <c r="AA464" s="779"/>
      <c r="AB464" s="779"/>
      <c r="AC464" s="779"/>
    </row>
    <row r="465" spans="1:68" ht="27" customHeight="1" x14ac:dyDescent="0.25">
      <c r="A465" s="54" t="s">
        <v>766</v>
      </c>
      <c r="B465" s="54" t="s">
        <v>767</v>
      </c>
      <c r="C465" s="31">
        <v>4301031303</v>
      </c>
      <c r="D465" s="796">
        <v>4607091384802</v>
      </c>
      <c r="E465" s="797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8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90"/>
      <c r="R465" s="790"/>
      <c r="S465" s="790"/>
      <c r="T465" s="791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769</v>
      </c>
      <c r="B466" s="54" t="s">
        <v>770</v>
      </c>
      <c r="C466" s="31">
        <v>4301031304</v>
      </c>
      <c r="D466" s="796">
        <v>4607091384826</v>
      </c>
      <c r="E466" s="797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11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90"/>
      <c r="R466" s="790"/>
      <c r="S466" s="790"/>
      <c r="T466" s="791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803"/>
      <c r="B467" s="804"/>
      <c r="C467" s="804"/>
      <c r="D467" s="804"/>
      <c r="E467" s="804"/>
      <c r="F467" s="804"/>
      <c r="G467" s="804"/>
      <c r="H467" s="804"/>
      <c r="I467" s="804"/>
      <c r="J467" s="804"/>
      <c r="K467" s="804"/>
      <c r="L467" s="804"/>
      <c r="M467" s="804"/>
      <c r="N467" s="804"/>
      <c r="O467" s="805"/>
      <c r="P467" s="802" t="s">
        <v>71</v>
      </c>
      <c r="Q467" s="799"/>
      <c r="R467" s="799"/>
      <c r="S467" s="799"/>
      <c r="T467" s="799"/>
      <c r="U467" s="799"/>
      <c r="V467" s="800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x14ac:dyDescent="0.2">
      <c r="A468" s="804"/>
      <c r="B468" s="804"/>
      <c r="C468" s="804"/>
      <c r="D468" s="804"/>
      <c r="E468" s="804"/>
      <c r="F468" s="804"/>
      <c r="G468" s="804"/>
      <c r="H468" s="804"/>
      <c r="I468" s="804"/>
      <c r="J468" s="804"/>
      <c r="K468" s="804"/>
      <c r="L468" s="804"/>
      <c r="M468" s="804"/>
      <c r="N468" s="804"/>
      <c r="O468" s="805"/>
      <c r="P468" s="802" t="s">
        <v>71</v>
      </c>
      <c r="Q468" s="799"/>
      <c r="R468" s="799"/>
      <c r="S468" s="799"/>
      <c r="T468" s="799"/>
      <c r="U468" s="799"/>
      <c r="V468" s="800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customHeight="1" x14ac:dyDescent="0.25">
      <c r="A469" s="812" t="s">
        <v>73</v>
      </c>
      <c r="B469" s="804"/>
      <c r="C469" s="804"/>
      <c r="D469" s="804"/>
      <c r="E469" s="804"/>
      <c r="F469" s="804"/>
      <c r="G469" s="804"/>
      <c r="H469" s="804"/>
      <c r="I469" s="804"/>
      <c r="J469" s="804"/>
      <c r="K469" s="804"/>
      <c r="L469" s="804"/>
      <c r="M469" s="804"/>
      <c r="N469" s="804"/>
      <c r="O469" s="804"/>
      <c r="P469" s="804"/>
      <c r="Q469" s="804"/>
      <c r="R469" s="804"/>
      <c r="S469" s="804"/>
      <c r="T469" s="804"/>
      <c r="U469" s="804"/>
      <c r="V469" s="804"/>
      <c r="W469" s="804"/>
      <c r="X469" s="804"/>
      <c r="Y469" s="804"/>
      <c r="Z469" s="804"/>
      <c r="AA469" s="779"/>
      <c r="AB469" s="779"/>
      <c r="AC469" s="779"/>
    </row>
    <row r="470" spans="1:68" ht="27" customHeight="1" x14ac:dyDescent="0.25">
      <c r="A470" s="54" t="s">
        <v>771</v>
      </c>
      <c r="B470" s="54" t="s">
        <v>772</v>
      </c>
      <c r="C470" s="31">
        <v>4301051899</v>
      </c>
      <c r="D470" s="796">
        <v>4607091384246</v>
      </c>
      <c r="E470" s="797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131</v>
      </c>
      <c r="N470" s="33"/>
      <c r="O470" s="32">
        <v>40</v>
      </c>
      <c r="P470" s="914" t="s">
        <v>773</v>
      </c>
      <c r="Q470" s="790"/>
      <c r="R470" s="790"/>
      <c r="S470" s="790"/>
      <c r="T470" s="791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customHeight="1" x14ac:dyDescent="0.25">
      <c r="A471" s="54" t="s">
        <v>771</v>
      </c>
      <c r="B471" s="54" t="s">
        <v>775</v>
      </c>
      <c r="C471" s="31">
        <v>4301051635</v>
      </c>
      <c r="D471" s="796">
        <v>4607091384246</v>
      </c>
      <c r="E471" s="797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117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90"/>
      <c r="R471" s="790"/>
      <c r="S471" s="790"/>
      <c r="T471" s="791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777</v>
      </c>
      <c r="B472" s="54" t="s">
        <v>778</v>
      </c>
      <c r="C472" s="31">
        <v>4301051445</v>
      </c>
      <c r="D472" s="796">
        <v>4680115881976</v>
      </c>
      <c r="E472" s="797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9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90"/>
      <c r="R472" s="790"/>
      <c r="S472" s="790"/>
      <c r="T472" s="791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customHeight="1" x14ac:dyDescent="0.25">
      <c r="A473" s="54" t="s">
        <v>777</v>
      </c>
      <c r="B473" s="54" t="s">
        <v>780</v>
      </c>
      <c r="C473" s="31">
        <v>4301051901</v>
      </c>
      <c r="D473" s="796">
        <v>4680115881976</v>
      </c>
      <c r="E473" s="797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1173" t="s">
        <v>781</v>
      </c>
      <c r="Q473" s="790"/>
      <c r="R473" s="790"/>
      <c r="S473" s="790"/>
      <c r="T473" s="791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783</v>
      </c>
      <c r="B474" s="54" t="s">
        <v>784</v>
      </c>
      <c r="C474" s="31">
        <v>4301051297</v>
      </c>
      <c r="D474" s="796">
        <v>4607091384253</v>
      </c>
      <c r="E474" s="797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90"/>
      <c r="R474" s="790"/>
      <c r="S474" s="790"/>
      <c r="T474" s="791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customHeight="1" x14ac:dyDescent="0.25">
      <c r="A475" s="54" t="s">
        <v>783</v>
      </c>
      <c r="B475" s="54" t="s">
        <v>786</v>
      </c>
      <c r="C475" s="31">
        <v>4301051634</v>
      </c>
      <c r="D475" s="796">
        <v>4607091384253</v>
      </c>
      <c r="E475" s="797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9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90"/>
      <c r="R475" s="790"/>
      <c r="S475" s="790"/>
      <c r="T475" s="791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customHeight="1" x14ac:dyDescent="0.25">
      <c r="A476" s="54" t="s">
        <v>787</v>
      </c>
      <c r="B476" s="54" t="s">
        <v>788</v>
      </c>
      <c r="C476" s="31">
        <v>4301051444</v>
      </c>
      <c r="D476" s="796">
        <v>4680115881969</v>
      </c>
      <c r="E476" s="797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11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90"/>
      <c r="R476" s="790"/>
      <c r="S476" s="790"/>
      <c r="T476" s="791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803"/>
      <c r="B477" s="804"/>
      <c r="C477" s="804"/>
      <c r="D477" s="804"/>
      <c r="E477" s="804"/>
      <c r="F477" s="804"/>
      <c r="G477" s="804"/>
      <c r="H477" s="804"/>
      <c r="I477" s="804"/>
      <c r="J477" s="804"/>
      <c r="K477" s="804"/>
      <c r="L477" s="804"/>
      <c r="M477" s="804"/>
      <c r="N477" s="804"/>
      <c r="O477" s="805"/>
      <c r="P477" s="802" t="s">
        <v>71</v>
      </c>
      <c r="Q477" s="799"/>
      <c r="R477" s="799"/>
      <c r="S477" s="799"/>
      <c r="T477" s="799"/>
      <c r="U477" s="799"/>
      <c r="V477" s="800"/>
      <c r="W477" s="37" t="s">
        <v>72</v>
      </c>
      <c r="X477" s="785">
        <f>IFERROR(X470/H470,"0")+IFERROR(X471/H471,"0")+IFERROR(X472/H472,"0")+IFERROR(X473/H473,"0")+IFERROR(X474/H474,"0")+IFERROR(X475/H475,"0")+IFERROR(X476/H476,"0")</f>
        <v>0</v>
      </c>
      <c r="Y477" s="785">
        <f>IFERROR(Y470/H470,"0")+IFERROR(Y471/H471,"0")+IFERROR(Y472/H472,"0")+IFERROR(Y473/H473,"0")+IFERROR(Y474/H474,"0")+IFERROR(Y475/H475,"0")+IFERROR(Y476/H476,"0")</f>
        <v>0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786"/>
      <c r="AB477" s="786"/>
      <c r="AC477" s="786"/>
    </row>
    <row r="478" spans="1:68" x14ac:dyDescent="0.2">
      <c r="A478" s="804"/>
      <c r="B478" s="804"/>
      <c r="C478" s="804"/>
      <c r="D478" s="804"/>
      <c r="E478" s="804"/>
      <c r="F478" s="804"/>
      <c r="G478" s="804"/>
      <c r="H478" s="804"/>
      <c r="I478" s="804"/>
      <c r="J478" s="804"/>
      <c r="K478" s="804"/>
      <c r="L478" s="804"/>
      <c r="M478" s="804"/>
      <c r="N478" s="804"/>
      <c r="O478" s="805"/>
      <c r="P478" s="802" t="s">
        <v>71</v>
      </c>
      <c r="Q478" s="799"/>
      <c r="R478" s="799"/>
      <c r="S478" s="799"/>
      <c r="T478" s="799"/>
      <c r="U478" s="799"/>
      <c r="V478" s="800"/>
      <c r="W478" s="37" t="s">
        <v>69</v>
      </c>
      <c r="X478" s="785">
        <f>IFERROR(SUM(X470:X476),"0")</f>
        <v>0</v>
      </c>
      <c r="Y478" s="785">
        <f>IFERROR(SUM(Y470:Y476),"0")</f>
        <v>0</v>
      </c>
      <c r="Z478" s="37"/>
      <c r="AA478" s="786"/>
      <c r="AB478" s="786"/>
      <c r="AC478" s="786"/>
    </row>
    <row r="479" spans="1:68" ht="14.25" customHeight="1" x14ac:dyDescent="0.25">
      <c r="A479" s="812" t="s">
        <v>229</v>
      </c>
      <c r="B479" s="804"/>
      <c r="C479" s="804"/>
      <c r="D479" s="804"/>
      <c r="E479" s="804"/>
      <c r="F479" s="804"/>
      <c r="G479" s="804"/>
      <c r="H479" s="804"/>
      <c r="I479" s="804"/>
      <c r="J479" s="804"/>
      <c r="K479" s="804"/>
      <c r="L479" s="804"/>
      <c r="M479" s="804"/>
      <c r="N479" s="804"/>
      <c r="O479" s="804"/>
      <c r="P479" s="804"/>
      <c r="Q479" s="804"/>
      <c r="R479" s="804"/>
      <c r="S479" s="804"/>
      <c r="T479" s="804"/>
      <c r="U479" s="804"/>
      <c r="V479" s="804"/>
      <c r="W479" s="804"/>
      <c r="X479" s="804"/>
      <c r="Y479" s="804"/>
      <c r="Z479" s="804"/>
      <c r="AA479" s="779"/>
      <c r="AB479" s="779"/>
      <c r="AC479" s="779"/>
    </row>
    <row r="480" spans="1:68" ht="27" customHeight="1" x14ac:dyDescent="0.25">
      <c r="A480" s="54" t="s">
        <v>789</v>
      </c>
      <c r="B480" s="54" t="s">
        <v>790</v>
      </c>
      <c r="C480" s="31">
        <v>4301060441</v>
      </c>
      <c r="D480" s="796">
        <v>4607091389357</v>
      </c>
      <c r="E480" s="797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131</v>
      </c>
      <c r="N480" s="33"/>
      <c r="O480" s="32">
        <v>40</v>
      </c>
      <c r="P480" s="1098" t="s">
        <v>791</v>
      </c>
      <c r="Q480" s="790"/>
      <c r="R480" s="790"/>
      <c r="S480" s="790"/>
      <c r="T480" s="791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789</v>
      </c>
      <c r="B481" s="54" t="s">
        <v>793</v>
      </c>
      <c r="C481" s="31">
        <v>4301060377</v>
      </c>
      <c r="D481" s="796">
        <v>4607091389357</v>
      </c>
      <c r="E481" s="797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113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90"/>
      <c r="R481" s="790"/>
      <c r="S481" s="790"/>
      <c r="T481" s="791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3"/>
      <c r="B482" s="804"/>
      <c r="C482" s="804"/>
      <c r="D482" s="804"/>
      <c r="E482" s="804"/>
      <c r="F482" s="804"/>
      <c r="G482" s="804"/>
      <c r="H482" s="804"/>
      <c r="I482" s="804"/>
      <c r="J482" s="804"/>
      <c r="K482" s="804"/>
      <c r="L482" s="804"/>
      <c r="M482" s="804"/>
      <c r="N482" s="804"/>
      <c r="O482" s="805"/>
      <c r="P482" s="802" t="s">
        <v>71</v>
      </c>
      <c r="Q482" s="799"/>
      <c r="R482" s="799"/>
      <c r="S482" s="799"/>
      <c r="T482" s="799"/>
      <c r="U482" s="799"/>
      <c r="V482" s="800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x14ac:dyDescent="0.2">
      <c r="A483" s="804"/>
      <c r="B483" s="804"/>
      <c r="C483" s="804"/>
      <c r="D483" s="804"/>
      <c r="E483" s="804"/>
      <c r="F483" s="804"/>
      <c r="G483" s="804"/>
      <c r="H483" s="804"/>
      <c r="I483" s="804"/>
      <c r="J483" s="804"/>
      <c r="K483" s="804"/>
      <c r="L483" s="804"/>
      <c r="M483" s="804"/>
      <c r="N483" s="804"/>
      <c r="O483" s="805"/>
      <c r="P483" s="802" t="s">
        <v>71</v>
      </c>
      <c r="Q483" s="799"/>
      <c r="R483" s="799"/>
      <c r="S483" s="799"/>
      <c r="T483" s="799"/>
      <c r="U483" s="799"/>
      <c r="V483" s="800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customHeight="1" x14ac:dyDescent="0.2">
      <c r="A484" s="810" t="s">
        <v>795</v>
      </c>
      <c r="B484" s="811"/>
      <c r="C484" s="811"/>
      <c r="D484" s="811"/>
      <c r="E484" s="811"/>
      <c r="F484" s="811"/>
      <c r="G484" s="811"/>
      <c r="H484" s="811"/>
      <c r="I484" s="811"/>
      <c r="J484" s="811"/>
      <c r="K484" s="811"/>
      <c r="L484" s="811"/>
      <c r="M484" s="811"/>
      <c r="N484" s="811"/>
      <c r="O484" s="811"/>
      <c r="P484" s="811"/>
      <c r="Q484" s="811"/>
      <c r="R484" s="811"/>
      <c r="S484" s="811"/>
      <c r="T484" s="811"/>
      <c r="U484" s="811"/>
      <c r="V484" s="811"/>
      <c r="W484" s="811"/>
      <c r="X484" s="811"/>
      <c r="Y484" s="811"/>
      <c r="Z484" s="811"/>
      <c r="AA484" s="48"/>
      <c r="AB484" s="48"/>
      <c r="AC484" s="48"/>
    </row>
    <row r="485" spans="1:68" ht="16.5" customHeight="1" x14ac:dyDescent="0.25">
      <c r="A485" s="809" t="s">
        <v>796</v>
      </c>
      <c r="B485" s="804"/>
      <c r="C485" s="804"/>
      <c r="D485" s="804"/>
      <c r="E485" s="804"/>
      <c r="F485" s="804"/>
      <c r="G485" s="804"/>
      <c r="H485" s="804"/>
      <c r="I485" s="804"/>
      <c r="J485" s="804"/>
      <c r="K485" s="804"/>
      <c r="L485" s="804"/>
      <c r="M485" s="804"/>
      <c r="N485" s="804"/>
      <c r="O485" s="804"/>
      <c r="P485" s="804"/>
      <c r="Q485" s="804"/>
      <c r="R485" s="804"/>
      <c r="S485" s="804"/>
      <c r="T485" s="804"/>
      <c r="U485" s="804"/>
      <c r="V485" s="804"/>
      <c r="W485" s="804"/>
      <c r="X485" s="804"/>
      <c r="Y485" s="804"/>
      <c r="Z485" s="804"/>
      <c r="AA485" s="778"/>
      <c r="AB485" s="778"/>
      <c r="AC485" s="778"/>
    </row>
    <row r="486" spans="1:68" ht="14.25" customHeight="1" x14ac:dyDescent="0.25">
      <c r="A486" s="812" t="s">
        <v>124</v>
      </c>
      <c r="B486" s="804"/>
      <c r="C486" s="804"/>
      <c r="D486" s="804"/>
      <c r="E486" s="804"/>
      <c r="F486" s="804"/>
      <c r="G486" s="804"/>
      <c r="H486" s="804"/>
      <c r="I486" s="804"/>
      <c r="J486" s="804"/>
      <c r="K486" s="804"/>
      <c r="L486" s="804"/>
      <c r="M486" s="804"/>
      <c r="N486" s="804"/>
      <c r="O486" s="804"/>
      <c r="P486" s="804"/>
      <c r="Q486" s="804"/>
      <c r="R486" s="804"/>
      <c r="S486" s="804"/>
      <c r="T486" s="804"/>
      <c r="U486" s="804"/>
      <c r="V486" s="804"/>
      <c r="W486" s="804"/>
      <c r="X486" s="804"/>
      <c r="Y486" s="804"/>
      <c r="Z486" s="804"/>
      <c r="AA486" s="779"/>
      <c r="AB486" s="779"/>
      <c r="AC486" s="779"/>
    </row>
    <row r="487" spans="1:68" ht="27" customHeight="1" x14ac:dyDescent="0.25">
      <c r="A487" s="54" t="s">
        <v>797</v>
      </c>
      <c r="B487" s="54" t="s">
        <v>798</v>
      </c>
      <c r="C487" s="31">
        <v>4301011428</v>
      </c>
      <c r="D487" s="796">
        <v>4607091389708</v>
      </c>
      <c r="E487" s="797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9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90"/>
      <c r="R487" s="790"/>
      <c r="S487" s="790"/>
      <c r="T487" s="791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803"/>
      <c r="B488" s="804"/>
      <c r="C488" s="804"/>
      <c r="D488" s="804"/>
      <c r="E488" s="804"/>
      <c r="F488" s="804"/>
      <c r="G488" s="804"/>
      <c r="H488" s="804"/>
      <c r="I488" s="804"/>
      <c r="J488" s="804"/>
      <c r="K488" s="804"/>
      <c r="L488" s="804"/>
      <c r="M488" s="804"/>
      <c r="N488" s="804"/>
      <c r="O488" s="805"/>
      <c r="P488" s="802" t="s">
        <v>71</v>
      </c>
      <c r="Q488" s="799"/>
      <c r="R488" s="799"/>
      <c r="S488" s="799"/>
      <c r="T488" s="799"/>
      <c r="U488" s="799"/>
      <c r="V488" s="800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x14ac:dyDescent="0.2">
      <c r="A489" s="804"/>
      <c r="B489" s="804"/>
      <c r="C489" s="804"/>
      <c r="D489" s="804"/>
      <c r="E489" s="804"/>
      <c r="F489" s="804"/>
      <c r="G489" s="804"/>
      <c r="H489" s="804"/>
      <c r="I489" s="804"/>
      <c r="J489" s="804"/>
      <c r="K489" s="804"/>
      <c r="L489" s="804"/>
      <c r="M489" s="804"/>
      <c r="N489" s="804"/>
      <c r="O489" s="805"/>
      <c r="P489" s="802" t="s">
        <v>71</v>
      </c>
      <c r="Q489" s="799"/>
      <c r="R489" s="799"/>
      <c r="S489" s="799"/>
      <c r="T489" s="799"/>
      <c r="U489" s="799"/>
      <c r="V489" s="800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customHeight="1" x14ac:dyDescent="0.25">
      <c r="A490" s="812" t="s">
        <v>64</v>
      </c>
      <c r="B490" s="804"/>
      <c r="C490" s="804"/>
      <c r="D490" s="804"/>
      <c r="E490" s="804"/>
      <c r="F490" s="804"/>
      <c r="G490" s="804"/>
      <c r="H490" s="804"/>
      <c r="I490" s="804"/>
      <c r="J490" s="804"/>
      <c r="K490" s="804"/>
      <c r="L490" s="804"/>
      <c r="M490" s="804"/>
      <c r="N490" s="804"/>
      <c r="O490" s="804"/>
      <c r="P490" s="804"/>
      <c r="Q490" s="804"/>
      <c r="R490" s="804"/>
      <c r="S490" s="804"/>
      <c r="T490" s="804"/>
      <c r="U490" s="804"/>
      <c r="V490" s="804"/>
      <c r="W490" s="804"/>
      <c r="X490" s="804"/>
      <c r="Y490" s="804"/>
      <c r="Z490" s="804"/>
      <c r="AA490" s="779"/>
      <c r="AB490" s="779"/>
      <c r="AC490" s="779"/>
    </row>
    <row r="491" spans="1:68" ht="27" customHeight="1" x14ac:dyDescent="0.25">
      <c r="A491" s="54" t="s">
        <v>800</v>
      </c>
      <c r="B491" s="54" t="s">
        <v>801</v>
      </c>
      <c r="C491" s="31">
        <v>4301031322</v>
      </c>
      <c r="D491" s="796">
        <v>4607091389753</v>
      </c>
      <c r="E491" s="797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90"/>
      <c r="R491" s="790"/>
      <c r="S491" s="790"/>
      <c r="T491" s="791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customHeight="1" x14ac:dyDescent="0.25">
      <c r="A492" s="54" t="s">
        <v>800</v>
      </c>
      <c r="B492" s="54" t="s">
        <v>803</v>
      </c>
      <c r="C492" s="31">
        <v>4301031355</v>
      </c>
      <c r="D492" s="796">
        <v>4607091389753</v>
      </c>
      <c r="E492" s="797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11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90"/>
      <c r="R492" s="790"/>
      <c r="S492" s="790"/>
      <c r="T492" s="791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804</v>
      </c>
      <c r="B493" s="54" t="s">
        <v>805</v>
      </c>
      <c r="C493" s="31">
        <v>4301031323</v>
      </c>
      <c r="D493" s="796">
        <v>4607091389760</v>
      </c>
      <c r="E493" s="797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108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90"/>
      <c r="R493" s="790"/>
      <c r="S493" s="790"/>
      <c r="T493" s="791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807</v>
      </c>
      <c r="B494" s="54" t="s">
        <v>808</v>
      </c>
      <c r="C494" s="31">
        <v>4301031325</v>
      </c>
      <c r="D494" s="796">
        <v>4607091389746</v>
      </c>
      <c r="E494" s="797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112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90"/>
      <c r="R494" s="790"/>
      <c r="S494" s="790"/>
      <c r="T494" s="791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807</v>
      </c>
      <c r="B495" s="54" t="s">
        <v>810</v>
      </c>
      <c r="C495" s="31">
        <v>4301031356</v>
      </c>
      <c r="D495" s="796">
        <v>4607091389746</v>
      </c>
      <c r="E495" s="797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11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90"/>
      <c r="R495" s="790"/>
      <c r="S495" s="790"/>
      <c r="T495" s="791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811</v>
      </c>
      <c r="B496" s="54" t="s">
        <v>812</v>
      </c>
      <c r="C496" s="31">
        <v>4301031335</v>
      </c>
      <c r="D496" s="796">
        <v>4680115883147</v>
      </c>
      <c r="E496" s="797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5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90"/>
      <c r="R496" s="790"/>
      <c r="S496" s="790"/>
      <c r="T496" s="791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811</v>
      </c>
      <c r="B497" s="54" t="s">
        <v>813</v>
      </c>
      <c r="C497" s="31">
        <v>4301031257</v>
      </c>
      <c r="D497" s="796">
        <v>4680115883147</v>
      </c>
      <c r="E497" s="797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8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90"/>
      <c r="R497" s="790"/>
      <c r="S497" s="790"/>
      <c r="T497" s="791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815</v>
      </c>
      <c r="B498" s="54" t="s">
        <v>816</v>
      </c>
      <c r="C498" s="31">
        <v>4301031330</v>
      </c>
      <c r="D498" s="796">
        <v>4607091384338</v>
      </c>
      <c r="E498" s="797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1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90"/>
      <c r="R498" s="790"/>
      <c r="S498" s="790"/>
      <c r="T498" s="791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815</v>
      </c>
      <c r="B499" s="54" t="s">
        <v>817</v>
      </c>
      <c r="C499" s="31">
        <v>4301031362</v>
      </c>
      <c r="D499" s="796">
        <v>4607091384338</v>
      </c>
      <c r="E499" s="797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55" t="s">
        <v>818</v>
      </c>
      <c r="Q499" s="790"/>
      <c r="R499" s="790"/>
      <c r="S499" s="790"/>
      <c r="T499" s="791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819</v>
      </c>
      <c r="B500" s="54" t="s">
        <v>820</v>
      </c>
      <c r="C500" s="31">
        <v>4301031254</v>
      </c>
      <c r="D500" s="796">
        <v>4680115883154</v>
      </c>
      <c r="E500" s="797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9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90"/>
      <c r="R500" s="790"/>
      <c r="S500" s="790"/>
      <c r="T500" s="791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819</v>
      </c>
      <c r="B501" s="54" t="s">
        <v>822</v>
      </c>
      <c r="C501" s="31">
        <v>4301031336</v>
      </c>
      <c r="D501" s="796">
        <v>4680115883154</v>
      </c>
      <c r="E501" s="797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7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90"/>
      <c r="R501" s="790"/>
      <c r="S501" s="790"/>
      <c r="T501" s="791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customHeight="1" x14ac:dyDescent="0.25">
      <c r="A502" s="54" t="s">
        <v>824</v>
      </c>
      <c r="B502" s="54" t="s">
        <v>825</v>
      </c>
      <c r="C502" s="31">
        <v>4301031331</v>
      </c>
      <c r="D502" s="796">
        <v>4607091389524</v>
      </c>
      <c r="E502" s="797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7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90"/>
      <c r="R502" s="790"/>
      <c r="S502" s="790"/>
      <c r="T502" s="791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customHeight="1" x14ac:dyDescent="0.25">
      <c r="A503" s="54" t="s">
        <v>824</v>
      </c>
      <c r="B503" s="54" t="s">
        <v>826</v>
      </c>
      <c r="C503" s="31">
        <v>4301031361</v>
      </c>
      <c r="D503" s="796">
        <v>4607091389524</v>
      </c>
      <c r="E503" s="797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83" t="s">
        <v>827</v>
      </c>
      <c r="Q503" s="790"/>
      <c r="R503" s="790"/>
      <c r="S503" s="790"/>
      <c r="T503" s="791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828</v>
      </c>
      <c r="B504" s="54" t="s">
        <v>829</v>
      </c>
      <c r="C504" s="31">
        <v>4301031337</v>
      </c>
      <c r="D504" s="796">
        <v>4680115883161</v>
      </c>
      <c r="E504" s="797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90"/>
      <c r="R504" s="790"/>
      <c r="S504" s="790"/>
      <c r="T504" s="791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831</v>
      </c>
      <c r="B505" s="54" t="s">
        <v>832</v>
      </c>
      <c r="C505" s="31">
        <v>4301031333</v>
      </c>
      <c r="D505" s="796">
        <v>4607091389531</v>
      </c>
      <c r="E505" s="797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81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90"/>
      <c r="R505" s="790"/>
      <c r="S505" s="790"/>
      <c r="T505" s="791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831</v>
      </c>
      <c r="B506" s="54" t="s">
        <v>834</v>
      </c>
      <c r="C506" s="31">
        <v>4301031358</v>
      </c>
      <c r="D506" s="796">
        <v>4607091389531</v>
      </c>
      <c r="E506" s="797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90"/>
      <c r="R506" s="790"/>
      <c r="S506" s="790"/>
      <c r="T506" s="791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customHeight="1" x14ac:dyDescent="0.25">
      <c r="A507" s="54" t="s">
        <v>835</v>
      </c>
      <c r="B507" s="54" t="s">
        <v>836</v>
      </c>
      <c r="C507" s="31">
        <v>4301031360</v>
      </c>
      <c r="D507" s="796">
        <v>4607091384345</v>
      </c>
      <c r="E507" s="797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81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90"/>
      <c r="R507" s="790"/>
      <c r="S507" s="790"/>
      <c r="T507" s="791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customHeight="1" x14ac:dyDescent="0.25">
      <c r="A508" s="54" t="s">
        <v>837</v>
      </c>
      <c r="B508" s="54" t="s">
        <v>838</v>
      </c>
      <c r="C508" s="31">
        <v>4301031255</v>
      </c>
      <c r="D508" s="796">
        <v>4680115883185</v>
      </c>
      <c r="E508" s="797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11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90"/>
      <c r="R508" s="790"/>
      <c r="S508" s="790"/>
      <c r="T508" s="791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customHeight="1" x14ac:dyDescent="0.25">
      <c r="A509" s="54" t="s">
        <v>837</v>
      </c>
      <c r="B509" s="54" t="s">
        <v>840</v>
      </c>
      <c r="C509" s="31">
        <v>4301031338</v>
      </c>
      <c r="D509" s="796">
        <v>4680115883185</v>
      </c>
      <c r="E509" s="797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86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90"/>
      <c r="R509" s="790"/>
      <c r="S509" s="790"/>
      <c r="T509" s="791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803"/>
      <c r="B510" s="804"/>
      <c r="C510" s="804"/>
      <c r="D510" s="804"/>
      <c r="E510" s="804"/>
      <c r="F510" s="804"/>
      <c r="G510" s="804"/>
      <c r="H510" s="804"/>
      <c r="I510" s="804"/>
      <c r="J510" s="804"/>
      <c r="K510" s="804"/>
      <c r="L510" s="804"/>
      <c r="M510" s="804"/>
      <c r="N510" s="804"/>
      <c r="O510" s="805"/>
      <c r="P510" s="802" t="s">
        <v>71</v>
      </c>
      <c r="Q510" s="799"/>
      <c r="R510" s="799"/>
      <c r="S510" s="799"/>
      <c r="T510" s="799"/>
      <c r="U510" s="799"/>
      <c r="V510" s="800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786"/>
      <c r="AB510" s="786"/>
      <c r="AC510" s="786"/>
    </row>
    <row r="511" spans="1:68" x14ac:dyDescent="0.2">
      <c r="A511" s="804"/>
      <c r="B511" s="804"/>
      <c r="C511" s="804"/>
      <c r="D511" s="804"/>
      <c r="E511" s="804"/>
      <c r="F511" s="804"/>
      <c r="G511" s="804"/>
      <c r="H511" s="804"/>
      <c r="I511" s="804"/>
      <c r="J511" s="804"/>
      <c r="K511" s="804"/>
      <c r="L511" s="804"/>
      <c r="M511" s="804"/>
      <c r="N511" s="804"/>
      <c r="O511" s="805"/>
      <c r="P511" s="802" t="s">
        <v>71</v>
      </c>
      <c r="Q511" s="799"/>
      <c r="R511" s="799"/>
      <c r="S511" s="799"/>
      <c r="T511" s="799"/>
      <c r="U511" s="799"/>
      <c r="V511" s="800"/>
      <c r="W511" s="37" t="s">
        <v>69</v>
      </c>
      <c r="X511" s="785">
        <f>IFERROR(SUM(X491:X509),"0")</f>
        <v>0</v>
      </c>
      <c r="Y511" s="785">
        <f>IFERROR(SUM(Y491:Y509),"0")</f>
        <v>0</v>
      </c>
      <c r="Z511" s="37"/>
      <c r="AA511" s="786"/>
      <c r="AB511" s="786"/>
      <c r="AC511" s="786"/>
    </row>
    <row r="512" spans="1:68" ht="14.25" customHeight="1" x14ac:dyDescent="0.25">
      <c r="A512" s="812" t="s">
        <v>73</v>
      </c>
      <c r="B512" s="804"/>
      <c r="C512" s="804"/>
      <c r="D512" s="804"/>
      <c r="E512" s="804"/>
      <c r="F512" s="804"/>
      <c r="G512" s="804"/>
      <c r="H512" s="804"/>
      <c r="I512" s="804"/>
      <c r="J512" s="804"/>
      <c r="K512" s="804"/>
      <c r="L512" s="804"/>
      <c r="M512" s="804"/>
      <c r="N512" s="804"/>
      <c r="O512" s="804"/>
      <c r="P512" s="804"/>
      <c r="Q512" s="804"/>
      <c r="R512" s="804"/>
      <c r="S512" s="804"/>
      <c r="T512" s="804"/>
      <c r="U512" s="804"/>
      <c r="V512" s="804"/>
      <c r="W512" s="804"/>
      <c r="X512" s="804"/>
      <c r="Y512" s="804"/>
      <c r="Z512" s="804"/>
      <c r="AA512" s="779"/>
      <c r="AB512" s="779"/>
      <c r="AC512" s="779"/>
    </row>
    <row r="513" spans="1:68" ht="27" customHeight="1" x14ac:dyDescent="0.25">
      <c r="A513" s="54" t="s">
        <v>841</v>
      </c>
      <c r="B513" s="54" t="s">
        <v>842</v>
      </c>
      <c r="C513" s="31">
        <v>4301051284</v>
      </c>
      <c r="D513" s="796">
        <v>4607091384352</v>
      </c>
      <c r="E513" s="797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11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90"/>
      <c r="R513" s="790"/>
      <c r="S513" s="790"/>
      <c r="T513" s="791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844</v>
      </c>
      <c r="B514" s="54" t="s">
        <v>845</v>
      </c>
      <c r="C514" s="31">
        <v>4301051431</v>
      </c>
      <c r="D514" s="796">
        <v>4607091389654</v>
      </c>
      <c r="E514" s="797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90"/>
      <c r="R514" s="790"/>
      <c r="S514" s="790"/>
      <c r="T514" s="791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3"/>
      <c r="B515" s="804"/>
      <c r="C515" s="804"/>
      <c r="D515" s="804"/>
      <c r="E515" s="804"/>
      <c r="F515" s="804"/>
      <c r="G515" s="804"/>
      <c r="H515" s="804"/>
      <c r="I515" s="804"/>
      <c r="J515" s="804"/>
      <c r="K515" s="804"/>
      <c r="L515" s="804"/>
      <c r="M515" s="804"/>
      <c r="N515" s="804"/>
      <c r="O515" s="805"/>
      <c r="P515" s="802" t="s">
        <v>71</v>
      </c>
      <c r="Q515" s="799"/>
      <c r="R515" s="799"/>
      <c r="S515" s="799"/>
      <c r="T515" s="799"/>
      <c r="U515" s="799"/>
      <c r="V515" s="800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x14ac:dyDescent="0.2">
      <c r="A516" s="804"/>
      <c r="B516" s="804"/>
      <c r="C516" s="804"/>
      <c r="D516" s="804"/>
      <c r="E516" s="804"/>
      <c r="F516" s="804"/>
      <c r="G516" s="804"/>
      <c r="H516" s="804"/>
      <c r="I516" s="804"/>
      <c r="J516" s="804"/>
      <c r="K516" s="804"/>
      <c r="L516" s="804"/>
      <c r="M516" s="804"/>
      <c r="N516" s="804"/>
      <c r="O516" s="805"/>
      <c r="P516" s="802" t="s">
        <v>71</v>
      </c>
      <c r="Q516" s="799"/>
      <c r="R516" s="799"/>
      <c r="S516" s="799"/>
      <c r="T516" s="799"/>
      <c r="U516" s="799"/>
      <c r="V516" s="800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customHeight="1" x14ac:dyDescent="0.25">
      <c r="A517" s="812" t="s">
        <v>113</v>
      </c>
      <c r="B517" s="804"/>
      <c r="C517" s="804"/>
      <c r="D517" s="804"/>
      <c r="E517" s="804"/>
      <c r="F517" s="804"/>
      <c r="G517" s="804"/>
      <c r="H517" s="804"/>
      <c r="I517" s="804"/>
      <c r="J517" s="804"/>
      <c r="K517" s="804"/>
      <c r="L517" s="804"/>
      <c r="M517" s="804"/>
      <c r="N517" s="804"/>
      <c r="O517" s="804"/>
      <c r="P517" s="804"/>
      <c r="Q517" s="804"/>
      <c r="R517" s="804"/>
      <c r="S517" s="804"/>
      <c r="T517" s="804"/>
      <c r="U517" s="804"/>
      <c r="V517" s="804"/>
      <c r="W517" s="804"/>
      <c r="X517" s="804"/>
      <c r="Y517" s="804"/>
      <c r="Z517" s="804"/>
      <c r="AA517" s="779"/>
      <c r="AB517" s="779"/>
      <c r="AC517" s="779"/>
    </row>
    <row r="518" spans="1:68" ht="27" customHeight="1" x14ac:dyDescent="0.25">
      <c r="A518" s="54" t="s">
        <v>847</v>
      </c>
      <c r="B518" s="54" t="s">
        <v>848</v>
      </c>
      <c r="C518" s="31">
        <v>4301032045</v>
      </c>
      <c r="D518" s="796">
        <v>4680115884335</v>
      </c>
      <c r="E518" s="797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12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90"/>
      <c r="R518" s="790"/>
      <c r="S518" s="790"/>
      <c r="T518" s="791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852</v>
      </c>
      <c r="B519" s="54" t="s">
        <v>853</v>
      </c>
      <c r="C519" s="31">
        <v>4301170011</v>
      </c>
      <c r="D519" s="796">
        <v>4680115884113</v>
      </c>
      <c r="E519" s="797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107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90"/>
      <c r="R519" s="790"/>
      <c r="S519" s="790"/>
      <c r="T519" s="791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803"/>
      <c r="B520" s="804"/>
      <c r="C520" s="804"/>
      <c r="D520" s="804"/>
      <c r="E520" s="804"/>
      <c r="F520" s="804"/>
      <c r="G520" s="804"/>
      <c r="H520" s="804"/>
      <c r="I520" s="804"/>
      <c r="J520" s="804"/>
      <c r="K520" s="804"/>
      <c r="L520" s="804"/>
      <c r="M520" s="804"/>
      <c r="N520" s="804"/>
      <c r="O520" s="805"/>
      <c r="P520" s="802" t="s">
        <v>71</v>
      </c>
      <c r="Q520" s="799"/>
      <c r="R520" s="799"/>
      <c r="S520" s="799"/>
      <c r="T520" s="799"/>
      <c r="U520" s="799"/>
      <c r="V520" s="800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x14ac:dyDescent="0.2">
      <c r="A521" s="804"/>
      <c r="B521" s="804"/>
      <c r="C521" s="804"/>
      <c r="D521" s="804"/>
      <c r="E521" s="804"/>
      <c r="F521" s="804"/>
      <c r="G521" s="804"/>
      <c r="H521" s="804"/>
      <c r="I521" s="804"/>
      <c r="J521" s="804"/>
      <c r="K521" s="804"/>
      <c r="L521" s="804"/>
      <c r="M521" s="804"/>
      <c r="N521" s="804"/>
      <c r="O521" s="805"/>
      <c r="P521" s="802" t="s">
        <v>71</v>
      </c>
      <c r="Q521" s="799"/>
      <c r="R521" s="799"/>
      <c r="S521" s="799"/>
      <c r="T521" s="799"/>
      <c r="U521" s="799"/>
      <c r="V521" s="800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customHeight="1" x14ac:dyDescent="0.25">
      <c r="A522" s="809" t="s">
        <v>855</v>
      </c>
      <c r="B522" s="804"/>
      <c r="C522" s="804"/>
      <c r="D522" s="804"/>
      <c r="E522" s="804"/>
      <c r="F522" s="804"/>
      <c r="G522" s="804"/>
      <c r="H522" s="804"/>
      <c r="I522" s="804"/>
      <c r="J522" s="804"/>
      <c r="K522" s="804"/>
      <c r="L522" s="804"/>
      <c r="M522" s="804"/>
      <c r="N522" s="804"/>
      <c r="O522" s="804"/>
      <c r="P522" s="804"/>
      <c r="Q522" s="804"/>
      <c r="R522" s="804"/>
      <c r="S522" s="804"/>
      <c r="T522" s="804"/>
      <c r="U522" s="804"/>
      <c r="V522" s="804"/>
      <c r="W522" s="804"/>
      <c r="X522" s="804"/>
      <c r="Y522" s="804"/>
      <c r="Z522" s="804"/>
      <c r="AA522" s="778"/>
      <c r="AB522" s="778"/>
      <c r="AC522" s="778"/>
    </row>
    <row r="523" spans="1:68" ht="14.25" customHeight="1" x14ac:dyDescent="0.25">
      <c r="A523" s="812" t="s">
        <v>182</v>
      </c>
      <c r="B523" s="804"/>
      <c r="C523" s="804"/>
      <c r="D523" s="804"/>
      <c r="E523" s="804"/>
      <c r="F523" s="804"/>
      <c r="G523" s="804"/>
      <c r="H523" s="804"/>
      <c r="I523" s="804"/>
      <c r="J523" s="804"/>
      <c r="K523" s="804"/>
      <c r="L523" s="804"/>
      <c r="M523" s="804"/>
      <c r="N523" s="804"/>
      <c r="O523" s="804"/>
      <c r="P523" s="804"/>
      <c r="Q523" s="804"/>
      <c r="R523" s="804"/>
      <c r="S523" s="804"/>
      <c r="T523" s="804"/>
      <c r="U523" s="804"/>
      <c r="V523" s="804"/>
      <c r="W523" s="804"/>
      <c r="X523" s="804"/>
      <c r="Y523" s="804"/>
      <c r="Z523" s="804"/>
      <c r="AA523" s="779"/>
      <c r="AB523" s="779"/>
      <c r="AC523" s="779"/>
    </row>
    <row r="524" spans="1:68" ht="27" customHeight="1" x14ac:dyDescent="0.25">
      <c r="A524" s="54" t="s">
        <v>856</v>
      </c>
      <c r="B524" s="54" t="s">
        <v>857</v>
      </c>
      <c r="C524" s="31">
        <v>4301020315</v>
      </c>
      <c r="D524" s="796">
        <v>4607091389364</v>
      </c>
      <c r="E524" s="797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108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90"/>
      <c r="R524" s="790"/>
      <c r="S524" s="790"/>
      <c r="T524" s="791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803"/>
      <c r="B525" s="804"/>
      <c r="C525" s="804"/>
      <c r="D525" s="804"/>
      <c r="E525" s="804"/>
      <c r="F525" s="804"/>
      <c r="G525" s="804"/>
      <c r="H525" s="804"/>
      <c r="I525" s="804"/>
      <c r="J525" s="804"/>
      <c r="K525" s="804"/>
      <c r="L525" s="804"/>
      <c r="M525" s="804"/>
      <c r="N525" s="804"/>
      <c r="O525" s="805"/>
      <c r="P525" s="802" t="s">
        <v>71</v>
      </c>
      <c r="Q525" s="799"/>
      <c r="R525" s="799"/>
      <c r="S525" s="799"/>
      <c r="T525" s="799"/>
      <c r="U525" s="799"/>
      <c r="V525" s="800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x14ac:dyDescent="0.2">
      <c r="A526" s="804"/>
      <c r="B526" s="804"/>
      <c r="C526" s="804"/>
      <c r="D526" s="804"/>
      <c r="E526" s="804"/>
      <c r="F526" s="804"/>
      <c r="G526" s="804"/>
      <c r="H526" s="804"/>
      <c r="I526" s="804"/>
      <c r="J526" s="804"/>
      <c r="K526" s="804"/>
      <c r="L526" s="804"/>
      <c r="M526" s="804"/>
      <c r="N526" s="804"/>
      <c r="O526" s="805"/>
      <c r="P526" s="802" t="s">
        <v>71</v>
      </c>
      <c r="Q526" s="799"/>
      <c r="R526" s="799"/>
      <c r="S526" s="799"/>
      <c r="T526" s="799"/>
      <c r="U526" s="799"/>
      <c r="V526" s="800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customHeight="1" x14ac:dyDescent="0.25">
      <c r="A527" s="812" t="s">
        <v>64</v>
      </c>
      <c r="B527" s="804"/>
      <c r="C527" s="804"/>
      <c r="D527" s="804"/>
      <c r="E527" s="804"/>
      <c r="F527" s="804"/>
      <c r="G527" s="804"/>
      <c r="H527" s="804"/>
      <c r="I527" s="804"/>
      <c r="J527" s="804"/>
      <c r="K527" s="804"/>
      <c r="L527" s="804"/>
      <c r="M527" s="804"/>
      <c r="N527" s="804"/>
      <c r="O527" s="804"/>
      <c r="P527" s="804"/>
      <c r="Q527" s="804"/>
      <c r="R527" s="804"/>
      <c r="S527" s="804"/>
      <c r="T527" s="804"/>
      <c r="U527" s="804"/>
      <c r="V527" s="804"/>
      <c r="W527" s="804"/>
      <c r="X527" s="804"/>
      <c r="Y527" s="804"/>
      <c r="Z527" s="804"/>
      <c r="AA527" s="779"/>
      <c r="AB527" s="779"/>
      <c r="AC527" s="779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96">
        <v>4607091389739</v>
      </c>
      <c r="E528" s="797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82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90"/>
      <c r="R528" s="790"/>
      <c r="S528" s="790"/>
      <c r="T528" s="791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862</v>
      </c>
      <c r="B529" s="54" t="s">
        <v>863</v>
      </c>
      <c r="C529" s="31">
        <v>4301031363</v>
      </c>
      <c r="D529" s="796">
        <v>4607091389425</v>
      </c>
      <c r="E529" s="797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108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90"/>
      <c r="R529" s="790"/>
      <c r="S529" s="790"/>
      <c r="T529" s="791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865</v>
      </c>
      <c r="B530" s="54" t="s">
        <v>866</v>
      </c>
      <c r="C530" s="31">
        <v>4301031334</v>
      </c>
      <c r="D530" s="796">
        <v>4680115880771</v>
      </c>
      <c r="E530" s="797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96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90"/>
      <c r="R530" s="790"/>
      <c r="S530" s="790"/>
      <c r="T530" s="791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868</v>
      </c>
      <c r="B531" s="54" t="s">
        <v>869</v>
      </c>
      <c r="C531" s="31">
        <v>4301031327</v>
      </c>
      <c r="D531" s="796">
        <v>4607091389500</v>
      </c>
      <c r="E531" s="797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120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90"/>
      <c r="R531" s="790"/>
      <c r="S531" s="790"/>
      <c r="T531" s="791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868</v>
      </c>
      <c r="B532" s="54" t="s">
        <v>870</v>
      </c>
      <c r="C532" s="31">
        <v>4301031359</v>
      </c>
      <c r="D532" s="796">
        <v>4607091389500</v>
      </c>
      <c r="E532" s="797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982" t="s">
        <v>871</v>
      </c>
      <c r="Q532" s="790"/>
      <c r="R532" s="790"/>
      <c r="S532" s="790"/>
      <c r="T532" s="791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803"/>
      <c r="B533" s="804"/>
      <c r="C533" s="804"/>
      <c r="D533" s="804"/>
      <c r="E533" s="804"/>
      <c r="F533" s="804"/>
      <c r="G533" s="804"/>
      <c r="H533" s="804"/>
      <c r="I533" s="804"/>
      <c r="J533" s="804"/>
      <c r="K533" s="804"/>
      <c r="L533" s="804"/>
      <c r="M533" s="804"/>
      <c r="N533" s="804"/>
      <c r="O533" s="805"/>
      <c r="P533" s="802" t="s">
        <v>71</v>
      </c>
      <c r="Q533" s="799"/>
      <c r="R533" s="799"/>
      <c r="S533" s="799"/>
      <c r="T533" s="799"/>
      <c r="U533" s="799"/>
      <c r="V533" s="800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x14ac:dyDescent="0.2">
      <c r="A534" s="804"/>
      <c r="B534" s="804"/>
      <c r="C534" s="804"/>
      <c r="D534" s="804"/>
      <c r="E534" s="804"/>
      <c r="F534" s="804"/>
      <c r="G534" s="804"/>
      <c r="H534" s="804"/>
      <c r="I534" s="804"/>
      <c r="J534" s="804"/>
      <c r="K534" s="804"/>
      <c r="L534" s="804"/>
      <c r="M534" s="804"/>
      <c r="N534" s="804"/>
      <c r="O534" s="805"/>
      <c r="P534" s="802" t="s">
        <v>71</v>
      </c>
      <c r="Q534" s="799"/>
      <c r="R534" s="799"/>
      <c r="S534" s="799"/>
      <c r="T534" s="799"/>
      <c r="U534" s="799"/>
      <c r="V534" s="800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customHeight="1" x14ac:dyDescent="0.25">
      <c r="A535" s="812" t="s">
        <v>113</v>
      </c>
      <c r="B535" s="804"/>
      <c r="C535" s="804"/>
      <c r="D535" s="804"/>
      <c r="E535" s="804"/>
      <c r="F535" s="804"/>
      <c r="G535" s="804"/>
      <c r="H535" s="804"/>
      <c r="I535" s="804"/>
      <c r="J535" s="804"/>
      <c r="K535" s="804"/>
      <c r="L535" s="804"/>
      <c r="M535" s="804"/>
      <c r="N535" s="804"/>
      <c r="O535" s="804"/>
      <c r="P535" s="804"/>
      <c r="Q535" s="804"/>
      <c r="R535" s="804"/>
      <c r="S535" s="804"/>
      <c r="T535" s="804"/>
      <c r="U535" s="804"/>
      <c r="V535" s="804"/>
      <c r="W535" s="804"/>
      <c r="X535" s="804"/>
      <c r="Y535" s="804"/>
      <c r="Z535" s="804"/>
      <c r="AA535" s="779"/>
      <c r="AB535" s="779"/>
      <c r="AC535" s="779"/>
    </row>
    <row r="536" spans="1:68" ht="27" customHeight="1" x14ac:dyDescent="0.25">
      <c r="A536" s="54" t="s">
        <v>872</v>
      </c>
      <c r="B536" s="54" t="s">
        <v>873</v>
      </c>
      <c r="C536" s="31">
        <v>4301032046</v>
      </c>
      <c r="D536" s="796">
        <v>4680115884359</v>
      </c>
      <c r="E536" s="797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89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90"/>
      <c r="R536" s="790"/>
      <c r="S536" s="790"/>
      <c r="T536" s="791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803"/>
      <c r="B537" s="804"/>
      <c r="C537" s="804"/>
      <c r="D537" s="804"/>
      <c r="E537" s="804"/>
      <c r="F537" s="804"/>
      <c r="G537" s="804"/>
      <c r="H537" s="804"/>
      <c r="I537" s="804"/>
      <c r="J537" s="804"/>
      <c r="K537" s="804"/>
      <c r="L537" s="804"/>
      <c r="M537" s="804"/>
      <c r="N537" s="804"/>
      <c r="O537" s="805"/>
      <c r="P537" s="802" t="s">
        <v>71</v>
      </c>
      <c r="Q537" s="799"/>
      <c r="R537" s="799"/>
      <c r="S537" s="799"/>
      <c r="T537" s="799"/>
      <c r="U537" s="799"/>
      <c r="V537" s="800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x14ac:dyDescent="0.2">
      <c r="A538" s="804"/>
      <c r="B538" s="804"/>
      <c r="C538" s="804"/>
      <c r="D538" s="804"/>
      <c r="E538" s="804"/>
      <c r="F538" s="804"/>
      <c r="G538" s="804"/>
      <c r="H538" s="804"/>
      <c r="I538" s="804"/>
      <c r="J538" s="804"/>
      <c r="K538" s="804"/>
      <c r="L538" s="804"/>
      <c r="M538" s="804"/>
      <c r="N538" s="804"/>
      <c r="O538" s="805"/>
      <c r="P538" s="802" t="s">
        <v>71</v>
      </c>
      <c r="Q538" s="799"/>
      <c r="R538" s="799"/>
      <c r="S538" s="799"/>
      <c r="T538" s="799"/>
      <c r="U538" s="799"/>
      <c r="V538" s="800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customHeight="1" x14ac:dyDescent="0.25">
      <c r="A539" s="812" t="s">
        <v>874</v>
      </c>
      <c r="B539" s="804"/>
      <c r="C539" s="804"/>
      <c r="D539" s="804"/>
      <c r="E539" s="804"/>
      <c r="F539" s="804"/>
      <c r="G539" s="804"/>
      <c r="H539" s="804"/>
      <c r="I539" s="804"/>
      <c r="J539" s="804"/>
      <c r="K539" s="804"/>
      <c r="L539" s="804"/>
      <c r="M539" s="804"/>
      <c r="N539" s="804"/>
      <c r="O539" s="804"/>
      <c r="P539" s="804"/>
      <c r="Q539" s="804"/>
      <c r="R539" s="804"/>
      <c r="S539" s="804"/>
      <c r="T539" s="804"/>
      <c r="U539" s="804"/>
      <c r="V539" s="804"/>
      <c r="W539" s="804"/>
      <c r="X539" s="804"/>
      <c r="Y539" s="804"/>
      <c r="Z539" s="804"/>
      <c r="AA539" s="779"/>
      <c r="AB539" s="779"/>
      <c r="AC539" s="779"/>
    </row>
    <row r="540" spans="1:68" ht="27" customHeight="1" x14ac:dyDescent="0.25">
      <c r="A540" s="54" t="s">
        <v>875</v>
      </c>
      <c r="B540" s="54" t="s">
        <v>876</v>
      </c>
      <c r="C540" s="31">
        <v>4301040357</v>
      </c>
      <c r="D540" s="796">
        <v>4680115884564</v>
      </c>
      <c r="E540" s="797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99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90"/>
      <c r="R540" s="790"/>
      <c r="S540" s="790"/>
      <c r="T540" s="791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803"/>
      <c r="B541" s="804"/>
      <c r="C541" s="804"/>
      <c r="D541" s="804"/>
      <c r="E541" s="804"/>
      <c r="F541" s="804"/>
      <c r="G541" s="804"/>
      <c r="H541" s="804"/>
      <c r="I541" s="804"/>
      <c r="J541" s="804"/>
      <c r="K541" s="804"/>
      <c r="L541" s="804"/>
      <c r="M541" s="804"/>
      <c r="N541" s="804"/>
      <c r="O541" s="805"/>
      <c r="P541" s="802" t="s">
        <v>71</v>
      </c>
      <c r="Q541" s="799"/>
      <c r="R541" s="799"/>
      <c r="S541" s="799"/>
      <c r="T541" s="799"/>
      <c r="U541" s="799"/>
      <c r="V541" s="800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x14ac:dyDescent="0.2">
      <c r="A542" s="804"/>
      <c r="B542" s="804"/>
      <c r="C542" s="804"/>
      <c r="D542" s="804"/>
      <c r="E542" s="804"/>
      <c r="F542" s="804"/>
      <c r="G542" s="804"/>
      <c r="H542" s="804"/>
      <c r="I542" s="804"/>
      <c r="J542" s="804"/>
      <c r="K542" s="804"/>
      <c r="L542" s="804"/>
      <c r="M542" s="804"/>
      <c r="N542" s="804"/>
      <c r="O542" s="805"/>
      <c r="P542" s="802" t="s">
        <v>71</v>
      </c>
      <c r="Q542" s="799"/>
      <c r="R542" s="799"/>
      <c r="S542" s="799"/>
      <c r="T542" s="799"/>
      <c r="U542" s="799"/>
      <c r="V542" s="800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customHeight="1" x14ac:dyDescent="0.25">
      <c r="A543" s="809" t="s">
        <v>878</v>
      </c>
      <c r="B543" s="804"/>
      <c r="C543" s="804"/>
      <c r="D543" s="804"/>
      <c r="E543" s="804"/>
      <c r="F543" s="804"/>
      <c r="G543" s="804"/>
      <c r="H543" s="804"/>
      <c r="I543" s="804"/>
      <c r="J543" s="804"/>
      <c r="K543" s="804"/>
      <c r="L543" s="804"/>
      <c r="M543" s="804"/>
      <c r="N543" s="804"/>
      <c r="O543" s="804"/>
      <c r="P543" s="804"/>
      <c r="Q543" s="804"/>
      <c r="R543" s="804"/>
      <c r="S543" s="804"/>
      <c r="T543" s="804"/>
      <c r="U543" s="804"/>
      <c r="V543" s="804"/>
      <c r="W543" s="804"/>
      <c r="X543" s="804"/>
      <c r="Y543" s="804"/>
      <c r="Z543" s="804"/>
      <c r="AA543" s="778"/>
      <c r="AB543" s="778"/>
      <c r="AC543" s="778"/>
    </row>
    <row r="544" spans="1:68" ht="14.25" customHeight="1" x14ac:dyDescent="0.25">
      <c r="A544" s="812" t="s">
        <v>64</v>
      </c>
      <c r="B544" s="804"/>
      <c r="C544" s="804"/>
      <c r="D544" s="804"/>
      <c r="E544" s="804"/>
      <c r="F544" s="804"/>
      <c r="G544" s="804"/>
      <c r="H544" s="804"/>
      <c r="I544" s="804"/>
      <c r="J544" s="804"/>
      <c r="K544" s="804"/>
      <c r="L544" s="804"/>
      <c r="M544" s="804"/>
      <c r="N544" s="804"/>
      <c r="O544" s="804"/>
      <c r="P544" s="804"/>
      <c r="Q544" s="804"/>
      <c r="R544" s="804"/>
      <c r="S544" s="804"/>
      <c r="T544" s="804"/>
      <c r="U544" s="804"/>
      <c r="V544" s="804"/>
      <c r="W544" s="804"/>
      <c r="X544" s="804"/>
      <c r="Y544" s="804"/>
      <c r="Z544" s="804"/>
      <c r="AA544" s="779"/>
      <c r="AB544" s="779"/>
      <c r="AC544" s="779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96">
        <v>4680115885189</v>
      </c>
      <c r="E545" s="797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90"/>
      <c r="R545" s="790"/>
      <c r="S545" s="790"/>
      <c r="T545" s="791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882</v>
      </c>
      <c r="B546" s="54" t="s">
        <v>883</v>
      </c>
      <c r="C546" s="31">
        <v>4301031293</v>
      </c>
      <c r="D546" s="796">
        <v>4680115885172</v>
      </c>
      <c r="E546" s="797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11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90"/>
      <c r="R546" s="790"/>
      <c r="S546" s="790"/>
      <c r="T546" s="791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884</v>
      </c>
      <c r="B547" s="54" t="s">
        <v>885</v>
      </c>
      <c r="C547" s="31">
        <v>4301031291</v>
      </c>
      <c r="D547" s="796">
        <v>4680115885110</v>
      </c>
      <c r="E547" s="797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9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90"/>
      <c r="R547" s="790"/>
      <c r="S547" s="790"/>
      <c r="T547" s="791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887</v>
      </c>
      <c r="B548" s="54" t="s">
        <v>888</v>
      </c>
      <c r="C548" s="31">
        <v>4301031329</v>
      </c>
      <c r="D548" s="796">
        <v>4680115885219</v>
      </c>
      <c r="E548" s="797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1116" t="s">
        <v>889</v>
      </c>
      <c r="Q548" s="790"/>
      <c r="R548" s="790"/>
      <c r="S548" s="790"/>
      <c r="T548" s="791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803"/>
      <c r="B549" s="804"/>
      <c r="C549" s="804"/>
      <c r="D549" s="804"/>
      <c r="E549" s="804"/>
      <c r="F549" s="804"/>
      <c r="G549" s="804"/>
      <c r="H549" s="804"/>
      <c r="I549" s="804"/>
      <c r="J549" s="804"/>
      <c r="K549" s="804"/>
      <c r="L549" s="804"/>
      <c r="M549" s="804"/>
      <c r="N549" s="804"/>
      <c r="O549" s="805"/>
      <c r="P549" s="802" t="s">
        <v>71</v>
      </c>
      <c r="Q549" s="799"/>
      <c r="R549" s="799"/>
      <c r="S549" s="799"/>
      <c r="T549" s="799"/>
      <c r="U549" s="799"/>
      <c r="V549" s="800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x14ac:dyDescent="0.2">
      <c r="A550" s="804"/>
      <c r="B550" s="804"/>
      <c r="C550" s="804"/>
      <c r="D550" s="804"/>
      <c r="E550" s="804"/>
      <c r="F550" s="804"/>
      <c r="G550" s="804"/>
      <c r="H550" s="804"/>
      <c r="I550" s="804"/>
      <c r="J550" s="804"/>
      <c r="K550" s="804"/>
      <c r="L550" s="804"/>
      <c r="M550" s="804"/>
      <c r="N550" s="804"/>
      <c r="O550" s="805"/>
      <c r="P550" s="802" t="s">
        <v>71</v>
      </c>
      <c r="Q550" s="799"/>
      <c r="R550" s="799"/>
      <c r="S550" s="799"/>
      <c r="T550" s="799"/>
      <c r="U550" s="799"/>
      <c r="V550" s="800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customHeight="1" x14ac:dyDescent="0.25">
      <c r="A551" s="809" t="s">
        <v>891</v>
      </c>
      <c r="B551" s="804"/>
      <c r="C551" s="804"/>
      <c r="D551" s="804"/>
      <c r="E551" s="804"/>
      <c r="F551" s="804"/>
      <c r="G551" s="804"/>
      <c r="H551" s="804"/>
      <c r="I551" s="804"/>
      <c r="J551" s="804"/>
      <c r="K551" s="804"/>
      <c r="L551" s="804"/>
      <c r="M551" s="804"/>
      <c r="N551" s="804"/>
      <c r="O551" s="804"/>
      <c r="P551" s="804"/>
      <c r="Q551" s="804"/>
      <c r="R551" s="804"/>
      <c r="S551" s="804"/>
      <c r="T551" s="804"/>
      <c r="U551" s="804"/>
      <c r="V551" s="804"/>
      <c r="W551" s="804"/>
      <c r="X551" s="804"/>
      <c r="Y551" s="804"/>
      <c r="Z551" s="804"/>
      <c r="AA551" s="778"/>
      <c r="AB551" s="778"/>
      <c r="AC551" s="778"/>
    </row>
    <row r="552" spans="1:68" ht="14.25" customHeight="1" x14ac:dyDescent="0.25">
      <c r="A552" s="812" t="s">
        <v>64</v>
      </c>
      <c r="B552" s="804"/>
      <c r="C552" s="804"/>
      <c r="D552" s="804"/>
      <c r="E552" s="804"/>
      <c r="F552" s="804"/>
      <c r="G552" s="804"/>
      <c r="H552" s="804"/>
      <c r="I552" s="804"/>
      <c r="J552" s="804"/>
      <c r="K552" s="804"/>
      <c r="L552" s="804"/>
      <c r="M552" s="804"/>
      <c r="N552" s="804"/>
      <c r="O552" s="804"/>
      <c r="P552" s="804"/>
      <c r="Q552" s="804"/>
      <c r="R552" s="804"/>
      <c r="S552" s="804"/>
      <c r="T552" s="804"/>
      <c r="U552" s="804"/>
      <c r="V552" s="804"/>
      <c r="W552" s="804"/>
      <c r="X552" s="804"/>
      <c r="Y552" s="804"/>
      <c r="Z552" s="804"/>
      <c r="AA552" s="779"/>
      <c r="AB552" s="779"/>
      <c r="AC552" s="779"/>
    </row>
    <row r="553" spans="1:68" ht="27" customHeight="1" x14ac:dyDescent="0.25">
      <c r="A553" s="54" t="s">
        <v>892</v>
      </c>
      <c r="B553" s="54" t="s">
        <v>893</v>
      </c>
      <c r="C553" s="31">
        <v>4301031261</v>
      </c>
      <c r="D553" s="796">
        <v>4680115885103</v>
      </c>
      <c r="E553" s="797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11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90"/>
      <c r="R553" s="790"/>
      <c r="S553" s="790"/>
      <c r="T553" s="791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803"/>
      <c r="B554" s="804"/>
      <c r="C554" s="804"/>
      <c r="D554" s="804"/>
      <c r="E554" s="804"/>
      <c r="F554" s="804"/>
      <c r="G554" s="804"/>
      <c r="H554" s="804"/>
      <c r="I554" s="804"/>
      <c r="J554" s="804"/>
      <c r="K554" s="804"/>
      <c r="L554" s="804"/>
      <c r="M554" s="804"/>
      <c r="N554" s="804"/>
      <c r="O554" s="805"/>
      <c r="P554" s="802" t="s">
        <v>71</v>
      </c>
      <c r="Q554" s="799"/>
      <c r="R554" s="799"/>
      <c r="S554" s="799"/>
      <c r="T554" s="799"/>
      <c r="U554" s="799"/>
      <c r="V554" s="800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x14ac:dyDescent="0.2">
      <c r="A555" s="804"/>
      <c r="B555" s="804"/>
      <c r="C555" s="804"/>
      <c r="D555" s="804"/>
      <c r="E555" s="804"/>
      <c r="F555" s="804"/>
      <c r="G555" s="804"/>
      <c r="H555" s="804"/>
      <c r="I555" s="804"/>
      <c r="J555" s="804"/>
      <c r="K555" s="804"/>
      <c r="L555" s="804"/>
      <c r="M555" s="804"/>
      <c r="N555" s="804"/>
      <c r="O555" s="805"/>
      <c r="P555" s="802" t="s">
        <v>71</v>
      </c>
      <c r="Q555" s="799"/>
      <c r="R555" s="799"/>
      <c r="S555" s="799"/>
      <c r="T555" s="799"/>
      <c r="U555" s="799"/>
      <c r="V555" s="800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customHeight="1" x14ac:dyDescent="0.2">
      <c r="A556" s="810" t="s">
        <v>895</v>
      </c>
      <c r="B556" s="811"/>
      <c r="C556" s="811"/>
      <c r="D556" s="811"/>
      <c r="E556" s="811"/>
      <c r="F556" s="811"/>
      <c r="G556" s="811"/>
      <c r="H556" s="811"/>
      <c r="I556" s="811"/>
      <c r="J556" s="811"/>
      <c r="K556" s="811"/>
      <c r="L556" s="811"/>
      <c r="M556" s="811"/>
      <c r="N556" s="811"/>
      <c r="O556" s="811"/>
      <c r="P556" s="811"/>
      <c r="Q556" s="811"/>
      <c r="R556" s="811"/>
      <c r="S556" s="811"/>
      <c r="T556" s="811"/>
      <c r="U556" s="811"/>
      <c r="V556" s="811"/>
      <c r="W556" s="811"/>
      <c r="X556" s="811"/>
      <c r="Y556" s="811"/>
      <c r="Z556" s="811"/>
      <c r="AA556" s="48"/>
      <c r="AB556" s="48"/>
      <c r="AC556" s="48"/>
    </row>
    <row r="557" spans="1:68" ht="16.5" customHeight="1" x14ac:dyDescent="0.25">
      <c r="A557" s="809" t="s">
        <v>895</v>
      </c>
      <c r="B557" s="804"/>
      <c r="C557" s="804"/>
      <c r="D557" s="804"/>
      <c r="E557" s="804"/>
      <c r="F557" s="804"/>
      <c r="G557" s="804"/>
      <c r="H557" s="804"/>
      <c r="I557" s="804"/>
      <c r="J557" s="804"/>
      <c r="K557" s="804"/>
      <c r="L557" s="804"/>
      <c r="M557" s="804"/>
      <c r="N557" s="804"/>
      <c r="O557" s="804"/>
      <c r="P557" s="804"/>
      <c r="Q557" s="804"/>
      <c r="R557" s="804"/>
      <c r="S557" s="804"/>
      <c r="T557" s="804"/>
      <c r="U557" s="804"/>
      <c r="V557" s="804"/>
      <c r="W557" s="804"/>
      <c r="X557" s="804"/>
      <c r="Y557" s="804"/>
      <c r="Z557" s="804"/>
      <c r="AA557" s="778"/>
      <c r="AB557" s="778"/>
      <c r="AC557" s="778"/>
    </row>
    <row r="558" spans="1:68" ht="14.25" customHeight="1" x14ac:dyDescent="0.25">
      <c r="A558" s="812" t="s">
        <v>124</v>
      </c>
      <c r="B558" s="804"/>
      <c r="C558" s="804"/>
      <c r="D558" s="804"/>
      <c r="E558" s="804"/>
      <c r="F558" s="804"/>
      <c r="G558" s="804"/>
      <c r="H558" s="804"/>
      <c r="I558" s="804"/>
      <c r="J558" s="804"/>
      <c r="K558" s="804"/>
      <c r="L558" s="804"/>
      <c r="M558" s="804"/>
      <c r="N558" s="804"/>
      <c r="O558" s="804"/>
      <c r="P558" s="804"/>
      <c r="Q558" s="804"/>
      <c r="R558" s="804"/>
      <c r="S558" s="804"/>
      <c r="T558" s="804"/>
      <c r="U558" s="804"/>
      <c r="V558" s="804"/>
      <c r="W558" s="804"/>
      <c r="X558" s="804"/>
      <c r="Y558" s="804"/>
      <c r="Z558" s="804"/>
      <c r="AA558" s="779"/>
      <c r="AB558" s="779"/>
      <c r="AC558" s="779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96">
        <v>4607091389067</v>
      </c>
      <c r="E559" s="797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90"/>
      <c r="R559" s="790"/>
      <c r="S559" s="790"/>
      <c r="T559" s="791"/>
      <c r="U559" s="34"/>
      <c r="V559" s="34"/>
      <c r="W559" s="35" t="s">
        <v>69</v>
      </c>
      <c r="X559" s="783">
        <v>0</v>
      </c>
      <c r="Y559" s="784">
        <f t="shared" ref="Y559:Y569" si="104">IFERROR(IF(X559="",0,CEILING((X559/$H559),1)*$H559),"")</f>
        <v>0</v>
      </c>
      <c r="Z559" s="36" t="str">
        <f t="shared" ref="Z559:Z564" si="105">IFERROR(IF(Y559=0,"",ROUNDUP(Y559/H559,0)*0.01196),"")</f>
        <v/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0</v>
      </c>
      <c r="BN559" s="64">
        <f t="shared" ref="BN559:BN569" si="107">IFERROR(Y559*I559/H559,"0")</f>
        <v>0</v>
      </c>
      <c r="BO559" s="64">
        <f t="shared" ref="BO559:BO569" si="108">IFERROR(1/J559*(X559/H559),"0")</f>
        <v>0</v>
      </c>
      <c r="BP559" s="64">
        <f t="shared" ref="BP559:BP569" si="109">IFERROR(1/J559*(Y559/H559),"0")</f>
        <v>0</v>
      </c>
    </row>
    <row r="560" spans="1:68" ht="27" customHeight="1" x14ac:dyDescent="0.25">
      <c r="A560" s="54" t="s">
        <v>898</v>
      </c>
      <c r="B560" s="54" t="s">
        <v>899</v>
      </c>
      <c r="C560" s="31">
        <v>4301011961</v>
      </c>
      <c r="D560" s="796">
        <v>4680115885271</v>
      </c>
      <c r="E560" s="797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91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90"/>
      <c r="R560" s="790"/>
      <c r="S560" s="790"/>
      <c r="T560" s="791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customHeight="1" x14ac:dyDescent="0.25">
      <c r="A561" s="54" t="s">
        <v>901</v>
      </c>
      <c r="B561" s="54" t="s">
        <v>902</v>
      </c>
      <c r="C561" s="31">
        <v>4301011774</v>
      </c>
      <c r="D561" s="796">
        <v>4680115884502</v>
      </c>
      <c r="E561" s="797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96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90"/>
      <c r="R561" s="790"/>
      <c r="S561" s="790"/>
      <c r="T561" s="791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96">
        <v>4607091389104</v>
      </c>
      <c r="E562" s="797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12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90"/>
      <c r="R562" s="790"/>
      <c r="S562" s="790"/>
      <c r="T562" s="791"/>
      <c r="U562" s="34"/>
      <c r="V562" s="34"/>
      <c r="W562" s="35" t="s">
        <v>69</v>
      </c>
      <c r="X562" s="783">
        <v>0</v>
      </c>
      <c r="Y562" s="784">
        <f t="shared" si="104"/>
        <v>0</v>
      </c>
      <c r="Z562" s="36" t="str">
        <f t="shared" si="105"/>
        <v/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16.5" customHeight="1" x14ac:dyDescent="0.25">
      <c r="A563" s="54" t="s">
        <v>907</v>
      </c>
      <c r="B563" s="54" t="s">
        <v>908</v>
      </c>
      <c r="C563" s="31">
        <v>4301011799</v>
      </c>
      <c r="D563" s="796">
        <v>4680115884519</v>
      </c>
      <c r="E563" s="797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11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90"/>
      <c r="R563" s="790"/>
      <c r="S563" s="790"/>
      <c r="T563" s="791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96">
        <v>4680115885226</v>
      </c>
      <c r="E564" s="797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11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90"/>
      <c r="R564" s="790"/>
      <c r="S564" s="790"/>
      <c r="T564" s="791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 t="shared" si="105"/>
        <v/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913</v>
      </c>
      <c r="B565" s="54" t="s">
        <v>914</v>
      </c>
      <c r="C565" s="31">
        <v>4301012035</v>
      </c>
      <c r="D565" s="796">
        <v>4680115880603</v>
      </c>
      <c r="E565" s="797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128</v>
      </c>
      <c r="N565" s="33"/>
      <c r="O565" s="32">
        <v>60</v>
      </c>
      <c r="P565" s="1175" t="s">
        <v>915</v>
      </c>
      <c r="Q565" s="790"/>
      <c r="R565" s="790"/>
      <c r="S565" s="790"/>
      <c r="T565" s="791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913</v>
      </c>
      <c r="B566" s="54" t="s">
        <v>916</v>
      </c>
      <c r="C566" s="31">
        <v>4301011778</v>
      </c>
      <c r="D566" s="796">
        <v>4680115880603</v>
      </c>
      <c r="E566" s="797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128</v>
      </c>
      <c r="N566" s="33"/>
      <c r="O566" s="32">
        <v>60</v>
      </c>
      <c r="P566" s="9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90"/>
      <c r="R566" s="790"/>
      <c r="S566" s="790"/>
      <c r="T566" s="791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IFERROR(IF(Y566=0,"",ROUNDUP(Y566/H566,0)*0.00902),"")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customHeight="1" x14ac:dyDescent="0.25">
      <c r="A567" s="54" t="s">
        <v>917</v>
      </c>
      <c r="B567" s="54" t="s">
        <v>918</v>
      </c>
      <c r="C567" s="31">
        <v>4301012036</v>
      </c>
      <c r="D567" s="796">
        <v>4680115882782</v>
      </c>
      <c r="E567" s="797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934" t="s">
        <v>919</v>
      </c>
      <c r="Q567" s="790"/>
      <c r="R567" s="790"/>
      <c r="S567" s="790"/>
      <c r="T567" s="791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customHeight="1" x14ac:dyDescent="0.25">
      <c r="A568" s="54" t="s">
        <v>920</v>
      </c>
      <c r="B568" s="54" t="s">
        <v>921</v>
      </c>
      <c r="C568" s="31">
        <v>4301012034</v>
      </c>
      <c r="D568" s="796">
        <v>4607091389982</v>
      </c>
      <c r="E568" s="797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128</v>
      </c>
      <c r="N568" s="33"/>
      <c r="O568" s="32">
        <v>60</v>
      </c>
      <c r="P568" s="840" t="s">
        <v>922</v>
      </c>
      <c r="Q568" s="790"/>
      <c r="R568" s="790"/>
      <c r="S568" s="790"/>
      <c r="T568" s="791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customHeight="1" x14ac:dyDescent="0.25">
      <c r="A569" s="54" t="s">
        <v>920</v>
      </c>
      <c r="B569" s="54" t="s">
        <v>923</v>
      </c>
      <c r="C569" s="31">
        <v>4301011784</v>
      </c>
      <c r="D569" s="796">
        <v>4607091389982</v>
      </c>
      <c r="E569" s="797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128</v>
      </c>
      <c r="N569" s="33"/>
      <c r="O569" s="32">
        <v>60</v>
      </c>
      <c r="P569" s="94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90"/>
      <c r="R569" s="790"/>
      <c r="S569" s="790"/>
      <c r="T569" s="791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IFERROR(IF(Y569=0,"",ROUNDUP(Y569/H569,0)*0.00902),"")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803"/>
      <c r="B570" s="804"/>
      <c r="C570" s="804"/>
      <c r="D570" s="804"/>
      <c r="E570" s="804"/>
      <c r="F570" s="804"/>
      <c r="G570" s="804"/>
      <c r="H570" s="804"/>
      <c r="I570" s="804"/>
      <c r="J570" s="804"/>
      <c r="K570" s="804"/>
      <c r="L570" s="804"/>
      <c r="M570" s="804"/>
      <c r="N570" s="804"/>
      <c r="O570" s="805"/>
      <c r="P570" s="802" t="s">
        <v>71</v>
      </c>
      <c r="Q570" s="799"/>
      <c r="R570" s="799"/>
      <c r="S570" s="799"/>
      <c r="T570" s="799"/>
      <c r="U570" s="799"/>
      <c r="V570" s="800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0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0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786"/>
      <c r="AB570" s="786"/>
      <c r="AC570" s="786"/>
    </row>
    <row r="571" spans="1:68" x14ac:dyDescent="0.2">
      <c r="A571" s="804"/>
      <c r="B571" s="804"/>
      <c r="C571" s="804"/>
      <c r="D571" s="804"/>
      <c r="E571" s="804"/>
      <c r="F571" s="804"/>
      <c r="G571" s="804"/>
      <c r="H571" s="804"/>
      <c r="I571" s="804"/>
      <c r="J571" s="804"/>
      <c r="K571" s="804"/>
      <c r="L571" s="804"/>
      <c r="M571" s="804"/>
      <c r="N571" s="804"/>
      <c r="O571" s="805"/>
      <c r="P571" s="802" t="s">
        <v>71</v>
      </c>
      <c r="Q571" s="799"/>
      <c r="R571" s="799"/>
      <c r="S571" s="799"/>
      <c r="T571" s="799"/>
      <c r="U571" s="799"/>
      <c r="V571" s="800"/>
      <c r="W571" s="37" t="s">
        <v>69</v>
      </c>
      <c r="X571" s="785">
        <f>IFERROR(SUM(X559:X569),"0")</f>
        <v>0</v>
      </c>
      <c r="Y571" s="785">
        <f>IFERROR(SUM(Y559:Y569),"0")</f>
        <v>0</v>
      </c>
      <c r="Z571" s="37"/>
      <c r="AA571" s="786"/>
      <c r="AB571" s="786"/>
      <c r="AC571" s="786"/>
    </row>
    <row r="572" spans="1:68" ht="14.25" customHeight="1" x14ac:dyDescent="0.25">
      <c r="A572" s="812" t="s">
        <v>182</v>
      </c>
      <c r="B572" s="804"/>
      <c r="C572" s="804"/>
      <c r="D572" s="804"/>
      <c r="E572" s="804"/>
      <c r="F572" s="804"/>
      <c r="G572" s="804"/>
      <c r="H572" s="804"/>
      <c r="I572" s="804"/>
      <c r="J572" s="804"/>
      <c r="K572" s="804"/>
      <c r="L572" s="804"/>
      <c r="M572" s="804"/>
      <c r="N572" s="804"/>
      <c r="O572" s="804"/>
      <c r="P572" s="804"/>
      <c r="Q572" s="804"/>
      <c r="R572" s="804"/>
      <c r="S572" s="804"/>
      <c r="T572" s="804"/>
      <c r="U572" s="804"/>
      <c r="V572" s="804"/>
      <c r="W572" s="804"/>
      <c r="X572" s="804"/>
      <c r="Y572" s="804"/>
      <c r="Z572" s="804"/>
      <c r="AA572" s="779"/>
      <c r="AB572" s="779"/>
      <c r="AC572" s="779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96">
        <v>4607091388930</v>
      </c>
      <c r="E573" s="797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11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0"/>
      <c r="R573" s="790"/>
      <c r="S573" s="790"/>
      <c r="T573" s="791"/>
      <c r="U573" s="34"/>
      <c r="V573" s="34"/>
      <c r="W573" s="35" t="s">
        <v>69</v>
      </c>
      <c r="X573" s="783">
        <v>50</v>
      </c>
      <c r="Y573" s="784">
        <f>IFERROR(IF(X573="",0,CEILING((X573/$H573),1)*$H573),"")</f>
        <v>52.800000000000004</v>
      </c>
      <c r="Z573" s="36">
        <f>IFERROR(IF(Y573=0,"",ROUNDUP(Y573/H573,0)*0.01196),"")</f>
        <v>0.1196</v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53.409090909090907</v>
      </c>
      <c r="BN573" s="64">
        <f>IFERROR(Y573*I573/H573,"0")</f>
        <v>56.400000000000006</v>
      </c>
      <c r="BO573" s="64">
        <f>IFERROR(1/J573*(X573/H573),"0")</f>
        <v>9.1054778554778545E-2</v>
      </c>
      <c r="BP573" s="64">
        <f>IFERROR(1/J573*(Y573/H573),"0")</f>
        <v>9.6153846153846159E-2</v>
      </c>
    </row>
    <row r="574" spans="1:68" ht="16.5" customHeight="1" x14ac:dyDescent="0.25">
      <c r="A574" s="54" t="s">
        <v>927</v>
      </c>
      <c r="B574" s="54" t="s">
        <v>928</v>
      </c>
      <c r="C574" s="31">
        <v>4301020206</v>
      </c>
      <c r="D574" s="796">
        <v>4680115880054</v>
      </c>
      <c r="E574" s="797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10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0"/>
      <c r="R574" s="790"/>
      <c r="S574" s="790"/>
      <c r="T574" s="791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927</v>
      </c>
      <c r="B575" s="54" t="s">
        <v>929</v>
      </c>
      <c r="C575" s="31">
        <v>4301020364</v>
      </c>
      <c r="D575" s="796">
        <v>4680115880054</v>
      </c>
      <c r="E575" s="797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915" t="s">
        <v>930</v>
      </c>
      <c r="Q575" s="790"/>
      <c r="R575" s="790"/>
      <c r="S575" s="790"/>
      <c r="T575" s="791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803"/>
      <c r="B576" s="804"/>
      <c r="C576" s="804"/>
      <c r="D576" s="804"/>
      <c r="E576" s="804"/>
      <c r="F576" s="804"/>
      <c r="G576" s="804"/>
      <c r="H576" s="804"/>
      <c r="I576" s="804"/>
      <c r="J576" s="804"/>
      <c r="K576" s="804"/>
      <c r="L576" s="804"/>
      <c r="M576" s="804"/>
      <c r="N576" s="804"/>
      <c r="O576" s="805"/>
      <c r="P576" s="802" t="s">
        <v>71</v>
      </c>
      <c r="Q576" s="799"/>
      <c r="R576" s="799"/>
      <c r="S576" s="799"/>
      <c r="T576" s="799"/>
      <c r="U576" s="799"/>
      <c r="V576" s="800"/>
      <c r="W576" s="37" t="s">
        <v>72</v>
      </c>
      <c r="X576" s="785">
        <f>IFERROR(X573/H573,"0")+IFERROR(X574/H574,"0")+IFERROR(X575/H575,"0")</f>
        <v>9.4696969696969688</v>
      </c>
      <c r="Y576" s="785">
        <f>IFERROR(Y573/H573,"0")+IFERROR(Y574/H574,"0")+IFERROR(Y575/H575,"0")</f>
        <v>10</v>
      </c>
      <c r="Z576" s="785">
        <f>IFERROR(IF(Z573="",0,Z573),"0")+IFERROR(IF(Z574="",0,Z574),"0")+IFERROR(IF(Z575="",0,Z575),"0")</f>
        <v>0.1196</v>
      </c>
      <c r="AA576" s="786"/>
      <c r="AB576" s="786"/>
      <c r="AC576" s="786"/>
    </row>
    <row r="577" spans="1:68" x14ac:dyDescent="0.2">
      <c r="A577" s="804"/>
      <c r="B577" s="804"/>
      <c r="C577" s="804"/>
      <c r="D577" s="804"/>
      <c r="E577" s="804"/>
      <c r="F577" s="804"/>
      <c r="G577" s="804"/>
      <c r="H577" s="804"/>
      <c r="I577" s="804"/>
      <c r="J577" s="804"/>
      <c r="K577" s="804"/>
      <c r="L577" s="804"/>
      <c r="M577" s="804"/>
      <c r="N577" s="804"/>
      <c r="O577" s="805"/>
      <c r="P577" s="802" t="s">
        <v>71</v>
      </c>
      <c r="Q577" s="799"/>
      <c r="R577" s="799"/>
      <c r="S577" s="799"/>
      <c r="T577" s="799"/>
      <c r="U577" s="799"/>
      <c r="V577" s="800"/>
      <c r="W577" s="37" t="s">
        <v>69</v>
      </c>
      <c r="X577" s="785">
        <f>IFERROR(SUM(X573:X575),"0")</f>
        <v>50</v>
      </c>
      <c r="Y577" s="785">
        <f>IFERROR(SUM(Y573:Y575),"0")</f>
        <v>52.800000000000004</v>
      </c>
      <c r="Z577" s="37"/>
      <c r="AA577" s="786"/>
      <c r="AB577" s="786"/>
      <c r="AC577" s="786"/>
    </row>
    <row r="578" spans="1:68" ht="14.25" customHeight="1" x14ac:dyDescent="0.25">
      <c r="A578" s="812" t="s">
        <v>64</v>
      </c>
      <c r="B578" s="804"/>
      <c r="C578" s="804"/>
      <c r="D578" s="804"/>
      <c r="E578" s="804"/>
      <c r="F578" s="804"/>
      <c r="G578" s="804"/>
      <c r="H578" s="804"/>
      <c r="I578" s="804"/>
      <c r="J578" s="804"/>
      <c r="K578" s="804"/>
      <c r="L578" s="804"/>
      <c r="M578" s="804"/>
      <c r="N578" s="804"/>
      <c r="O578" s="804"/>
      <c r="P578" s="804"/>
      <c r="Q578" s="804"/>
      <c r="R578" s="804"/>
      <c r="S578" s="804"/>
      <c r="T578" s="804"/>
      <c r="U578" s="804"/>
      <c r="V578" s="804"/>
      <c r="W578" s="804"/>
      <c r="X578" s="804"/>
      <c r="Y578" s="804"/>
      <c r="Z578" s="804"/>
      <c r="AA578" s="779"/>
      <c r="AB578" s="779"/>
      <c r="AC578" s="779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96">
        <v>4680115883116</v>
      </c>
      <c r="E579" s="797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8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90"/>
      <c r="R579" s="790"/>
      <c r="S579" s="790"/>
      <c r="T579" s="791"/>
      <c r="U579" s="34"/>
      <c r="V579" s="34"/>
      <c r="W579" s="35" t="s">
        <v>69</v>
      </c>
      <c r="X579" s="783">
        <v>0</v>
      </c>
      <c r="Y579" s="784">
        <f t="shared" ref="Y579:Y587" si="110"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0</v>
      </c>
      <c r="BN579" s="64">
        <f t="shared" ref="BN579:BN587" si="112">IFERROR(Y579*I579/H579,"0")</f>
        <v>0</v>
      </c>
      <c r="BO579" s="64">
        <f t="shared" ref="BO579:BO587" si="113">IFERROR(1/J579*(X579/H579),"0")</f>
        <v>0</v>
      </c>
      <c r="BP579" s="64">
        <f t="shared" ref="BP579:BP587" si="114">IFERROR(1/J579*(Y579/H579),"0")</f>
        <v>0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96">
        <v>4680115883093</v>
      </c>
      <c r="E580" s="797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9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90"/>
      <c r="R580" s="790"/>
      <c r="S580" s="790"/>
      <c r="T580" s="791"/>
      <c r="U580" s="34"/>
      <c r="V580" s="34"/>
      <c r="W580" s="35" t="s">
        <v>69</v>
      </c>
      <c r="X580" s="783">
        <v>0</v>
      </c>
      <c r="Y580" s="784">
        <f t="shared" si="110"/>
        <v>0</v>
      </c>
      <c r="Z580" s="36" t="str">
        <f>IFERROR(IF(Y580=0,"",ROUNDUP(Y580/H580,0)*0.01196),"")</f>
        <v/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96">
        <v>4680115883109</v>
      </c>
      <c r="E581" s="797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0"/>
      <c r="R581" s="790"/>
      <c r="S581" s="790"/>
      <c r="T581" s="791"/>
      <c r="U581" s="34"/>
      <c r="V581" s="34"/>
      <c r="W581" s="35" t="s">
        <v>69</v>
      </c>
      <c r="X581" s="783">
        <v>0</v>
      </c>
      <c r="Y581" s="784">
        <f t="shared" si="110"/>
        <v>0</v>
      </c>
      <c r="Z581" s="36" t="str">
        <f>IFERROR(IF(Y581=0,"",ROUNDUP(Y581/H581,0)*0.01196),"")</f>
        <v/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940</v>
      </c>
      <c r="B582" s="54" t="s">
        <v>941</v>
      </c>
      <c r="C582" s="31">
        <v>4301031249</v>
      </c>
      <c r="D582" s="796">
        <v>4680115882072</v>
      </c>
      <c r="E582" s="797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128</v>
      </c>
      <c r="N582" s="33"/>
      <c r="O582" s="32">
        <v>60</v>
      </c>
      <c r="P582" s="9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0"/>
      <c r="R582" s="790"/>
      <c r="S582" s="790"/>
      <c r="T582" s="791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940</v>
      </c>
      <c r="B583" s="54" t="s">
        <v>943</v>
      </c>
      <c r="C583" s="31">
        <v>4301031383</v>
      </c>
      <c r="D583" s="796">
        <v>4680115882072</v>
      </c>
      <c r="E583" s="797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128</v>
      </c>
      <c r="N583" s="33"/>
      <c r="O583" s="32">
        <v>60</v>
      </c>
      <c r="P583" s="882" t="s">
        <v>944</v>
      </c>
      <c r="Q583" s="790"/>
      <c r="R583" s="790"/>
      <c r="S583" s="790"/>
      <c r="T583" s="791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945</v>
      </c>
      <c r="B584" s="54" t="s">
        <v>946</v>
      </c>
      <c r="C584" s="31">
        <v>4301031251</v>
      </c>
      <c r="D584" s="796">
        <v>4680115882102</v>
      </c>
      <c r="E584" s="797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11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90"/>
      <c r="R584" s="790"/>
      <c r="S584" s="790"/>
      <c r="T584" s="791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IFERROR(IF(Y584=0,"",ROUNDUP(Y584/H584,0)*0.00902),"")</f>
        <v/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customHeight="1" x14ac:dyDescent="0.25">
      <c r="A585" s="54" t="s">
        <v>945</v>
      </c>
      <c r="B585" s="54" t="s">
        <v>947</v>
      </c>
      <c r="C585" s="31">
        <v>4301031385</v>
      </c>
      <c r="D585" s="796">
        <v>4680115882102</v>
      </c>
      <c r="E585" s="797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1115" t="s">
        <v>948</v>
      </c>
      <c r="Q585" s="790"/>
      <c r="R585" s="790"/>
      <c r="S585" s="790"/>
      <c r="T585" s="791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customHeight="1" x14ac:dyDescent="0.25">
      <c r="A586" s="54" t="s">
        <v>950</v>
      </c>
      <c r="B586" s="54" t="s">
        <v>951</v>
      </c>
      <c r="C586" s="31">
        <v>4301031253</v>
      </c>
      <c r="D586" s="796">
        <v>4680115882096</v>
      </c>
      <c r="E586" s="797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0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90"/>
      <c r="R586" s="790"/>
      <c r="S586" s="790"/>
      <c r="T586" s="791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IFERROR(IF(Y586=0,"",ROUNDUP(Y586/H586,0)*0.00902),"")</f>
        <v/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customHeight="1" x14ac:dyDescent="0.25">
      <c r="A587" s="54" t="s">
        <v>950</v>
      </c>
      <c r="B587" s="54" t="s">
        <v>952</v>
      </c>
      <c r="C587" s="31">
        <v>4301031384</v>
      </c>
      <c r="D587" s="796">
        <v>4680115882096</v>
      </c>
      <c r="E587" s="797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1076" t="s">
        <v>953</v>
      </c>
      <c r="Q587" s="790"/>
      <c r="R587" s="790"/>
      <c r="S587" s="790"/>
      <c r="T587" s="791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803"/>
      <c r="B588" s="804"/>
      <c r="C588" s="804"/>
      <c r="D588" s="804"/>
      <c r="E588" s="804"/>
      <c r="F588" s="804"/>
      <c r="G588" s="804"/>
      <c r="H588" s="804"/>
      <c r="I588" s="804"/>
      <c r="J588" s="804"/>
      <c r="K588" s="804"/>
      <c r="L588" s="804"/>
      <c r="M588" s="804"/>
      <c r="N588" s="804"/>
      <c r="O588" s="805"/>
      <c r="P588" s="802" t="s">
        <v>71</v>
      </c>
      <c r="Q588" s="799"/>
      <c r="R588" s="799"/>
      <c r="S588" s="799"/>
      <c r="T588" s="799"/>
      <c r="U588" s="799"/>
      <c r="V588" s="800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0</v>
      </c>
      <c r="Y588" s="785">
        <f>IFERROR(Y579/H579,"0")+IFERROR(Y580/H580,"0")+IFERROR(Y581/H581,"0")+IFERROR(Y582/H582,"0")+IFERROR(Y583/H583,"0")+IFERROR(Y584/H584,"0")+IFERROR(Y585/H585,"0")+IFERROR(Y586/H586,"0")+IFERROR(Y587/H587,"0")</f>
        <v>0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</v>
      </c>
      <c r="AA588" s="786"/>
      <c r="AB588" s="786"/>
      <c r="AC588" s="786"/>
    </row>
    <row r="589" spans="1:68" x14ac:dyDescent="0.2">
      <c r="A589" s="804"/>
      <c r="B589" s="804"/>
      <c r="C589" s="804"/>
      <c r="D589" s="804"/>
      <c r="E589" s="804"/>
      <c r="F589" s="804"/>
      <c r="G589" s="804"/>
      <c r="H589" s="804"/>
      <c r="I589" s="804"/>
      <c r="J589" s="804"/>
      <c r="K589" s="804"/>
      <c r="L589" s="804"/>
      <c r="M589" s="804"/>
      <c r="N589" s="804"/>
      <c r="O589" s="805"/>
      <c r="P589" s="802" t="s">
        <v>71</v>
      </c>
      <c r="Q589" s="799"/>
      <c r="R589" s="799"/>
      <c r="S589" s="799"/>
      <c r="T589" s="799"/>
      <c r="U589" s="799"/>
      <c r="V589" s="800"/>
      <c r="W589" s="37" t="s">
        <v>69</v>
      </c>
      <c r="X589" s="785">
        <f>IFERROR(SUM(X579:X587),"0")</f>
        <v>0</v>
      </c>
      <c r="Y589" s="785">
        <f>IFERROR(SUM(Y579:Y587),"0")</f>
        <v>0</v>
      </c>
      <c r="Z589" s="37"/>
      <c r="AA589" s="786"/>
      <c r="AB589" s="786"/>
      <c r="AC589" s="786"/>
    </row>
    <row r="590" spans="1:68" ht="14.25" customHeight="1" x14ac:dyDescent="0.25">
      <c r="A590" s="812" t="s">
        <v>73</v>
      </c>
      <c r="B590" s="804"/>
      <c r="C590" s="804"/>
      <c r="D590" s="804"/>
      <c r="E590" s="804"/>
      <c r="F590" s="804"/>
      <c r="G590" s="804"/>
      <c r="H590" s="804"/>
      <c r="I590" s="804"/>
      <c r="J590" s="804"/>
      <c r="K590" s="804"/>
      <c r="L590" s="804"/>
      <c r="M590" s="804"/>
      <c r="N590" s="804"/>
      <c r="O590" s="804"/>
      <c r="P590" s="804"/>
      <c r="Q590" s="804"/>
      <c r="R590" s="804"/>
      <c r="S590" s="804"/>
      <c r="T590" s="804"/>
      <c r="U590" s="804"/>
      <c r="V590" s="804"/>
      <c r="W590" s="804"/>
      <c r="X590" s="804"/>
      <c r="Y590" s="804"/>
      <c r="Z590" s="804"/>
      <c r="AA590" s="779"/>
      <c r="AB590" s="779"/>
      <c r="AC590" s="779"/>
    </row>
    <row r="591" spans="1:68" ht="27" customHeight="1" x14ac:dyDescent="0.25">
      <c r="A591" s="54" t="s">
        <v>955</v>
      </c>
      <c r="B591" s="54" t="s">
        <v>956</v>
      </c>
      <c r="C591" s="31">
        <v>4301051230</v>
      </c>
      <c r="D591" s="796">
        <v>4607091383409</v>
      </c>
      <c r="E591" s="797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90"/>
      <c r="R591" s="790"/>
      <c r="S591" s="790"/>
      <c r="T591" s="791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958</v>
      </c>
      <c r="B592" s="54" t="s">
        <v>959</v>
      </c>
      <c r="C592" s="31">
        <v>4301051231</v>
      </c>
      <c r="D592" s="796">
        <v>4607091383416</v>
      </c>
      <c r="E592" s="797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10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90"/>
      <c r="R592" s="790"/>
      <c r="S592" s="790"/>
      <c r="T592" s="791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961</v>
      </c>
      <c r="B593" s="54" t="s">
        <v>962</v>
      </c>
      <c r="C593" s="31">
        <v>4301051058</v>
      </c>
      <c r="D593" s="796">
        <v>4680115883536</v>
      </c>
      <c r="E593" s="797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10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90"/>
      <c r="R593" s="790"/>
      <c r="S593" s="790"/>
      <c r="T593" s="791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803"/>
      <c r="B594" s="804"/>
      <c r="C594" s="804"/>
      <c r="D594" s="804"/>
      <c r="E594" s="804"/>
      <c r="F594" s="804"/>
      <c r="G594" s="804"/>
      <c r="H594" s="804"/>
      <c r="I594" s="804"/>
      <c r="J594" s="804"/>
      <c r="K594" s="804"/>
      <c r="L594" s="804"/>
      <c r="M594" s="804"/>
      <c r="N594" s="804"/>
      <c r="O594" s="805"/>
      <c r="P594" s="802" t="s">
        <v>71</v>
      </c>
      <c r="Q594" s="799"/>
      <c r="R594" s="799"/>
      <c r="S594" s="799"/>
      <c r="T594" s="799"/>
      <c r="U594" s="799"/>
      <c r="V594" s="800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x14ac:dyDescent="0.2">
      <c r="A595" s="804"/>
      <c r="B595" s="804"/>
      <c r="C595" s="804"/>
      <c r="D595" s="804"/>
      <c r="E595" s="804"/>
      <c r="F595" s="804"/>
      <c r="G595" s="804"/>
      <c r="H595" s="804"/>
      <c r="I595" s="804"/>
      <c r="J595" s="804"/>
      <c r="K595" s="804"/>
      <c r="L595" s="804"/>
      <c r="M595" s="804"/>
      <c r="N595" s="804"/>
      <c r="O595" s="805"/>
      <c r="P595" s="802" t="s">
        <v>71</v>
      </c>
      <c r="Q595" s="799"/>
      <c r="R595" s="799"/>
      <c r="S595" s="799"/>
      <c r="T595" s="799"/>
      <c r="U595" s="799"/>
      <c r="V595" s="800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customHeight="1" x14ac:dyDescent="0.25">
      <c r="A596" s="812" t="s">
        <v>229</v>
      </c>
      <c r="B596" s="804"/>
      <c r="C596" s="804"/>
      <c r="D596" s="804"/>
      <c r="E596" s="804"/>
      <c r="F596" s="804"/>
      <c r="G596" s="804"/>
      <c r="H596" s="804"/>
      <c r="I596" s="804"/>
      <c r="J596" s="804"/>
      <c r="K596" s="804"/>
      <c r="L596" s="804"/>
      <c r="M596" s="804"/>
      <c r="N596" s="804"/>
      <c r="O596" s="804"/>
      <c r="P596" s="804"/>
      <c r="Q596" s="804"/>
      <c r="R596" s="804"/>
      <c r="S596" s="804"/>
      <c r="T596" s="804"/>
      <c r="U596" s="804"/>
      <c r="V596" s="804"/>
      <c r="W596" s="804"/>
      <c r="X596" s="804"/>
      <c r="Y596" s="804"/>
      <c r="Z596" s="804"/>
      <c r="AA596" s="779"/>
      <c r="AB596" s="779"/>
      <c r="AC596" s="779"/>
    </row>
    <row r="597" spans="1:68" ht="27" customHeight="1" x14ac:dyDescent="0.25">
      <c r="A597" s="54" t="s">
        <v>964</v>
      </c>
      <c r="B597" s="54" t="s">
        <v>965</v>
      </c>
      <c r="C597" s="31">
        <v>4301060363</v>
      </c>
      <c r="D597" s="796">
        <v>4680115885035</v>
      </c>
      <c r="E597" s="797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8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90"/>
      <c r="R597" s="790"/>
      <c r="S597" s="790"/>
      <c r="T597" s="791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967</v>
      </c>
      <c r="B598" s="54" t="s">
        <v>968</v>
      </c>
      <c r="C598" s="31">
        <v>4301060436</v>
      </c>
      <c r="D598" s="796">
        <v>4680115885936</v>
      </c>
      <c r="E598" s="797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44" t="s">
        <v>969</v>
      </c>
      <c r="Q598" s="790"/>
      <c r="R598" s="790"/>
      <c r="S598" s="790"/>
      <c r="T598" s="791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803"/>
      <c r="B599" s="804"/>
      <c r="C599" s="804"/>
      <c r="D599" s="804"/>
      <c r="E599" s="804"/>
      <c r="F599" s="804"/>
      <c r="G599" s="804"/>
      <c r="H599" s="804"/>
      <c r="I599" s="804"/>
      <c r="J599" s="804"/>
      <c r="K599" s="804"/>
      <c r="L599" s="804"/>
      <c r="M599" s="804"/>
      <c r="N599" s="804"/>
      <c r="O599" s="805"/>
      <c r="P599" s="802" t="s">
        <v>71</v>
      </c>
      <c r="Q599" s="799"/>
      <c r="R599" s="799"/>
      <c r="S599" s="799"/>
      <c r="T599" s="799"/>
      <c r="U599" s="799"/>
      <c r="V599" s="800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x14ac:dyDescent="0.2">
      <c r="A600" s="804"/>
      <c r="B600" s="804"/>
      <c r="C600" s="804"/>
      <c r="D600" s="804"/>
      <c r="E600" s="804"/>
      <c r="F600" s="804"/>
      <c r="G600" s="804"/>
      <c r="H600" s="804"/>
      <c r="I600" s="804"/>
      <c r="J600" s="804"/>
      <c r="K600" s="804"/>
      <c r="L600" s="804"/>
      <c r="M600" s="804"/>
      <c r="N600" s="804"/>
      <c r="O600" s="805"/>
      <c r="P600" s="802" t="s">
        <v>71</v>
      </c>
      <c r="Q600" s="799"/>
      <c r="R600" s="799"/>
      <c r="S600" s="799"/>
      <c r="T600" s="799"/>
      <c r="U600" s="799"/>
      <c r="V600" s="800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customHeight="1" x14ac:dyDescent="0.2">
      <c r="A601" s="810" t="s">
        <v>970</v>
      </c>
      <c r="B601" s="811"/>
      <c r="C601" s="811"/>
      <c r="D601" s="811"/>
      <c r="E601" s="811"/>
      <c r="F601" s="811"/>
      <c r="G601" s="811"/>
      <c r="H601" s="811"/>
      <c r="I601" s="811"/>
      <c r="J601" s="811"/>
      <c r="K601" s="811"/>
      <c r="L601" s="811"/>
      <c r="M601" s="811"/>
      <c r="N601" s="811"/>
      <c r="O601" s="811"/>
      <c r="P601" s="811"/>
      <c r="Q601" s="811"/>
      <c r="R601" s="811"/>
      <c r="S601" s="811"/>
      <c r="T601" s="811"/>
      <c r="U601" s="811"/>
      <c r="V601" s="811"/>
      <c r="W601" s="811"/>
      <c r="X601" s="811"/>
      <c r="Y601" s="811"/>
      <c r="Z601" s="811"/>
      <c r="AA601" s="48"/>
      <c r="AB601" s="48"/>
      <c r="AC601" s="48"/>
    </row>
    <row r="602" spans="1:68" ht="16.5" customHeight="1" x14ac:dyDescent="0.25">
      <c r="A602" s="809" t="s">
        <v>970</v>
      </c>
      <c r="B602" s="804"/>
      <c r="C602" s="804"/>
      <c r="D602" s="804"/>
      <c r="E602" s="804"/>
      <c r="F602" s="804"/>
      <c r="G602" s="804"/>
      <c r="H602" s="804"/>
      <c r="I602" s="804"/>
      <c r="J602" s="804"/>
      <c r="K602" s="804"/>
      <c r="L602" s="804"/>
      <c r="M602" s="804"/>
      <c r="N602" s="804"/>
      <c r="O602" s="804"/>
      <c r="P602" s="804"/>
      <c r="Q602" s="804"/>
      <c r="R602" s="804"/>
      <c r="S602" s="804"/>
      <c r="T602" s="804"/>
      <c r="U602" s="804"/>
      <c r="V602" s="804"/>
      <c r="W602" s="804"/>
      <c r="X602" s="804"/>
      <c r="Y602" s="804"/>
      <c r="Z602" s="804"/>
      <c r="AA602" s="778"/>
      <c r="AB602" s="778"/>
      <c r="AC602" s="778"/>
    </row>
    <row r="603" spans="1:68" ht="14.25" customHeight="1" x14ac:dyDescent="0.25">
      <c r="A603" s="812" t="s">
        <v>124</v>
      </c>
      <c r="B603" s="804"/>
      <c r="C603" s="804"/>
      <c r="D603" s="804"/>
      <c r="E603" s="804"/>
      <c r="F603" s="804"/>
      <c r="G603" s="804"/>
      <c r="H603" s="804"/>
      <c r="I603" s="804"/>
      <c r="J603" s="804"/>
      <c r="K603" s="804"/>
      <c r="L603" s="804"/>
      <c r="M603" s="804"/>
      <c r="N603" s="804"/>
      <c r="O603" s="804"/>
      <c r="P603" s="804"/>
      <c r="Q603" s="804"/>
      <c r="R603" s="804"/>
      <c r="S603" s="804"/>
      <c r="T603" s="804"/>
      <c r="U603" s="804"/>
      <c r="V603" s="804"/>
      <c r="W603" s="804"/>
      <c r="X603" s="804"/>
      <c r="Y603" s="804"/>
      <c r="Z603" s="804"/>
      <c r="AA603" s="779"/>
      <c r="AB603" s="779"/>
      <c r="AC603" s="779"/>
    </row>
    <row r="604" spans="1:68" ht="27" customHeight="1" x14ac:dyDescent="0.25">
      <c r="A604" s="54" t="s">
        <v>971</v>
      </c>
      <c r="B604" s="54" t="s">
        <v>972</v>
      </c>
      <c r="C604" s="31">
        <v>4301011763</v>
      </c>
      <c r="D604" s="796">
        <v>4640242181011</v>
      </c>
      <c r="E604" s="797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1004" t="s">
        <v>973</v>
      </c>
      <c r="Q604" s="790"/>
      <c r="R604" s="790"/>
      <c r="S604" s="790"/>
      <c r="T604" s="791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customHeight="1" x14ac:dyDescent="0.25">
      <c r="A605" s="54" t="s">
        <v>975</v>
      </c>
      <c r="B605" s="54" t="s">
        <v>976</v>
      </c>
      <c r="C605" s="31">
        <v>4301011585</v>
      </c>
      <c r="D605" s="796">
        <v>4640242180441</v>
      </c>
      <c r="E605" s="797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954" t="s">
        <v>977</v>
      </c>
      <c r="Q605" s="790"/>
      <c r="R605" s="790"/>
      <c r="S605" s="790"/>
      <c r="T605" s="791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979</v>
      </c>
      <c r="B606" s="54" t="s">
        <v>980</v>
      </c>
      <c r="C606" s="31">
        <v>4301011584</v>
      </c>
      <c r="D606" s="796">
        <v>4640242180564</v>
      </c>
      <c r="E606" s="797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1066" t="s">
        <v>981</v>
      </c>
      <c r="Q606" s="790"/>
      <c r="R606" s="790"/>
      <c r="S606" s="790"/>
      <c r="T606" s="791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983</v>
      </c>
      <c r="B607" s="54" t="s">
        <v>984</v>
      </c>
      <c r="C607" s="31">
        <v>4301011762</v>
      </c>
      <c r="D607" s="796">
        <v>4640242180922</v>
      </c>
      <c r="E607" s="797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927" t="s">
        <v>985</v>
      </c>
      <c r="Q607" s="790"/>
      <c r="R607" s="790"/>
      <c r="S607" s="790"/>
      <c r="T607" s="791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customHeight="1" x14ac:dyDescent="0.25">
      <c r="A608" s="54" t="s">
        <v>987</v>
      </c>
      <c r="B608" s="54" t="s">
        <v>988</v>
      </c>
      <c r="C608" s="31">
        <v>4301011764</v>
      </c>
      <c r="D608" s="796">
        <v>4640242181189</v>
      </c>
      <c r="E608" s="797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1048" t="s">
        <v>989</v>
      </c>
      <c r="Q608" s="790"/>
      <c r="R608" s="790"/>
      <c r="S608" s="790"/>
      <c r="T608" s="791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customHeight="1" x14ac:dyDescent="0.25">
      <c r="A609" s="54" t="s">
        <v>990</v>
      </c>
      <c r="B609" s="54" t="s">
        <v>991</v>
      </c>
      <c r="C609" s="31">
        <v>4301011551</v>
      </c>
      <c r="D609" s="796">
        <v>4640242180038</v>
      </c>
      <c r="E609" s="797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1153" t="s">
        <v>992</v>
      </c>
      <c r="Q609" s="790"/>
      <c r="R609" s="790"/>
      <c r="S609" s="790"/>
      <c r="T609" s="791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customHeight="1" x14ac:dyDescent="0.25">
      <c r="A610" s="54" t="s">
        <v>993</v>
      </c>
      <c r="B610" s="54" t="s">
        <v>994</v>
      </c>
      <c r="C610" s="31">
        <v>4301011765</v>
      </c>
      <c r="D610" s="796">
        <v>4640242181172</v>
      </c>
      <c r="E610" s="797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1106" t="s">
        <v>995</v>
      </c>
      <c r="Q610" s="790"/>
      <c r="R610" s="790"/>
      <c r="S610" s="790"/>
      <c r="T610" s="791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x14ac:dyDescent="0.2">
      <c r="A611" s="803"/>
      <c r="B611" s="804"/>
      <c r="C611" s="804"/>
      <c r="D611" s="804"/>
      <c r="E611" s="804"/>
      <c r="F611" s="804"/>
      <c r="G611" s="804"/>
      <c r="H611" s="804"/>
      <c r="I611" s="804"/>
      <c r="J611" s="804"/>
      <c r="K611" s="804"/>
      <c r="L611" s="804"/>
      <c r="M611" s="804"/>
      <c r="N611" s="804"/>
      <c r="O611" s="805"/>
      <c r="P611" s="802" t="s">
        <v>71</v>
      </c>
      <c r="Q611" s="799"/>
      <c r="R611" s="799"/>
      <c r="S611" s="799"/>
      <c r="T611" s="799"/>
      <c r="U611" s="799"/>
      <c r="V611" s="800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x14ac:dyDescent="0.2">
      <c r="A612" s="804"/>
      <c r="B612" s="804"/>
      <c r="C612" s="804"/>
      <c r="D612" s="804"/>
      <c r="E612" s="804"/>
      <c r="F612" s="804"/>
      <c r="G612" s="804"/>
      <c r="H612" s="804"/>
      <c r="I612" s="804"/>
      <c r="J612" s="804"/>
      <c r="K612" s="804"/>
      <c r="L612" s="804"/>
      <c r="M612" s="804"/>
      <c r="N612" s="804"/>
      <c r="O612" s="805"/>
      <c r="P612" s="802" t="s">
        <v>71</v>
      </c>
      <c r="Q612" s="799"/>
      <c r="R612" s="799"/>
      <c r="S612" s="799"/>
      <c r="T612" s="799"/>
      <c r="U612" s="799"/>
      <c r="V612" s="800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customHeight="1" x14ac:dyDescent="0.25">
      <c r="A613" s="812" t="s">
        <v>182</v>
      </c>
      <c r="B613" s="804"/>
      <c r="C613" s="804"/>
      <c r="D613" s="804"/>
      <c r="E613" s="804"/>
      <c r="F613" s="804"/>
      <c r="G613" s="804"/>
      <c r="H613" s="804"/>
      <c r="I613" s="804"/>
      <c r="J613" s="804"/>
      <c r="K613" s="804"/>
      <c r="L613" s="804"/>
      <c r="M613" s="804"/>
      <c r="N613" s="804"/>
      <c r="O613" s="804"/>
      <c r="P613" s="804"/>
      <c r="Q613" s="804"/>
      <c r="R613" s="804"/>
      <c r="S613" s="804"/>
      <c r="T613" s="804"/>
      <c r="U613" s="804"/>
      <c r="V613" s="804"/>
      <c r="W613" s="804"/>
      <c r="X613" s="804"/>
      <c r="Y613" s="804"/>
      <c r="Z613" s="804"/>
      <c r="AA613" s="779"/>
      <c r="AB613" s="779"/>
      <c r="AC613" s="779"/>
    </row>
    <row r="614" spans="1:68" ht="16.5" customHeight="1" x14ac:dyDescent="0.25">
      <c r="A614" s="54" t="s">
        <v>996</v>
      </c>
      <c r="B614" s="54" t="s">
        <v>997</v>
      </c>
      <c r="C614" s="31">
        <v>4301020269</v>
      </c>
      <c r="D614" s="796">
        <v>4640242180519</v>
      </c>
      <c r="E614" s="797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18" t="s">
        <v>998</v>
      </c>
      <c r="Q614" s="790"/>
      <c r="R614" s="790"/>
      <c r="S614" s="790"/>
      <c r="T614" s="791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1000</v>
      </c>
      <c r="B615" s="54" t="s">
        <v>1001</v>
      </c>
      <c r="C615" s="31">
        <v>4301020260</v>
      </c>
      <c r="D615" s="796">
        <v>4640242180526</v>
      </c>
      <c r="E615" s="797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1230" t="s">
        <v>1002</v>
      </c>
      <c r="Q615" s="790"/>
      <c r="R615" s="790"/>
      <c r="S615" s="790"/>
      <c r="T615" s="791"/>
      <c r="U615" s="34"/>
      <c r="V615" s="34"/>
      <c r="W615" s="35" t="s">
        <v>69</v>
      </c>
      <c r="X615" s="783">
        <v>50</v>
      </c>
      <c r="Y615" s="784">
        <f>IFERROR(IF(X615="",0,CEILING((X615/$H615),1)*$H615),"")</f>
        <v>54</v>
      </c>
      <c r="Z615" s="36">
        <f>IFERROR(IF(Y615=0,"",ROUNDUP(Y615/H615,0)*0.02175),"")</f>
        <v>0.10874999999999999</v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52.222222222222221</v>
      </c>
      <c r="BN615" s="64">
        <f>IFERROR(Y615*I615/H615,"0")</f>
        <v>56.4</v>
      </c>
      <c r="BO615" s="64">
        <f>IFERROR(1/J615*(X615/H615),"0")</f>
        <v>8.2671957671957674E-2</v>
      </c>
      <c r="BP615" s="64">
        <f>IFERROR(1/J615*(Y615/H615),"0")</f>
        <v>8.9285714285714274E-2</v>
      </c>
    </row>
    <row r="616" spans="1:68" ht="27" customHeight="1" x14ac:dyDescent="0.25">
      <c r="A616" s="54" t="s">
        <v>1003</v>
      </c>
      <c r="B616" s="54" t="s">
        <v>1004</v>
      </c>
      <c r="C616" s="31">
        <v>4301020309</v>
      </c>
      <c r="D616" s="796">
        <v>4640242180090</v>
      </c>
      <c r="E616" s="797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1198" t="s">
        <v>1005</v>
      </c>
      <c r="Q616" s="790"/>
      <c r="R616" s="790"/>
      <c r="S616" s="790"/>
      <c r="T616" s="791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1007</v>
      </c>
      <c r="B617" s="54" t="s">
        <v>1008</v>
      </c>
      <c r="C617" s="31">
        <v>4301020295</v>
      </c>
      <c r="D617" s="796">
        <v>4640242181363</v>
      </c>
      <c r="E617" s="797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967" t="s">
        <v>1009</v>
      </c>
      <c r="Q617" s="790"/>
      <c r="R617" s="790"/>
      <c r="S617" s="790"/>
      <c r="T617" s="791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803"/>
      <c r="B618" s="804"/>
      <c r="C618" s="804"/>
      <c r="D618" s="804"/>
      <c r="E618" s="804"/>
      <c r="F618" s="804"/>
      <c r="G618" s="804"/>
      <c r="H618" s="804"/>
      <c r="I618" s="804"/>
      <c r="J618" s="804"/>
      <c r="K618" s="804"/>
      <c r="L618" s="804"/>
      <c r="M618" s="804"/>
      <c r="N618" s="804"/>
      <c r="O618" s="805"/>
      <c r="P618" s="802" t="s">
        <v>71</v>
      </c>
      <c r="Q618" s="799"/>
      <c r="R618" s="799"/>
      <c r="S618" s="799"/>
      <c r="T618" s="799"/>
      <c r="U618" s="799"/>
      <c r="V618" s="800"/>
      <c r="W618" s="37" t="s">
        <v>72</v>
      </c>
      <c r="X618" s="785">
        <f>IFERROR(X614/H614,"0")+IFERROR(X615/H615,"0")+IFERROR(X616/H616,"0")+IFERROR(X617/H617,"0")</f>
        <v>4.6296296296296298</v>
      </c>
      <c r="Y618" s="785">
        <f>IFERROR(Y614/H614,"0")+IFERROR(Y615/H615,"0")+IFERROR(Y616/H616,"0")+IFERROR(Y617/H617,"0")</f>
        <v>5</v>
      </c>
      <c r="Z618" s="785">
        <f>IFERROR(IF(Z614="",0,Z614),"0")+IFERROR(IF(Z615="",0,Z615),"0")+IFERROR(IF(Z616="",0,Z616),"0")+IFERROR(IF(Z617="",0,Z617),"0")</f>
        <v>0.10874999999999999</v>
      </c>
      <c r="AA618" s="786"/>
      <c r="AB618" s="786"/>
      <c r="AC618" s="786"/>
    </row>
    <row r="619" spans="1:68" x14ac:dyDescent="0.2">
      <c r="A619" s="804"/>
      <c r="B619" s="804"/>
      <c r="C619" s="804"/>
      <c r="D619" s="804"/>
      <c r="E619" s="804"/>
      <c r="F619" s="804"/>
      <c r="G619" s="804"/>
      <c r="H619" s="804"/>
      <c r="I619" s="804"/>
      <c r="J619" s="804"/>
      <c r="K619" s="804"/>
      <c r="L619" s="804"/>
      <c r="M619" s="804"/>
      <c r="N619" s="804"/>
      <c r="O619" s="805"/>
      <c r="P619" s="802" t="s">
        <v>71</v>
      </c>
      <c r="Q619" s="799"/>
      <c r="R619" s="799"/>
      <c r="S619" s="799"/>
      <c r="T619" s="799"/>
      <c r="U619" s="799"/>
      <c r="V619" s="800"/>
      <c r="W619" s="37" t="s">
        <v>69</v>
      </c>
      <c r="X619" s="785">
        <f>IFERROR(SUM(X614:X617),"0")</f>
        <v>50</v>
      </c>
      <c r="Y619" s="785">
        <f>IFERROR(SUM(Y614:Y617),"0")</f>
        <v>54</v>
      </c>
      <c r="Z619" s="37"/>
      <c r="AA619" s="786"/>
      <c r="AB619" s="786"/>
      <c r="AC619" s="786"/>
    </row>
    <row r="620" spans="1:68" ht="14.25" customHeight="1" x14ac:dyDescent="0.25">
      <c r="A620" s="812" t="s">
        <v>64</v>
      </c>
      <c r="B620" s="804"/>
      <c r="C620" s="804"/>
      <c r="D620" s="804"/>
      <c r="E620" s="804"/>
      <c r="F620" s="804"/>
      <c r="G620" s="804"/>
      <c r="H620" s="804"/>
      <c r="I620" s="804"/>
      <c r="J620" s="804"/>
      <c r="K620" s="804"/>
      <c r="L620" s="804"/>
      <c r="M620" s="804"/>
      <c r="N620" s="804"/>
      <c r="O620" s="804"/>
      <c r="P620" s="804"/>
      <c r="Q620" s="804"/>
      <c r="R620" s="804"/>
      <c r="S620" s="804"/>
      <c r="T620" s="804"/>
      <c r="U620" s="804"/>
      <c r="V620" s="804"/>
      <c r="W620" s="804"/>
      <c r="X620" s="804"/>
      <c r="Y620" s="804"/>
      <c r="Z620" s="804"/>
      <c r="AA620" s="779"/>
      <c r="AB620" s="779"/>
      <c r="AC620" s="779"/>
    </row>
    <row r="621" spans="1:68" ht="27" customHeight="1" x14ac:dyDescent="0.25">
      <c r="A621" s="54" t="s">
        <v>1010</v>
      </c>
      <c r="B621" s="54" t="s">
        <v>1011</v>
      </c>
      <c r="C621" s="31">
        <v>4301031280</v>
      </c>
      <c r="D621" s="796">
        <v>4640242180816</v>
      </c>
      <c r="E621" s="797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1219" t="s">
        <v>1012</v>
      </c>
      <c r="Q621" s="790"/>
      <c r="R621" s="790"/>
      <c r="S621" s="790"/>
      <c r="T621" s="791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customHeight="1" x14ac:dyDescent="0.25">
      <c r="A622" s="54" t="s">
        <v>1014</v>
      </c>
      <c r="B622" s="54" t="s">
        <v>1015</v>
      </c>
      <c r="C622" s="31">
        <v>4301031244</v>
      </c>
      <c r="D622" s="796">
        <v>4640242180595</v>
      </c>
      <c r="E622" s="797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1" t="s">
        <v>1016</v>
      </c>
      <c r="Q622" s="790"/>
      <c r="R622" s="790"/>
      <c r="S622" s="790"/>
      <c r="T622" s="791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1018</v>
      </c>
      <c r="B623" s="54" t="s">
        <v>1019</v>
      </c>
      <c r="C623" s="31">
        <v>4301031289</v>
      </c>
      <c r="D623" s="796">
        <v>4640242181615</v>
      </c>
      <c r="E623" s="797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4" t="s">
        <v>1020</v>
      </c>
      <c r="Q623" s="790"/>
      <c r="R623" s="790"/>
      <c r="S623" s="790"/>
      <c r="T623" s="791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1022</v>
      </c>
      <c r="B624" s="54" t="s">
        <v>1023</v>
      </c>
      <c r="C624" s="31">
        <v>4301031285</v>
      </c>
      <c r="D624" s="796">
        <v>4640242181639</v>
      </c>
      <c r="E624" s="797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1167" t="s">
        <v>1024</v>
      </c>
      <c r="Q624" s="790"/>
      <c r="R624" s="790"/>
      <c r="S624" s="790"/>
      <c r="T624" s="791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customHeight="1" x14ac:dyDescent="0.25">
      <c r="A625" s="54" t="s">
        <v>1026</v>
      </c>
      <c r="B625" s="54" t="s">
        <v>1027</v>
      </c>
      <c r="C625" s="31">
        <v>4301031287</v>
      </c>
      <c r="D625" s="796">
        <v>4640242181622</v>
      </c>
      <c r="E625" s="797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830" t="s">
        <v>1028</v>
      </c>
      <c r="Q625" s="790"/>
      <c r="R625" s="790"/>
      <c r="S625" s="790"/>
      <c r="T625" s="791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customHeight="1" x14ac:dyDescent="0.25">
      <c r="A626" s="54" t="s">
        <v>1030</v>
      </c>
      <c r="B626" s="54" t="s">
        <v>1031</v>
      </c>
      <c r="C626" s="31">
        <v>4301031203</v>
      </c>
      <c r="D626" s="796">
        <v>4640242180908</v>
      </c>
      <c r="E626" s="797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1214" t="s">
        <v>1032</v>
      </c>
      <c r="Q626" s="790"/>
      <c r="R626" s="790"/>
      <c r="S626" s="790"/>
      <c r="T626" s="791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customHeight="1" x14ac:dyDescent="0.25">
      <c r="A627" s="54" t="s">
        <v>1033</v>
      </c>
      <c r="B627" s="54" t="s">
        <v>1034</v>
      </c>
      <c r="C627" s="31">
        <v>4301031200</v>
      </c>
      <c r="D627" s="796">
        <v>4640242180489</v>
      </c>
      <c r="E627" s="797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16" t="s">
        <v>1035</v>
      </c>
      <c r="Q627" s="790"/>
      <c r="R627" s="790"/>
      <c r="S627" s="790"/>
      <c r="T627" s="791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x14ac:dyDescent="0.2">
      <c r="A628" s="803"/>
      <c r="B628" s="804"/>
      <c r="C628" s="804"/>
      <c r="D628" s="804"/>
      <c r="E628" s="804"/>
      <c r="F628" s="804"/>
      <c r="G628" s="804"/>
      <c r="H628" s="804"/>
      <c r="I628" s="804"/>
      <c r="J628" s="804"/>
      <c r="K628" s="804"/>
      <c r="L628" s="804"/>
      <c r="M628" s="804"/>
      <c r="N628" s="804"/>
      <c r="O628" s="805"/>
      <c r="P628" s="802" t="s">
        <v>71</v>
      </c>
      <c r="Q628" s="799"/>
      <c r="R628" s="799"/>
      <c r="S628" s="799"/>
      <c r="T628" s="799"/>
      <c r="U628" s="799"/>
      <c r="V628" s="800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x14ac:dyDescent="0.2">
      <c r="A629" s="804"/>
      <c r="B629" s="804"/>
      <c r="C629" s="804"/>
      <c r="D629" s="804"/>
      <c r="E629" s="804"/>
      <c r="F629" s="804"/>
      <c r="G629" s="804"/>
      <c r="H629" s="804"/>
      <c r="I629" s="804"/>
      <c r="J629" s="804"/>
      <c r="K629" s="804"/>
      <c r="L629" s="804"/>
      <c r="M629" s="804"/>
      <c r="N629" s="804"/>
      <c r="O629" s="805"/>
      <c r="P629" s="802" t="s">
        <v>71</v>
      </c>
      <c r="Q629" s="799"/>
      <c r="R629" s="799"/>
      <c r="S629" s="799"/>
      <c r="T629" s="799"/>
      <c r="U629" s="799"/>
      <c r="V629" s="800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customHeight="1" x14ac:dyDescent="0.25">
      <c r="A630" s="812" t="s">
        <v>73</v>
      </c>
      <c r="B630" s="804"/>
      <c r="C630" s="804"/>
      <c r="D630" s="804"/>
      <c r="E630" s="804"/>
      <c r="F630" s="804"/>
      <c r="G630" s="804"/>
      <c r="H630" s="804"/>
      <c r="I630" s="804"/>
      <c r="J630" s="804"/>
      <c r="K630" s="804"/>
      <c r="L630" s="804"/>
      <c r="M630" s="804"/>
      <c r="N630" s="804"/>
      <c r="O630" s="804"/>
      <c r="P630" s="804"/>
      <c r="Q630" s="804"/>
      <c r="R630" s="804"/>
      <c r="S630" s="804"/>
      <c r="T630" s="804"/>
      <c r="U630" s="804"/>
      <c r="V630" s="804"/>
      <c r="W630" s="804"/>
      <c r="X630" s="804"/>
      <c r="Y630" s="804"/>
      <c r="Z630" s="804"/>
      <c r="AA630" s="779"/>
      <c r="AB630" s="779"/>
      <c r="AC630" s="779"/>
    </row>
    <row r="631" spans="1:68" ht="27" customHeight="1" x14ac:dyDescent="0.25">
      <c r="A631" s="54" t="s">
        <v>1036</v>
      </c>
      <c r="B631" s="54" t="s">
        <v>1037</v>
      </c>
      <c r="C631" s="31">
        <v>4301051887</v>
      </c>
      <c r="D631" s="796">
        <v>4640242180533</v>
      </c>
      <c r="E631" s="797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45</v>
      </c>
      <c r="P631" s="940" t="s">
        <v>1038</v>
      </c>
      <c r="Q631" s="790"/>
      <c r="R631" s="790"/>
      <c r="S631" s="790"/>
      <c r="T631" s="791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4301051746</v>
      </c>
      <c r="D632" s="796">
        <v>4640242180533</v>
      </c>
      <c r="E632" s="797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40</v>
      </c>
      <c r="P632" s="971" t="s">
        <v>1041</v>
      </c>
      <c r="Q632" s="790"/>
      <c r="R632" s="790"/>
      <c r="S632" s="790"/>
      <c r="T632" s="791"/>
      <c r="U632" s="34"/>
      <c r="V632" s="34"/>
      <c r="W632" s="35" t="s">
        <v>69</v>
      </c>
      <c r="X632" s="783">
        <v>8</v>
      </c>
      <c r="Y632" s="784">
        <f t="shared" si="125"/>
        <v>15.6</v>
      </c>
      <c r="Z632" s="36">
        <f>IFERROR(IF(Y632=0,"",ROUNDUP(Y632/H632,0)*0.02175),"")</f>
        <v>4.3499999999999997E-2</v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8.5784615384615392</v>
      </c>
      <c r="BN632" s="64">
        <f t="shared" si="127"/>
        <v>16.728000000000002</v>
      </c>
      <c r="BO632" s="64">
        <f t="shared" si="128"/>
        <v>1.8315018315018316E-2</v>
      </c>
      <c r="BP632" s="64">
        <f t="shared" si="129"/>
        <v>3.5714285714285712E-2</v>
      </c>
    </row>
    <row r="633" spans="1:68" ht="27" customHeight="1" x14ac:dyDescent="0.25">
      <c r="A633" s="54" t="s">
        <v>1042</v>
      </c>
      <c r="B633" s="54" t="s">
        <v>1043</v>
      </c>
      <c r="C633" s="31">
        <v>4301051510</v>
      </c>
      <c r="D633" s="796">
        <v>4640242180540</v>
      </c>
      <c r="E633" s="797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923" t="s">
        <v>1044</v>
      </c>
      <c r="Q633" s="790"/>
      <c r="R633" s="790"/>
      <c r="S633" s="790"/>
      <c r="T633" s="791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1042</v>
      </c>
      <c r="B634" s="54" t="s">
        <v>1046</v>
      </c>
      <c r="C634" s="31">
        <v>4301051933</v>
      </c>
      <c r="D634" s="796">
        <v>4640242180540</v>
      </c>
      <c r="E634" s="797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131</v>
      </c>
      <c r="N634" s="33"/>
      <c r="O634" s="32">
        <v>45</v>
      </c>
      <c r="P634" s="1199" t="s">
        <v>1047</v>
      </c>
      <c r="Q634" s="790"/>
      <c r="R634" s="790"/>
      <c r="S634" s="790"/>
      <c r="T634" s="791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1048</v>
      </c>
      <c r="B635" s="54" t="s">
        <v>1049</v>
      </c>
      <c r="C635" s="31">
        <v>4301051390</v>
      </c>
      <c r="D635" s="796">
        <v>4640242181233</v>
      </c>
      <c r="E635" s="797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1200" t="s">
        <v>1050</v>
      </c>
      <c r="Q635" s="790"/>
      <c r="R635" s="790"/>
      <c r="S635" s="790"/>
      <c r="T635" s="791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1048</v>
      </c>
      <c r="B636" s="54" t="s">
        <v>1051</v>
      </c>
      <c r="C636" s="31">
        <v>4301051920</v>
      </c>
      <c r="D636" s="796">
        <v>4640242181233</v>
      </c>
      <c r="E636" s="797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889" t="s">
        <v>1052</v>
      </c>
      <c r="Q636" s="790"/>
      <c r="R636" s="790"/>
      <c r="S636" s="790"/>
      <c r="T636" s="791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customHeight="1" x14ac:dyDescent="0.25">
      <c r="A637" s="54" t="s">
        <v>1053</v>
      </c>
      <c r="B637" s="54" t="s">
        <v>1054</v>
      </c>
      <c r="C637" s="31">
        <v>4301051448</v>
      </c>
      <c r="D637" s="796">
        <v>4640242181226</v>
      </c>
      <c r="E637" s="797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1149" t="s">
        <v>1055</v>
      </c>
      <c r="Q637" s="790"/>
      <c r="R637" s="790"/>
      <c r="S637" s="790"/>
      <c r="T637" s="791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customHeight="1" x14ac:dyDescent="0.25">
      <c r="A638" s="54" t="s">
        <v>1053</v>
      </c>
      <c r="B638" s="54" t="s">
        <v>1056</v>
      </c>
      <c r="C638" s="31">
        <v>4301051921</v>
      </c>
      <c r="D638" s="796">
        <v>4640242181226</v>
      </c>
      <c r="E638" s="797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1100" t="s">
        <v>1057</v>
      </c>
      <c r="Q638" s="790"/>
      <c r="R638" s="790"/>
      <c r="S638" s="790"/>
      <c r="T638" s="791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803"/>
      <c r="B639" s="804"/>
      <c r="C639" s="804"/>
      <c r="D639" s="804"/>
      <c r="E639" s="804"/>
      <c r="F639" s="804"/>
      <c r="G639" s="804"/>
      <c r="H639" s="804"/>
      <c r="I639" s="804"/>
      <c r="J639" s="804"/>
      <c r="K639" s="804"/>
      <c r="L639" s="804"/>
      <c r="M639" s="804"/>
      <c r="N639" s="804"/>
      <c r="O639" s="805"/>
      <c r="P639" s="802" t="s">
        <v>71</v>
      </c>
      <c r="Q639" s="799"/>
      <c r="R639" s="799"/>
      <c r="S639" s="799"/>
      <c r="T639" s="799"/>
      <c r="U639" s="799"/>
      <c r="V639" s="800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1.0256410256410258</v>
      </c>
      <c r="Y639" s="785">
        <f>IFERROR(Y631/H631,"0")+IFERROR(Y632/H632,"0")+IFERROR(Y633/H633,"0")+IFERROR(Y634/H634,"0")+IFERROR(Y635/H635,"0")+IFERROR(Y636/H636,"0")+IFERROR(Y637/H637,"0")+IFERROR(Y638/H638,"0")</f>
        <v>2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4.3499999999999997E-2</v>
      </c>
      <c r="AA639" s="786"/>
      <c r="AB639" s="786"/>
      <c r="AC639" s="786"/>
    </row>
    <row r="640" spans="1:68" x14ac:dyDescent="0.2">
      <c r="A640" s="804"/>
      <c r="B640" s="804"/>
      <c r="C640" s="804"/>
      <c r="D640" s="804"/>
      <c r="E640" s="804"/>
      <c r="F640" s="804"/>
      <c r="G640" s="804"/>
      <c r="H640" s="804"/>
      <c r="I640" s="804"/>
      <c r="J640" s="804"/>
      <c r="K640" s="804"/>
      <c r="L640" s="804"/>
      <c r="M640" s="804"/>
      <c r="N640" s="804"/>
      <c r="O640" s="805"/>
      <c r="P640" s="802" t="s">
        <v>71</v>
      </c>
      <c r="Q640" s="799"/>
      <c r="R640" s="799"/>
      <c r="S640" s="799"/>
      <c r="T640" s="799"/>
      <c r="U640" s="799"/>
      <c r="V640" s="800"/>
      <c r="W640" s="37" t="s">
        <v>69</v>
      </c>
      <c r="X640" s="785">
        <f>IFERROR(SUM(X631:X638),"0")</f>
        <v>8</v>
      </c>
      <c r="Y640" s="785">
        <f>IFERROR(SUM(Y631:Y638),"0")</f>
        <v>15.6</v>
      </c>
      <c r="Z640" s="37"/>
      <c r="AA640" s="786"/>
      <c r="AB640" s="786"/>
      <c r="AC640" s="786"/>
    </row>
    <row r="641" spans="1:68" ht="14.25" customHeight="1" x14ac:dyDescent="0.25">
      <c r="A641" s="812" t="s">
        <v>229</v>
      </c>
      <c r="B641" s="804"/>
      <c r="C641" s="804"/>
      <c r="D641" s="804"/>
      <c r="E641" s="804"/>
      <c r="F641" s="804"/>
      <c r="G641" s="804"/>
      <c r="H641" s="804"/>
      <c r="I641" s="804"/>
      <c r="J641" s="804"/>
      <c r="K641" s="804"/>
      <c r="L641" s="804"/>
      <c r="M641" s="804"/>
      <c r="N641" s="804"/>
      <c r="O641" s="804"/>
      <c r="P641" s="804"/>
      <c r="Q641" s="804"/>
      <c r="R641" s="804"/>
      <c r="S641" s="804"/>
      <c r="T641" s="804"/>
      <c r="U641" s="804"/>
      <c r="V641" s="804"/>
      <c r="W641" s="804"/>
      <c r="X641" s="804"/>
      <c r="Y641" s="804"/>
      <c r="Z641" s="804"/>
      <c r="AA641" s="779"/>
      <c r="AB641" s="779"/>
      <c r="AC641" s="779"/>
    </row>
    <row r="642" spans="1:68" ht="27" customHeight="1" x14ac:dyDescent="0.25">
      <c r="A642" s="54" t="s">
        <v>1058</v>
      </c>
      <c r="B642" s="54" t="s">
        <v>1059</v>
      </c>
      <c r="C642" s="31">
        <v>4301060408</v>
      </c>
      <c r="D642" s="796">
        <v>4640242180120</v>
      </c>
      <c r="E642" s="797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848" t="s">
        <v>1060</v>
      </c>
      <c r="Q642" s="790"/>
      <c r="R642" s="790"/>
      <c r="S642" s="790"/>
      <c r="T642" s="791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1058</v>
      </c>
      <c r="B643" s="54" t="s">
        <v>1062</v>
      </c>
      <c r="C643" s="31">
        <v>4301060354</v>
      </c>
      <c r="D643" s="796">
        <v>4640242180120</v>
      </c>
      <c r="E643" s="797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1108" t="s">
        <v>1063</v>
      </c>
      <c r="Q643" s="790"/>
      <c r="R643" s="790"/>
      <c r="S643" s="790"/>
      <c r="T643" s="791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1064</v>
      </c>
      <c r="B644" s="54" t="s">
        <v>1065</v>
      </c>
      <c r="C644" s="31">
        <v>4301060407</v>
      </c>
      <c r="D644" s="796">
        <v>4640242180137</v>
      </c>
      <c r="E644" s="797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853" t="s">
        <v>1066</v>
      </c>
      <c r="Q644" s="790"/>
      <c r="R644" s="790"/>
      <c r="S644" s="790"/>
      <c r="T644" s="791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1064</v>
      </c>
      <c r="B645" s="54" t="s">
        <v>1068</v>
      </c>
      <c r="C645" s="31">
        <v>4301060355</v>
      </c>
      <c r="D645" s="796">
        <v>4640242180137</v>
      </c>
      <c r="E645" s="797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1094" t="s">
        <v>1069</v>
      </c>
      <c r="Q645" s="790"/>
      <c r="R645" s="790"/>
      <c r="S645" s="790"/>
      <c r="T645" s="791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3"/>
      <c r="B646" s="804"/>
      <c r="C646" s="804"/>
      <c r="D646" s="804"/>
      <c r="E646" s="804"/>
      <c r="F646" s="804"/>
      <c r="G646" s="804"/>
      <c r="H646" s="804"/>
      <c r="I646" s="804"/>
      <c r="J646" s="804"/>
      <c r="K646" s="804"/>
      <c r="L646" s="804"/>
      <c r="M646" s="804"/>
      <c r="N646" s="804"/>
      <c r="O646" s="805"/>
      <c r="P646" s="802" t="s">
        <v>71</v>
      </c>
      <c r="Q646" s="799"/>
      <c r="R646" s="799"/>
      <c r="S646" s="799"/>
      <c r="T646" s="799"/>
      <c r="U646" s="799"/>
      <c r="V646" s="800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x14ac:dyDescent="0.2">
      <c r="A647" s="804"/>
      <c r="B647" s="804"/>
      <c r="C647" s="804"/>
      <c r="D647" s="804"/>
      <c r="E647" s="804"/>
      <c r="F647" s="804"/>
      <c r="G647" s="804"/>
      <c r="H647" s="804"/>
      <c r="I647" s="804"/>
      <c r="J647" s="804"/>
      <c r="K647" s="804"/>
      <c r="L647" s="804"/>
      <c r="M647" s="804"/>
      <c r="N647" s="804"/>
      <c r="O647" s="805"/>
      <c r="P647" s="802" t="s">
        <v>71</v>
      </c>
      <c r="Q647" s="799"/>
      <c r="R647" s="799"/>
      <c r="S647" s="799"/>
      <c r="T647" s="799"/>
      <c r="U647" s="799"/>
      <c r="V647" s="800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customHeight="1" x14ac:dyDescent="0.25">
      <c r="A648" s="809" t="s">
        <v>1070</v>
      </c>
      <c r="B648" s="804"/>
      <c r="C648" s="804"/>
      <c r="D648" s="804"/>
      <c r="E648" s="804"/>
      <c r="F648" s="804"/>
      <c r="G648" s="804"/>
      <c r="H648" s="804"/>
      <c r="I648" s="804"/>
      <c r="J648" s="804"/>
      <c r="K648" s="804"/>
      <c r="L648" s="804"/>
      <c r="M648" s="804"/>
      <c r="N648" s="804"/>
      <c r="O648" s="804"/>
      <c r="P648" s="804"/>
      <c r="Q648" s="804"/>
      <c r="R648" s="804"/>
      <c r="S648" s="804"/>
      <c r="T648" s="804"/>
      <c r="U648" s="804"/>
      <c r="V648" s="804"/>
      <c r="W648" s="804"/>
      <c r="X648" s="804"/>
      <c r="Y648" s="804"/>
      <c r="Z648" s="804"/>
      <c r="AA648" s="778"/>
      <c r="AB648" s="778"/>
      <c r="AC648" s="778"/>
    </row>
    <row r="649" spans="1:68" ht="14.25" customHeight="1" x14ac:dyDescent="0.25">
      <c r="A649" s="812" t="s">
        <v>124</v>
      </c>
      <c r="B649" s="804"/>
      <c r="C649" s="804"/>
      <c r="D649" s="804"/>
      <c r="E649" s="804"/>
      <c r="F649" s="804"/>
      <c r="G649" s="804"/>
      <c r="H649" s="804"/>
      <c r="I649" s="804"/>
      <c r="J649" s="804"/>
      <c r="K649" s="804"/>
      <c r="L649" s="804"/>
      <c r="M649" s="804"/>
      <c r="N649" s="804"/>
      <c r="O649" s="804"/>
      <c r="P649" s="804"/>
      <c r="Q649" s="804"/>
      <c r="R649" s="804"/>
      <c r="S649" s="804"/>
      <c r="T649" s="804"/>
      <c r="U649" s="804"/>
      <c r="V649" s="804"/>
      <c r="W649" s="804"/>
      <c r="X649" s="804"/>
      <c r="Y649" s="804"/>
      <c r="Z649" s="804"/>
      <c r="AA649" s="779"/>
      <c r="AB649" s="779"/>
      <c r="AC649" s="779"/>
    </row>
    <row r="650" spans="1:68" ht="27" customHeight="1" x14ac:dyDescent="0.25">
      <c r="A650" s="54" t="s">
        <v>1071</v>
      </c>
      <c r="B650" s="54" t="s">
        <v>1072</v>
      </c>
      <c r="C650" s="31">
        <v>4301011951</v>
      </c>
      <c r="D650" s="796">
        <v>4640242180045</v>
      </c>
      <c r="E650" s="797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829" t="s">
        <v>1073</v>
      </c>
      <c r="Q650" s="790"/>
      <c r="R650" s="790"/>
      <c r="S650" s="790"/>
      <c r="T650" s="791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1075</v>
      </c>
      <c r="B651" s="54" t="s">
        <v>1076</v>
      </c>
      <c r="C651" s="31">
        <v>4301011950</v>
      </c>
      <c r="D651" s="796">
        <v>4640242180601</v>
      </c>
      <c r="E651" s="797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917" t="s">
        <v>1077</v>
      </c>
      <c r="Q651" s="790"/>
      <c r="R651" s="790"/>
      <c r="S651" s="790"/>
      <c r="T651" s="791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803"/>
      <c r="B652" s="804"/>
      <c r="C652" s="804"/>
      <c r="D652" s="804"/>
      <c r="E652" s="804"/>
      <c r="F652" s="804"/>
      <c r="G652" s="804"/>
      <c r="H652" s="804"/>
      <c r="I652" s="804"/>
      <c r="J652" s="804"/>
      <c r="K652" s="804"/>
      <c r="L652" s="804"/>
      <c r="M652" s="804"/>
      <c r="N652" s="804"/>
      <c r="O652" s="805"/>
      <c r="P652" s="802" t="s">
        <v>71</v>
      </c>
      <c r="Q652" s="799"/>
      <c r="R652" s="799"/>
      <c r="S652" s="799"/>
      <c r="T652" s="799"/>
      <c r="U652" s="799"/>
      <c r="V652" s="800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x14ac:dyDescent="0.2">
      <c r="A653" s="804"/>
      <c r="B653" s="804"/>
      <c r="C653" s="804"/>
      <c r="D653" s="804"/>
      <c r="E653" s="804"/>
      <c r="F653" s="804"/>
      <c r="G653" s="804"/>
      <c r="H653" s="804"/>
      <c r="I653" s="804"/>
      <c r="J653" s="804"/>
      <c r="K653" s="804"/>
      <c r="L653" s="804"/>
      <c r="M653" s="804"/>
      <c r="N653" s="804"/>
      <c r="O653" s="805"/>
      <c r="P653" s="802" t="s">
        <v>71</v>
      </c>
      <c r="Q653" s="799"/>
      <c r="R653" s="799"/>
      <c r="S653" s="799"/>
      <c r="T653" s="799"/>
      <c r="U653" s="799"/>
      <c r="V653" s="800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customHeight="1" x14ac:dyDescent="0.25">
      <c r="A654" s="812" t="s">
        <v>182</v>
      </c>
      <c r="B654" s="804"/>
      <c r="C654" s="804"/>
      <c r="D654" s="804"/>
      <c r="E654" s="804"/>
      <c r="F654" s="804"/>
      <c r="G654" s="804"/>
      <c r="H654" s="804"/>
      <c r="I654" s="804"/>
      <c r="J654" s="804"/>
      <c r="K654" s="804"/>
      <c r="L654" s="804"/>
      <c r="M654" s="804"/>
      <c r="N654" s="804"/>
      <c r="O654" s="804"/>
      <c r="P654" s="804"/>
      <c r="Q654" s="804"/>
      <c r="R654" s="804"/>
      <c r="S654" s="804"/>
      <c r="T654" s="804"/>
      <c r="U654" s="804"/>
      <c r="V654" s="804"/>
      <c r="W654" s="804"/>
      <c r="X654" s="804"/>
      <c r="Y654" s="804"/>
      <c r="Z654" s="804"/>
      <c r="AA654" s="779"/>
      <c r="AB654" s="779"/>
      <c r="AC654" s="779"/>
    </row>
    <row r="655" spans="1:68" ht="27" customHeight="1" x14ac:dyDescent="0.25">
      <c r="A655" s="54" t="s">
        <v>1079</v>
      </c>
      <c r="B655" s="54" t="s">
        <v>1080</v>
      </c>
      <c r="C655" s="31">
        <v>4301020314</v>
      </c>
      <c r="D655" s="796">
        <v>4640242180090</v>
      </c>
      <c r="E655" s="797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843" t="s">
        <v>1081</v>
      </c>
      <c r="Q655" s="790"/>
      <c r="R655" s="790"/>
      <c r="S655" s="790"/>
      <c r="T655" s="791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3"/>
      <c r="B656" s="804"/>
      <c r="C656" s="804"/>
      <c r="D656" s="804"/>
      <c r="E656" s="804"/>
      <c r="F656" s="804"/>
      <c r="G656" s="804"/>
      <c r="H656" s="804"/>
      <c r="I656" s="804"/>
      <c r="J656" s="804"/>
      <c r="K656" s="804"/>
      <c r="L656" s="804"/>
      <c r="M656" s="804"/>
      <c r="N656" s="804"/>
      <c r="O656" s="805"/>
      <c r="P656" s="802" t="s">
        <v>71</v>
      </c>
      <c r="Q656" s="799"/>
      <c r="R656" s="799"/>
      <c r="S656" s="799"/>
      <c r="T656" s="799"/>
      <c r="U656" s="799"/>
      <c r="V656" s="800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x14ac:dyDescent="0.2">
      <c r="A657" s="804"/>
      <c r="B657" s="804"/>
      <c r="C657" s="804"/>
      <c r="D657" s="804"/>
      <c r="E657" s="804"/>
      <c r="F657" s="804"/>
      <c r="G657" s="804"/>
      <c r="H657" s="804"/>
      <c r="I657" s="804"/>
      <c r="J657" s="804"/>
      <c r="K657" s="804"/>
      <c r="L657" s="804"/>
      <c r="M657" s="804"/>
      <c r="N657" s="804"/>
      <c r="O657" s="805"/>
      <c r="P657" s="802" t="s">
        <v>71</v>
      </c>
      <c r="Q657" s="799"/>
      <c r="R657" s="799"/>
      <c r="S657" s="799"/>
      <c r="T657" s="799"/>
      <c r="U657" s="799"/>
      <c r="V657" s="800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customHeight="1" x14ac:dyDescent="0.25">
      <c r="A658" s="812" t="s">
        <v>64</v>
      </c>
      <c r="B658" s="804"/>
      <c r="C658" s="804"/>
      <c r="D658" s="804"/>
      <c r="E658" s="804"/>
      <c r="F658" s="804"/>
      <c r="G658" s="804"/>
      <c r="H658" s="804"/>
      <c r="I658" s="804"/>
      <c r="J658" s="804"/>
      <c r="K658" s="804"/>
      <c r="L658" s="804"/>
      <c r="M658" s="804"/>
      <c r="N658" s="804"/>
      <c r="O658" s="804"/>
      <c r="P658" s="804"/>
      <c r="Q658" s="804"/>
      <c r="R658" s="804"/>
      <c r="S658" s="804"/>
      <c r="T658" s="804"/>
      <c r="U658" s="804"/>
      <c r="V658" s="804"/>
      <c r="W658" s="804"/>
      <c r="X658" s="804"/>
      <c r="Y658" s="804"/>
      <c r="Z658" s="804"/>
      <c r="AA658" s="779"/>
      <c r="AB658" s="779"/>
      <c r="AC658" s="779"/>
    </row>
    <row r="659" spans="1:68" ht="27" customHeight="1" x14ac:dyDescent="0.25">
      <c r="A659" s="54" t="s">
        <v>1083</v>
      </c>
      <c r="B659" s="54" t="s">
        <v>1084</v>
      </c>
      <c r="C659" s="31">
        <v>4301031321</v>
      </c>
      <c r="D659" s="796">
        <v>4640242180076</v>
      </c>
      <c r="E659" s="797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34" t="s">
        <v>1085</v>
      </c>
      <c r="Q659" s="790"/>
      <c r="R659" s="790"/>
      <c r="S659" s="790"/>
      <c r="T659" s="791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3"/>
      <c r="B660" s="804"/>
      <c r="C660" s="804"/>
      <c r="D660" s="804"/>
      <c r="E660" s="804"/>
      <c r="F660" s="804"/>
      <c r="G660" s="804"/>
      <c r="H660" s="804"/>
      <c r="I660" s="804"/>
      <c r="J660" s="804"/>
      <c r="K660" s="804"/>
      <c r="L660" s="804"/>
      <c r="M660" s="804"/>
      <c r="N660" s="804"/>
      <c r="O660" s="805"/>
      <c r="P660" s="802" t="s">
        <v>71</v>
      </c>
      <c r="Q660" s="799"/>
      <c r="R660" s="799"/>
      <c r="S660" s="799"/>
      <c r="T660" s="799"/>
      <c r="U660" s="799"/>
      <c r="V660" s="800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x14ac:dyDescent="0.2">
      <c r="A661" s="804"/>
      <c r="B661" s="804"/>
      <c r="C661" s="804"/>
      <c r="D661" s="804"/>
      <c r="E661" s="804"/>
      <c r="F661" s="804"/>
      <c r="G661" s="804"/>
      <c r="H661" s="804"/>
      <c r="I661" s="804"/>
      <c r="J661" s="804"/>
      <c r="K661" s="804"/>
      <c r="L661" s="804"/>
      <c r="M661" s="804"/>
      <c r="N661" s="804"/>
      <c r="O661" s="805"/>
      <c r="P661" s="802" t="s">
        <v>71</v>
      </c>
      <c r="Q661" s="799"/>
      <c r="R661" s="799"/>
      <c r="S661" s="799"/>
      <c r="T661" s="799"/>
      <c r="U661" s="799"/>
      <c r="V661" s="800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customHeight="1" x14ac:dyDescent="0.25">
      <c r="A662" s="812" t="s">
        <v>73</v>
      </c>
      <c r="B662" s="804"/>
      <c r="C662" s="804"/>
      <c r="D662" s="804"/>
      <c r="E662" s="804"/>
      <c r="F662" s="804"/>
      <c r="G662" s="804"/>
      <c r="H662" s="804"/>
      <c r="I662" s="804"/>
      <c r="J662" s="804"/>
      <c r="K662" s="804"/>
      <c r="L662" s="804"/>
      <c r="M662" s="804"/>
      <c r="N662" s="804"/>
      <c r="O662" s="804"/>
      <c r="P662" s="804"/>
      <c r="Q662" s="804"/>
      <c r="R662" s="804"/>
      <c r="S662" s="804"/>
      <c r="T662" s="804"/>
      <c r="U662" s="804"/>
      <c r="V662" s="804"/>
      <c r="W662" s="804"/>
      <c r="X662" s="804"/>
      <c r="Y662" s="804"/>
      <c r="Z662" s="804"/>
      <c r="AA662" s="779"/>
      <c r="AB662" s="779"/>
      <c r="AC662" s="779"/>
    </row>
    <row r="663" spans="1:68" ht="27" customHeight="1" x14ac:dyDescent="0.25">
      <c r="A663" s="54" t="s">
        <v>1087</v>
      </c>
      <c r="B663" s="54" t="s">
        <v>1088</v>
      </c>
      <c r="C663" s="31">
        <v>4301051780</v>
      </c>
      <c r="D663" s="796">
        <v>4640242180106</v>
      </c>
      <c r="E663" s="797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1220" t="s">
        <v>1089</v>
      </c>
      <c r="Q663" s="790"/>
      <c r="R663" s="790"/>
      <c r="S663" s="790"/>
      <c r="T663" s="791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3"/>
      <c r="B664" s="804"/>
      <c r="C664" s="804"/>
      <c r="D664" s="804"/>
      <c r="E664" s="804"/>
      <c r="F664" s="804"/>
      <c r="G664" s="804"/>
      <c r="H664" s="804"/>
      <c r="I664" s="804"/>
      <c r="J664" s="804"/>
      <c r="K664" s="804"/>
      <c r="L664" s="804"/>
      <c r="M664" s="804"/>
      <c r="N664" s="804"/>
      <c r="O664" s="805"/>
      <c r="P664" s="802" t="s">
        <v>71</v>
      </c>
      <c r="Q664" s="799"/>
      <c r="R664" s="799"/>
      <c r="S664" s="799"/>
      <c r="T664" s="799"/>
      <c r="U664" s="799"/>
      <c r="V664" s="800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x14ac:dyDescent="0.2">
      <c r="A665" s="804"/>
      <c r="B665" s="804"/>
      <c r="C665" s="804"/>
      <c r="D665" s="804"/>
      <c r="E665" s="804"/>
      <c r="F665" s="804"/>
      <c r="G665" s="804"/>
      <c r="H665" s="804"/>
      <c r="I665" s="804"/>
      <c r="J665" s="804"/>
      <c r="K665" s="804"/>
      <c r="L665" s="804"/>
      <c r="M665" s="804"/>
      <c r="N665" s="804"/>
      <c r="O665" s="805"/>
      <c r="P665" s="802" t="s">
        <v>71</v>
      </c>
      <c r="Q665" s="799"/>
      <c r="R665" s="799"/>
      <c r="S665" s="799"/>
      <c r="T665" s="799"/>
      <c r="U665" s="799"/>
      <c r="V665" s="800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27"/>
      <c r="B666" s="804"/>
      <c r="C666" s="804"/>
      <c r="D666" s="804"/>
      <c r="E666" s="804"/>
      <c r="F666" s="804"/>
      <c r="G666" s="804"/>
      <c r="H666" s="804"/>
      <c r="I666" s="804"/>
      <c r="J666" s="804"/>
      <c r="K666" s="804"/>
      <c r="L666" s="804"/>
      <c r="M666" s="804"/>
      <c r="N666" s="804"/>
      <c r="O666" s="1028"/>
      <c r="P666" s="931" t="s">
        <v>1091</v>
      </c>
      <c r="Q666" s="932"/>
      <c r="R666" s="932"/>
      <c r="S666" s="932"/>
      <c r="T666" s="932"/>
      <c r="U666" s="932"/>
      <c r="V666" s="868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3275.65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3295.4500000000003</v>
      </c>
      <c r="Z666" s="37"/>
      <c r="AA666" s="786"/>
      <c r="AB666" s="786"/>
      <c r="AC666" s="786"/>
    </row>
    <row r="667" spans="1:68" x14ac:dyDescent="0.2">
      <c r="A667" s="804"/>
      <c r="B667" s="804"/>
      <c r="C667" s="804"/>
      <c r="D667" s="804"/>
      <c r="E667" s="804"/>
      <c r="F667" s="804"/>
      <c r="G667" s="804"/>
      <c r="H667" s="804"/>
      <c r="I667" s="804"/>
      <c r="J667" s="804"/>
      <c r="K667" s="804"/>
      <c r="L667" s="804"/>
      <c r="M667" s="804"/>
      <c r="N667" s="804"/>
      <c r="O667" s="1028"/>
      <c r="P667" s="931" t="s">
        <v>1092</v>
      </c>
      <c r="Q667" s="932"/>
      <c r="R667" s="932"/>
      <c r="S667" s="932"/>
      <c r="T667" s="932"/>
      <c r="U667" s="932"/>
      <c r="V667" s="868"/>
      <c r="W667" s="37" t="s">
        <v>69</v>
      </c>
      <c r="X667" s="785">
        <f>IFERROR(SUM(BM22:BM663),"0")</f>
        <v>3508.2075768675772</v>
      </c>
      <c r="Y667" s="785">
        <f>IFERROR(SUM(BN22:BN663),"0")</f>
        <v>3529.3120000000004</v>
      </c>
      <c r="Z667" s="37"/>
      <c r="AA667" s="786"/>
      <c r="AB667" s="786"/>
      <c r="AC667" s="786"/>
    </row>
    <row r="668" spans="1:68" x14ac:dyDescent="0.2">
      <c r="A668" s="804"/>
      <c r="B668" s="804"/>
      <c r="C668" s="804"/>
      <c r="D668" s="804"/>
      <c r="E668" s="804"/>
      <c r="F668" s="804"/>
      <c r="G668" s="804"/>
      <c r="H668" s="804"/>
      <c r="I668" s="804"/>
      <c r="J668" s="804"/>
      <c r="K668" s="804"/>
      <c r="L668" s="804"/>
      <c r="M668" s="804"/>
      <c r="N668" s="804"/>
      <c r="O668" s="1028"/>
      <c r="P668" s="931" t="s">
        <v>1093</v>
      </c>
      <c r="Q668" s="932"/>
      <c r="R668" s="932"/>
      <c r="S668" s="932"/>
      <c r="T668" s="932"/>
      <c r="U668" s="932"/>
      <c r="V668" s="868"/>
      <c r="W668" s="37" t="s">
        <v>1094</v>
      </c>
      <c r="X668" s="38">
        <f>ROUNDUP(SUM(BO22:BO663),0)</f>
        <v>8</v>
      </c>
      <c r="Y668" s="38">
        <f>ROUNDUP(SUM(BP22:BP663),0)</f>
        <v>8</v>
      </c>
      <c r="Z668" s="37"/>
      <c r="AA668" s="786"/>
      <c r="AB668" s="786"/>
      <c r="AC668" s="786"/>
    </row>
    <row r="669" spans="1:68" x14ac:dyDescent="0.2">
      <c r="A669" s="804"/>
      <c r="B669" s="804"/>
      <c r="C669" s="804"/>
      <c r="D669" s="804"/>
      <c r="E669" s="804"/>
      <c r="F669" s="804"/>
      <c r="G669" s="804"/>
      <c r="H669" s="804"/>
      <c r="I669" s="804"/>
      <c r="J669" s="804"/>
      <c r="K669" s="804"/>
      <c r="L669" s="804"/>
      <c r="M669" s="804"/>
      <c r="N669" s="804"/>
      <c r="O669" s="1028"/>
      <c r="P669" s="931" t="s">
        <v>1095</v>
      </c>
      <c r="Q669" s="932"/>
      <c r="R669" s="932"/>
      <c r="S669" s="932"/>
      <c r="T669" s="932"/>
      <c r="U669" s="932"/>
      <c r="V669" s="868"/>
      <c r="W669" s="37" t="s">
        <v>69</v>
      </c>
      <c r="X669" s="785">
        <f>GrossWeightTotal+PalletQtyTotal*25</f>
        <v>3708.2075768675772</v>
      </c>
      <c r="Y669" s="785">
        <f>GrossWeightTotalR+PalletQtyTotalR*25</f>
        <v>3729.3120000000004</v>
      </c>
      <c r="Z669" s="37"/>
      <c r="AA669" s="786"/>
      <c r="AB669" s="786"/>
      <c r="AC669" s="786"/>
    </row>
    <row r="670" spans="1:68" x14ac:dyDescent="0.2">
      <c r="A670" s="804"/>
      <c r="B670" s="804"/>
      <c r="C670" s="804"/>
      <c r="D670" s="804"/>
      <c r="E670" s="804"/>
      <c r="F670" s="804"/>
      <c r="G670" s="804"/>
      <c r="H670" s="804"/>
      <c r="I670" s="804"/>
      <c r="J670" s="804"/>
      <c r="K670" s="804"/>
      <c r="L670" s="804"/>
      <c r="M670" s="804"/>
      <c r="N670" s="804"/>
      <c r="O670" s="1028"/>
      <c r="P670" s="931" t="s">
        <v>1096</v>
      </c>
      <c r="Q670" s="932"/>
      <c r="R670" s="932"/>
      <c r="S670" s="932"/>
      <c r="T670" s="932"/>
      <c r="U670" s="932"/>
      <c r="V670" s="868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430.32276982276983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433</v>
      </c>
      <c r="Z670" s="37"/>
      <c r="AA670" s="786"/>
      <c r="AB670" s="786"/>
      <c r="AC670" s="786"/>
    </row>
    <row r="671" spans="1:68" ht="14.25" customHeight="1" x14ac:dyDescent="0.2">
      <c r="A671" s="804"/>
      <c r="B671" s="804"/>
      <c r="C671" s="804"/>
      <c r="D671" s="804"/>
      <c r="E671" s="804"/>
      <c r="F671" s="804"/>
      <c r="G671" s="804"/>
      <c r="H671" s="804"/>
      <c r="I671" s="804"/>
      <c r="J671" s="804"/>
      <c r="K671" s="804"/>
      <c r="L671" s="804"/>
      <c r="M671" s="804"/>
      <c r="N671" s="804"/>
      <c r="O671" s="1028"/>
      <c r="P671" s="931" t="s">
        <v>1097</v>
      </c>
      <c r="Q671" s="932"/>
      <c r="R671" s="932"/>
      <c r="S671" s="932"/>
      <c r="T671" s="932"/>
      <c r="U671" s="932"/>
      <c r="V671" s="868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9.0862400000000001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787" t="s">
        <v>122</v>
      </c>
      <c r="D673" s="832"/>
      <c r="E673" s="832"/>
      <c r="F673" s="832"/>
      <c r="G673" s="832"/>
      <c r="H673" s="833"/>
      <c r="I673" s="787" t="s">
        <v>351</v>
      </c>
      <c r="J673" s="832"/>
      <c r="K673" s="832"/>
      <c r="L673" s="832"/>
      <c r="M673" s="832"/>
      <c r="N673" s="832"/>
      <c r="O673" s="832"/>
      <c r="P673" s="832"/>
      <c r="Q673" s="832"/>
      <c r="R673" s="832"/>
      <c r="S673" s="832"/>
      <c r="T673" s="832"/>
      <c r="U673" s="832"/>
      <c r="V673" s="833"/>
      <c r="W673" s="787" t="s">
        <v>691</v>
      </c>
      <c r="X673" s="833"/>
      <c r="Y673" s="787" t="s">
        <v>795</v>
      </c>
      <c r="Z673" s="832"/>
      <c r="AA673" s="832"/>
      <c r="AB673" s="833"/>
      <c r="AC673" s="780" t="s">
        <v>895</v>
      </c>
      <c r="AD673" s="787" t="s">
        <v>970</v>
      </c>
      <c r="AE673" s="833"/>
      <c r="AF673" s="781"/>
    </row>
    <row r="674" spans="1:32" ht="14.25" customHeight="1" thickTop="1" x14ac:dyDescent="0.2">
      <c r="A674" s="1032" t="s">
        <v>1100</v>
      </c>
      <c r="B674" s="787" t="s">
        <v>63</v>
      </c>
      <c r="C674" s="787" t="s">
        <v>123</v>
      </c>
      <c r="D674" s="787" t="s">
        <v>150</v>
      </c>
      <c r="E674" s="787" t="s">
        <v>237</v>
      </c>
      <c r="F674" s="787" t="s">
        <v>263</v>
      </c>
      <c r="G674" s="787" t="s">
        <v>315</v>
      </c>
      <c r="H674" s="787" t="s">
        <v>122</v>
      </c>
      <c r="I674" s="787" t="s">
        <v>352</v>
      </c>
      <c r="J674" s="787" t="s">
        <v>377</v>
      </c>
      <c r="K674" s="787" t="s">
        <v>453</v>
      </c>
      <c r="L674" s="787" t="s">
        <v>473</v>
      </c>
      <c r="M674" s="787" t="s">
        <v>499</v>
      </c>
      <c r="N674" s="781"/>
      <c r="O674" s="787" t="s">
        <v>528</v>
      </c>
      <c r="P674" s="787" t="s">
        <v>531</v>
      </c>
      <c r="Q674" s="787" t="s">
        <v>540</v>
      </c>
      <c r="R674" s="787" t="s">
        <v>559</v>
      </c>
      <c r="S674" s="787" t="s">
        <v>569</v>
      </c>
      <c r="T674" s="787" t="s">
        <v>582</v>
      </c>
      <c r="U674" s="787" t="s">
        <v>593</v>
      </c>
      <c r="V674" s="787" t="s">
        <v>678</v>
      </c>
      <c r="W674" s="787" t="s">
        <v>692</v>
      </c>
      <c r="X674" s="787" t="s">
        <v>746</v>
      </c>
      <c r="Y674" s="787" t="s">
        <v>796</v>
      </c>
      <c r="Z674" s="787" t="s">
        <v>855</v>
      </c>
      <c r="AA674" s="787" t="s">
        <v>878</v>
      </c>
      <c r="AB674" s="787" t="s">
        <v>891</v>
      </c>
      <c r="AC674" s="787" t="s">
        <v>895</v>
      </c>
      <c r="AD674" s="787" t="s">
        <v>970</v>
      </c>
      <c r="AE674" s="787" t="s">
        <v>1070</v>
      </c>
      <c r="AF674" s="781"/>
    </row>
    <row r="675" spans="1:32" ht="13.5" customHeight="1" thickBot="1" x14ac:dyDescent="0.25">
      <c r="A675" s="1033"/>
      <c r="B675" s="788"/>
      <c r="C675" s="788"/>
      <c r="D675" s="788"/>
      <c r="E675" s="788"/>
      <c r="F675" s="788"/>
      <c r="G675" s="788"/>
      <c r="H675" s="788"/>
      <c r="I675" s="788"/>
      <c r="J675" s="788"/>
      <c r="K675" s="788"/>
      <c r="L675" s="788"/>
      <c r="M675" s="788"/>
      <c r="N675" s="781"/>
      <c r="O675" s="788"/>
      <c r="P675" s="788"/>
      <c r="Q675" s="788"/>
      <c r="R675" s="788"/>
      <c r="S675" s="788"/>
      <c r="T675" s="788"/>
      <c r="U675" s="788"/>
      <c r="V675" s="788"/>
      <c r="W675" s="788"/>
      <c r="X675" s="788"/>
      <c r="Y675" s="788"/>
      <c r="Z675" s="788"/>
      <c r="AA675" s="788"/>
      <c r="AB675" s="788"/>
      <c r="AC675" s="788"/>
      <c r="AD675" s="788"/>
      <c r="AE675" s="788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0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6" s="46">
        <f>IFERROR(Y110*1,"0")+IFERROR(Y111*1,"0")+IFERROR(Y112*1,"0")+IFERROR(Y116*1,"0")+IFERROR(Y117*1,"0")+IFERROR(Y118*1,"0")+IFERROR(Y119*1,"0")+IFERROR(Y120*1,"0")+IFERROR(Y121*1,"0")</f>
        <v>0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0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21</v>
      </c>
      <c r="I676" s="46">
        <f>IFERROR(Y194*1,"0")+IFERROR(Y198*1,"0")+IFERROR(Y199*1,"0")+IFERROR(Y200*1,"0")+IFERROR(Y201*1,"0")+IFERROR(Y202*1,"0")+IFERROR(Y203*1,"0")+IFERROR(Y204*1,"0")+IFERROR(Y205*1,"0")</f>
        <v>0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0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0</v>
      </c>
      <c r="M676" s="46">
        <f>IFERROR(Y283*1,"0")+IFERROR(Y284*1,"0")+IFERROR(Y285*1,"0")+IFERROR(Y286*1,"0")+IFERROR(Y287*1,"0")+IFERROR(Y288*1,"0")+IFERROR(Y289*1,"0")+IFERROR(Y290*1,"0")+IFERROR(Y291*1,"0")+IFERROR(Y292*1,"0")</f>
        <v>40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0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3112.05</v>
      </c>
      <c r="V676" s="46">
        <f>IFERROR(Y408*1,"0")+IFERROR(Y412*1,"0")+IFERROR(Y413*1,"0")+IFERROR(Y414*1,"0")</f>
        <v>0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0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0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52.800000000000004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69.599999999999994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4"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P637:T637"/>
    <mergeCell ref="P466:T466"/>
    <mergeCell ref="P488:V488"/>
    <mergeCell ref="P168:T168"/>
    <mergeCell ref="P46:V46"/>
    <mergeCell ref="A307:Z307"/>
    <mergeCell ref="P397:T397"/>
    <mergeCell ref="P293:V293"/>
    <mergeCell ref="P609:T609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A50:Z50"/>
    <mergeCell ref="P161:V161"/>
    <mergeCell ref="P217:V217"/>
    <mergeCell ref="A151:Z151"/>
    <mergeCell ref="A376:O377"/>
    <mergeCell ref="P234:T234"/>
    <mergeCell ref="P325:V325"/>
    <mergeCell ref="P154:V154"/>
    <mergeCell ref="D142:E142"/>
    <mergeCell ref="P113:V113"/>
    <mergeCell ref="P381:T381"/>
    <mergeCell ref="D66:E66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W17:W18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A38:O39"/>
    <mergeCell ref="P15:T16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A556:Z556"/>
    <mergeCell ref="P427:T427"/>
    <mergeCell ref="P283:T283"/>
    <mergeCell ref="A543:Z543"/>
    <mergeCell ref="P581:T581"/>
    <mergeCell ref="P519:T519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J9:M9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D51:E51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H17:H18"/>
    <mergeCell ref="P261:T261"/>
    <mergeCell ref="P532:T532"/>
    <mergeCell ref="P503:T503"/>
    <mergeCell ref="P559:T559"/>
    <mergeCell ref="P388:T388"/>
    <mergeCell ref="P459:T459"/>
    <mergeCell ref="P475:T475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I17:I18"/>
    <mergeCell ref="P176:V176"/>
    <mergeCell ref="D135:E135"/>
    <mergeCell ref="P456:T456"/>
    <mergeCell ref="P114:V114"/>
    <mergeCell ref="P287:T287"/>
    <mergeCell ref="P548:T548"/>
    <mergeCell ref="P414:T414"/>
    <mergeCell ref="A522:Z522"/>
    <mergeCell ref="A326:Z326"/>
    <mergeCell ref="D72:E72"/>
    <mergeCell ref="P498:T498"/>
    <mergeCell ref="A301:Z30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P585:T585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D459:E459"/>
    <mergeCell ref="D288:E288"/>
    <mergeCell ref="P123:V123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P71:T71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D225:E225"/>
    <mergeCell ref="D461:E461"/>
    <mergeCell ref="P61:T61"/>
    <mergeCell ref="D200:E200"/>
    <mergeCell ref="A305:O306"/>
    <mergeCell ref="P346:T346"/>
    <mergeCell ref="D292:E292"/>
    <mergeCell ref="D227:E227"/>
    <mergeCell ref="P262:V262"/>
    <mergeCell ref="D314:E314"/>
    <mergeCell ref="P184:V184"/>
    <mergeCell ref="A450:O451"/>
    <mergeCell ref="P171:V171"/>
    <mergeCell ref="O17:O18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P536:T536"/>
    <mergeCell ref="P195:V195"/>
    <mergeCell ref="P447:T447"/>
    <mergeCell ref="D95:E95"/>
    <mergeCell ref="Y17:Y18"/>
    <mergeCell ref="U17:V17"/>
    <mergeCell ref="D471:E471"/>
    <mergeCell ref="P178:T178"/>
    <mergeCell ref="P34:T34"/>
    <mergeCell ref="P105:T105"/>
    <mergeCell ref="D257:E257"/>
    <mergeCell ref="P270:T270"/>
    <mergeCell ref="D86:E86"/>
    <mergeCell ref="D384:E384"/>
    <mergeCell ref="P341:T341"/>
    <mergeCell ref="D449:E449"/>
    <mergeCell ref="P36:T36"/>
    <mergeCell ref="P278:T278"/>
    <mergeCell ref="P63:V63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465:T465"/>
    <mergeCell ref="D215:E215"/>
    <mergeCell ref="D513:E513"/>
    <mergeCell ref="P250:V250"/>
    <mergeCell ref="A317:Z317"/>
    <mergeCell ref="M17:M18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P352:V352"/>
    <mergeCell ref="D226:E226"/>
    <mergeCell ref="D164:E164"/>
    <mergeCell ref="D579:E579"/>
    <mergeCell ref="P365:T365"/>
    <mergeCell ref="P636:T636"/>
    <mergeCell ref="A602:Z602"/>
    <mergeCell ref="A469:Z469"/>
    <mergeCell ref="D204:E204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I673:V673"/>
    <mergeCell ref="P336:T336"/>
    <mergeCell ref="A596:Z596"/>
    <mergeCell ref="P131:V131"/>
    <mergeCell ref="A618:O619"/>
    <mergeCell ref="D605:E605"/>
    <mergeCell ref="P547:T547"/>
    <mergeCell ref="D607:E607"/>
    <mergeCell ref="A551:Z551"/>
    <mergeCell ref="Q674:Q675"/>
    <mergeCell ref="P580:T580"/>
    <mergeCell ref="P651:T651"/>
    <mergeCell ref="P582:T582"/>
    <mergeCell ref="A594:O595"/>
    <mergeCell ref="A167:Z167"/>
    <mergeCell ref="Q5:R5"/>
    <mergeCell ref="F17:F18"/>
    <mergeCell ref="A639:O640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110:T110"/>
    <mergeCell ref="P579:T579"/>
    <mergeCell ref="P408:T408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P72:T72"/>
    <mergeCell ref="N17:N18"/>
    <mergeCell ref="P656:V656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112 X128 X313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74 X81 X118 X146 X361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2024-11-26T10:06:42Z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