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1,24 ПОКОМ КИ Сочи\машина Сочи_Теплова_Коныгин_Гурджий_Пушкарный\"/>
    </mc:Choice>
  </mc:AlternateContent>
  <xr:revisionPtr revIDLastSave="0" documentId="13_ncr:1_{0B773A73-A20B-481D-A8A6-15D67C3626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X63" i="1"/>
  <c r="X62" i="1"/>
  <c r="BO61" i="1"/>
  <c r="BM61" i="1"/>
  <c r="Y61" i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X666" i="1" s="1"/>
  <c r="Y23" i="1"/>
  <c r="X23" i="1"/>
  <c r="BP22" i="1"/>
  <c r="BO22" i="1"/>
  <c r="BN22" i="1"/>
  <c r="BM22" i="1"/>
  <c r="X667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8" i="1" l="1"/>
  <c r="BP29" i="1"/>
  <c r="BN29" i="1"/>
  <c r="Z29" i="1"/>
  <c r="BP33" i="1"/>
  <c r="BN33" i="1"/>
  <c r="Z33" i="1"/>
  <c r="BP35" i="1"/>
  <c r="BN35" i="1"/>
  <c r="Z35" i="1"/>
  <c r="BP53" i="1"/>
  <c r="BN53" i="1"/>
  <c r="Z53" i="1"/>
  <c r="BP61" i="1"/>
  <c r="BN61" i="1"/>
  <c r="Z61" i="1"/>
  <c r="Z62" i="1" s="1"/>
  <c r="Y63" i="1"/>
  <c r="BP67" i="1"/>
  <c r="BN67" i="1"/>
  <c r="Z67" i="1"/>
  <c r="Z75" i="1" s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BP28" i="1"/>
  <c r="Y668" i="1" s="1"/>
  <c r="BN28" i="1"/>
  <c r="Y667" i="1" s="1"/>
  <c r="Z28" i="1"/>
  <c r="Z38" i="1" s="1"/>
  <c r="BP32" i="1"/>
  <c r="BN32" i="1"/>
  <c r="Z32" i="1"/>
  <c r="BP34" i="1"/>
  <c r="BN34" i="1"/>
  <c r="Z34" i="1"/>
  <c r="BP37" i="1"/>
  <c r="BN37" i="1"/>
  <c r="Z37" i="1"/>
  <c r="Y39" i="1"/>
  <c r="Y42" i="1"/>
  <c r="Y670" i="1" s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Z91" i="1" s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Z113" i="1" s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Z275" i="1" s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Z450" i="1" s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Z149" i="1" s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Z199" i="1"/>
  <c r="Z206" i="1" s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Z242" i="1" s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Z293" i="1" s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Y352" i="1"/>
  <c r="BP361" i="1"/>
  <c r="BN361" i="1"/>
  <c r="Z361" i="1"/>
  <c r="Z369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Z444" i="1" s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Z510" i="1" s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9" i="1" l="1"/>
  <c r="Z652" i="1"/>
  <c r="Z618" i="1"/>
  <c r="Z462" i="1"/>
  <c r="Z599" i="1"/>
  <c r="Z228" i="1"/>
  <c r="Z183" i="1"/>
  <c r="Z122" i="1"/>
  <c r="Z262" i="1"/>
  <c r="Z57" i="1"/>
  <c r="Z671" i="1" s="1"/>
  <c r="Z100" i="1"/>
  <c r="Z639" i="1"/>
  <c r="Y666" i="1"/>
  <c r="Z431" i="1"/>
  <c r="Z404" i="1"/>
  <c r="Z398" i="1"/>
  <c r="Z106" i="1"/>
  <c r="Z82" i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<sst xmlns="http://schemas.openxmlformats.org/spreadsheetml/2006/main" count="3178" uniqueCount="1117">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</sst>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49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34" t="s">
        <v>0</v>
      </c>
      <c r="E1" s="824"/>
      <c r="F1" s="824"/>
      <c r="G1" s="12" t="s">
        <v>1</v>
      </c>
      <c r="H1" s="1134" t="s">
        <v>2</v>
      </c>
      <c r="I1" s="824"/>
      <c r="J1" s="824"/>
      <c r="K1" s="824"/>
      <c r="L1" s="824"/>
      <c r="M1" s="824"/>
      <c r="N1" s="824"/>
      <c r="O1" s="824"/>
      <c r="P1" s="824"/>
      <c r="Q1" s="824"/>
      <c r="R1" s="1201" t="s">
        <v>3</v>
      </c>
      <c r="S1" s="824"/>
      <c r="T1" s="8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2" t="s">
        <v>8</v>
      </c>
      <c r="B5" s="932"/>
      <c r="C5" s="868"/>
      <c r="D5" s="928"/>
      <c r="E5" s="930"/>
      <c r="F5" s="867" t="s">
        <v>9</v>
      </c>
      <c r="G5" s="868"/>
      <c r="H5" s="928"/>
      <c r="I5" s="929"/>
      <c r="J5" s="929"/>
      <c r="K5" s="929"/>
      <c r="L5" s="929"/>
      <c r="M5" s="930"/>
      <c r="N5" s="58"/>
      <c r="P5" s="24" t="s">
        <v>10</v>
      </c>
      <c r="Q5" s="835">
        <v>45621</v>
      </c>
      <c r="R5" s="836"/>
      <c r="T5" s="1052" t="s">
        <v>11</v>
      </c>
      <c r="U5" s="1028"/>
      <c r="V5" s="1053" t="s">
        <v>12</v>
      </c>
      <c r="W5" s="836"/>
      <c r="AB5" s="51"/>
      <c r="AC5" s="51"/>
      <c r="AD5" s="51"/>
      <c r="AE5" s="51"/>
    </row>
    <row r="6" spans="1:32" s="777" customFormat="1" ht="24" customHeight="1" x14ac:dyDescent="0.2">
      <c r="A6" s="1082" t="s">
        <v>13</v>
      </c>
      <c r="B6" s="932"/>
      <c r="C6" s="86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36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1041" t="s">
        <v>16</v>
      </c>
      <c r="U6" s="1028"/>
      <c r="V6" s="944" t="s">
        <v>17</v>
      </c>
      <c r="W6" s="94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38"/>
      <c r="N7" s="60"/>
      <c r="P7" s="24"/>
      <c r="Q7" s="42"/>
      <c r="R7" s="42"/>
      <c r="T7" s="804"/>
      <c r="U7" s="1028"/>
      <c r="V7" s="946"/>
      <c r="W7" s="947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37">
        <v>0.41666666666666669</v>
      </c>
      <c r="R8" s="1038"/>
      <c r="T8" s="804"/>
      <c r="U8" s="1028"/>
      <c r="V8" s="946"/>
      <c r="W8" s="947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84"/>
      <c r="E9" s="885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993" t="str">
        <f>IF(AND($A$9="Тип доверенности/получателя при получении в адресе перегруза:",$D$9="Разовая доверенность"),"Введите ФИО","")</f>
        <v/>
      </c>
      <c r="I9" s="885"/>
      <c r="J9" s="9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5"/>
      <c r="L9" s="885"/>
      <c r="M9" s="885"/>
      <c r="N9" s="775"/>
      <c r="P9" s="26" t="s">
        <v>21</v>
      </c>
      <c r="Q9" s="1104"/>
      <c r="R9" s="873"/>
      <c r="T9" s="804"/>
      <c r="U9" s="1028"/>
      <c r="V9" s="948"/>
      <c r="W9" s="94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84"/>
      <c r="E10" s="885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42"/>
      <c r="R10" s="1043"/>
      <c r="U10" s="24" t="s">
        <v>23</v>
      </c>
      <c r="V10" s="1163" t="s">
        <v>24</v>
      </c>
      <c r="W10" s="94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0"/>
      <c r="R11" s="836"/>
      <c r="U11" s="24" t="s">
        <v>27</v>
      </c>
      <c r="V11" s="872" t="s">
        <v>28</v>
      </c>
      <c r="W11" s="87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6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868"/>
      <c r="N12" s="62"/>
      <c r="P12" s="24" t="s">
        <v>30</v>
      </c>
      <c r="Q12" s="1037"/>
      <c r="R12" s="1038"/>
      <c r="S12" s="23"/>
      <c r="U12" s="24"/>
      <c r="V12" s="824"/>
      <c r="W12" s="804"/>
      <c r="AB12" s="51"/>
      <c r="AC12" s="51"/>
      <c r="AD12" s="51"/>
      <c r="AE12" s="51"/>
    </row>
    <row r="13" spans="1:32" s="777" customFormat="1" ht="23.25" customHeight="1" x14ac:dyDescent="0.2">
      <c r="A13" s="1006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868"/>
      <c r="N13" s="62"/>
      <c r="O13" s="26"/>
      <c r="P13" s="26" t="s">
        <v>32</v>
      </c>
      <c r="Q13" s="872"/>
      <c r="R13" s="8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6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8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868"/>
      <c r="N15" s="63"/>
      <c r="P15" s="1062" t="s">
        <v>35</v>
      </c>
      <c r="Q15" s="824"/>
      <c r="R15" s="824"/>
      <c r="S15" s="824"/>
      <c r="T15" s="8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3"/>
      <c r="Q16" s="1063"/>
      <c r="R16" s="1063"/>
      <c r="S16" s="1063"/>
      <c r="T16" s="10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86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39"/>
      <c r="R17" s="1139"/>
      <c r="S17" s="1139"/>
      <c r="T17" s="816"/>
      <c r="U17" s="899" t="s">
        <v>51</v>
      </c>
      <c r="V17" s="868"/>
      <c r="W17" s="794" t="s">
        <v>52</v>
      </c>
      <c r="X17" s="794" t="s">
        <v>53</v>
      </c>
      <c r="Y17" s="897" t="s">
        <v>54</v>
      </c>
      <c r="Z17" s="957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0"/>
      <c r="R18" s="1140"/>
      <c r="S18" s="1140"/>
      <c r="T18" s="818"/>
      <c r="U18" s="67" t="s">
        <v>61</v>
      </c>
      <c r="V18" s="67" t="s">
        <v>62</v>
      </c>
      <c r="W18" s="795"/>
      <c r="X18" s="795"/>
      <c r="Y18" s="898"/>
      <c r="Z18" s="958"/>
      <c r="AA18" s="926"/>
      <c r="AB18" s="926"/>
      <c r="AC18" s="926"/>
      <c r="AD18" s="864"/>
      <c r="AE18" s="865"/>
      <c r="AF18" s="866"/>
      <c r="AG18" s="66"/>
      <c r="BD18" s="65"/>
    </row>
    <row r="19" spans="1:68" ht="27.75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8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8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75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01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4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90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0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88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7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6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3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2.0249999999999999</v>
      </c>
      <c r="Y74" s="784">
        <f t="shared" si="11"/>
        <v>4.5</v>
      </c>
      <c r="Z74" s="36">
        <f>IFERROR(IF(Y74=0,"",ROUNDUP(Y74/H74,0)*0.00902),"")</f>
        <v>9.0200000000000002E-3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2.1194999999999999</v>
      </c>
      <c r="BN74" s="64">
        <f t="shared" si="13"/>
        <v>4.71</v>
      </c>
      <c r="BO74" s="64">
        <f t="shared" si="14"/>
        <v>3.4090909090909089E-3</v>
      </c>
      <c r="BP74" s="64">
        <f t="shared" si="15"/>
        <v>7.575757575757576E-3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0.44999999999999996</v>
      </c>
      <c r="Y75" s="785">
        <f>IFERROR(Y66/H66,"0")+IFERROR(Y67/H67,"0")+IFERROR(Y68/H68,"0")+IFERROR(Y69/H69,"0")+IFERROR(Y70/H70,"0")+IFERROR(Y71/H71,"0")+IFERROR(Y72/H72,"0")+IFERROR(Y73/H73,"0")+IFERROR(Y74/H74,"0")</f>
        <v>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2.0249999999999999</v>
      </c>
      <c r="Y76" s="785">
        <f>IFERROR(SUM(Y66:Y74),"0")</f>
        <v>4.5</v>
      </c>
      <c r="Z76" s="37"/>
      <c r="AA76" s="786"/>
      <c r="AB76" s="786"/>
      <c r="AC76" s="786"/>
    </row>
    <row r="77" spans="1:68" ht="14.25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56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8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90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77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0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46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90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893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7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89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51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0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2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5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0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2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24</v>
      </c>
      <c r="Y220" s="784">
        <f t="shared" ref="Y220:Y227" si="41">IFERROR(IF(X220="",0,CEILING((X220/$H220),1)*$H220),"")</f>
        <v>27</v>
      </c>
      <c r="Z220" s="36">
        <f>IFERROR(IF(Y220=0,"",ROUNDUP(Y220/H220,0)*0.00902),"")</f>
        <v>4.5100000000000001E-2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24.933333333333334</v>
      </c>
      <c r="BN220" s="64">
        <f t="shared" ref="BN220:BN227" si="43">IFERROR(Y220*I220/H220,"0")</f>
        <v>28.049999999999997</v>
      </c>
      <c r="BO220" s="64">
        <f t="shared" ref="BO220:BO227" si="44">IFERROR(1/J220*(X220/H220),"0")</f>
        <v>3.3670033670033662E-2</v>
      </c>
      <c r="BP220" s="64">
        <f t="shared" ref="BP220:BP227" si="45">IFERROR(1/J220*(Y220/H220),"0")</f>
        <v>3.787878787878788E-2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24</v>
      </c>
      <c r="Y221" s="784">
        <f t="shared" si="41"/>
        <v>27</v>
      </c>
      <c r="Z221" s="36">
        <f>IFERROR(IF(Y221=0,"",ROUNDUP(Y221/H221,0)*0.00902),"")</f>
        <v>4.5100000000000001E-2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24.933333333333334</v>
      </c>
      <c r="BN221" s="64">
        <f t="shared" si="43"/>
        <v>28.049999999999997</v>
      </c>
      <c r="BO221" s="64">
        <f t="shared" si="44"/>
        <v>3.3670033670033662E-2</v>
      </c>
      <c r="BP221" s="64">
        <f t="shared" si="45"/>
        <v>3.787878787878788E-2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24</v>
      </c>
      <c r="Y222" s="784">
        <f t="shared" si="41"/>
        <v>27</v>
      </c>
      <c r="Z222" s="36">
        <f>IFERROR(IF(Y222=0,"",ROUNDUP(Y222/H222,0)*0.00902),"")</f>
        <v>4.5100000000000001E-2</v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24.933333333333334</v>
      </c>
      <c r="BN222" s="64">
        <f t="shared" si="43"/>
        <v>28.049999999999997</v>
      </c>
      <c r="BO222" s="64">
        <f t="shared" si="44"/>
        <v>3.3670033670033662E-2</v>
      </c>
      <c r="BP222" s="64">
        <f t="shared" si="45"/>
        <v>3.787878787878788E-2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24</v>
      </c>
      <c r="Y223" s="784">
        <f t="shared" si="41"/>
        <v>27</v>
      </c>
      <c r="Z223" s="36">
        <f>IFERROR(IF(Y223=0,"",ROUNDUP(Y223/H223,0)*0.00902),"")</f>
        <v>4.5100000000000001E-2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24.933333333333334</v>
      </c>
      <c r="BN223" s="64">
        <f t="shared" si="43"/>
        <v>28.049999999999997</v>
      </c>
      <c r="BO223" s="64">
        <f t="shared" si="44"/>
        <v>3.3670033670033662E-2</v>
      </c>
      <c r="BP223" s="64">
        <f t="shared" si="45"/>
        <v>3.787878787878788E-2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17.777777777777775</v>
      </c>
      <c r="Y228" s="785">
        <f>IFERROR(Y220/H220,"0")+IFERROR(Y221/H221,"0")+IFERROR(Y222/H222,"0")+IFERROR(Y223/H223,"0")+IFERROR(Y224/H224,"0")+IFERROR(Y225/H225,"0")+IFERROR(Y226/H226,"0")+IFERROR(Y227/H227,"0")</f>
        <v>20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0.1804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96</v>
      </c>
      <c r="Y229" s="785">
        <f>IFERROR(SUM(Y220:Y227),"0")</f>
        <v>108</v>
      </c>
      <c r="Z229" s="37"/>
      <c r="AA229" s="786"/>
      <c r="AB229" s="786"/>
      <c r="AC229" s="786"/>
    </row>
    <row r="230" spans="1:68" ht="14.25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2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8</v>
      </c>
      <c r="Y231" s="784">
        <f t="shared" ref="Y231:Y241" si="46">IFERROR(IF(X231="",0,CEILING((X231/$H231),1)*$H231),"")</f>
        <v>8.1</v>
      </c>
      <c r="Z231" s="36">
        <f>IFERROR(IF(Y231=0,"",ROUNDUP(Y231/H231,0)*0.02175),"")</f>
        <v>2.1749999999999999E-2</v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8.5570370370370377</v>
      </c>
      <c r="BN231" s="64">
        <f t="shared" ref="BN231:BN241" si="48">IFERROR(Y231*I231/H231,"0")</f>
        <v>8.6639999999999997</v>
      </c>
      <c r="BO231" s="64">
        <f t="shared" ref="BO231:BO241" si="49">IFERROR(1/J231*(X231/H231),"0")</f>
        <v>1.7636684303350969E-2</v>
      </c>
      <c r="BP231" s="64">
        <f t="shared" ref="BP231:BP241" si="50">IFERROR(1/J231*(Y231/H231),"0")</f>
        <v>1.7857142857142856E-2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8</v>
      </c>
      <c r="Y232" s="784">
        <f t="shared" si="46"/>
        <v>15.6</v>
      </c>
      <c r="Z232" s="36">
        <f>IFERROR(IF(Y232=0,"",ROUNDUP(Y232/H232,0)*0.02175),"")</f>
        <v>4.3499999999999997E-2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8.5784615384615392</v>
      </c>
      <c r="BN232" s="64">
        <f t="shared" si="48"/>
        <v>16.728000000000002</v>
      </c>
      <c r="BO232" s="64">
        <f t="shared" si="49"/>
        <v>1.8315018315018316E-2</v>
      </c>
      <c r="BP232" s="64">
        <f t="shared" si="50"/>
        <v>3.5714285714285712E-2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7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8</v>
      </c>
      <c r="Y233" s="784">
        <f t="shared" si="46"/>
        <v>8.1</v>
      </c>
      <c r="Z233" s="36">
        <f>IFERROR(IF(Y233=0,"",ROUNDUP(Y233/H233,0)*0.02175),"")</f>
        <v>2.1749999999999999E-2</v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8.5392592592592607</v>
      </c>
      <c r="BN233" s="64">
        <f t="shared" si="48"/>
        <v>8.6460000000000008</v>
      </c>
      <c r="BO233" s="64">
        <f t="shared" si="49"/>
        <v>1.7636684303350969E-2</v>
      </c>
      <c r="BP233" s="64">
        <f t="shared" si="50"/>
        <v>1.7857142857142856E-2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8</v>
      </c>
      <c r="Y234" s="784">
        <f t="shared" si="46"/>
        <v>8.6999999999999993</v>
      </c>
      <c r="Z234" s="36">
        <f>IFERROR(IF(Y234=0,"",ROUNDUP(Y234/H234,0)*0.02175),"")</f>
        <v>2.1749999999999999E-2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8.5186206896551724</v>
      </c>
      <c r="BN234" s="64">
        <f t="shared" si="48"/>
        <v>9.2639999999999993</v>
      </c>
      <c r="BO234" s="64">
        <f t="shared" si="49"/>
        <v>1.6420361247947456E-2</v>
      </c>
      <c r="BP234" s="64">
        <f t="shared" si="50"/>
        <v>1.7857142857142856E-2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0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58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0.96</v>
      </c>
      <c r="Y241" s="784">
        <f t="shared" si="46"/>
        <v>2.4</v>
      </c>
      <c r="Z241" s="36">
        <f t="shared" si="51"/>
        <v>7.5300000000000002E-3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1.0711999999999999</v>
      </c>
      <c r="BN241" s="64">
        <f t="shared" si="48"/>
        <v>2.6779999999999999</v>
      </c>
      <c r="BO241" s="64">
        <f t="shared" si="49"/>
        <v>2.5641025641025641E-3</v>
      </c>
      <c r="BP241" s="64">
        <f t="shared" si="50"/>
        <v>6.41025641025641E-3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4.3204898975013926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0.11627999999999998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32.96</v>
      </c>
      <c r="Y243" s="785">
        <f>IFERROR(SUM(Y231:Y241),"0")</f>
        <v>42.9</v>
      </c>
      <c r="Z243" s="37"/>
      <c r="AA243" s="786"/>
      <c r="AB243" s="786"/>
      <c r="AC243" s="786"/>
    </row>
    <row r="244" spans="1:68" ht="14.25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1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8</v>
      </c>
      <c r="Y246" s="784">
        <f>IFERROR(IF(X246="",0,CEILING((X246/$H246),1)*$H246),"")</f>
        <v>9.6000000000000014</v>
      </c>
      <c r="Z246" s="36">
        <f>IFERROR(IF(Y246=0,"",ROUNDUP(Y246/H246,0)*0.00937),"")</f>
        <v>2.811E-2</v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8.6649999999999991</v>
      </c>
      <c r="BN246" s="64">
        <f>IFERROR(Y246*I246/H246,"0")</f>
        <v>10.398000000000001</v>
      </c>
      <c r="BO246" s="64">
        <f>IFERROR(1/J246*(X246/H246),"0")</f>
        <v>2.0833333333333332E-2</v>
      </c>
      <c r="BP246" s="64">
        <f>IFERROR(1/J246*(Y246/H246),"0")</f>
        <v>2.5000000000000005E-2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2.5</v>
      </c>
      <c r="Y250" s="785">
        <f>IFERROR(Y245/H245,"0")+IFERROR(Y246/H246,"0")+IFERROR(Y247/H247,"0")+IFERROR(Y248/H248,"0")+IFERROR(Y249/H249,"0")</f>
        <v>3.0000000000000004</v>
      </c>
      <c r="Z250" s="785">
        <f>IFERROR(IF(Z245="",0,Z245),"0")+IFERROR(IF(Z246="",0,Z246),"0")+IFERROR(IF(Z247="",0,Z247),"0")+IFERROR(IF(Z248="",0,Z248),"0")+IFERROR(IF(Z249="",0,Z249),"0")</f>
        <v>2.811E-2</v>
      </c>
      <c r="AA250" s="786"/>
      <c r="AB250" s="786"/>
      <c r="AC250" s="786"/>
    </row>
    <row r="251" spans="1:68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8</v>
      </c>
      <c r="Y251" s="785">
        <f>IFERROR(SUM(Y245:Y249),"0")</f>
        <v>9.6000000000000014</v>
      </c>
      <c r="Z251" s="37"/>
      <c r="AA251" s="786"/>
      <c r="AB251" s="786"/>
      <c r="AC251" s="786"/>
    </row>
    <row r="252" spans="1:68" ht="16.5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89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907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7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4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5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0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5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90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86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87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9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6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0.55999999999999994</v>
      </c>
      <c r="Y413" s="784">
        <f>IFERROR(IF(X413="",0,CEILING((X413/$H413),1)*$H413),"")</f>
        <v>2.1</v>
      </c>
      <c r="Z413" s="36">
        <f>IFERROR(IF(Y413=0,"",ROUNDUP(Y413/H413,0)*0.00753),"")</f>
        <v>7.5300000000000002E-3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0.63253333333333317</v>
      </c>
      <c r="BN413" s="64">
        <f>IFERROR(Y413*I413/H413,"0")</f>
        <v>2.3719999999999999</v>
      </c>
      <c r="BO413" s="64">
        <f>IFERROR(1/J413*(X413/H413),"0")</f>
        <v>1.709401709401709E-3</v>
      </c>
      <c r="BP413" s="64">
        <f>IFERROR(1/J413*(Y413/H413),"0")</f>
        <v>6.41025641025641E-3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0.55999999999999994</v>
      </c>
      <c r="Y414" s="784">
        <f>IFERROR(IF(X414="",0,CEILING((X414/$H414),1)*$H414),"")</f>
        <v>2.1</v>
      </c>
      <c r="Z414" s="36">
        <f>IFERROR(IF(Y414=0,"",ROUNDUP(Y414/H414,0)*0.00753),"")</f>
        <v>7.5300000000000002E-3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0.6293333333333333</v>
      </c>
      <c r="BN414" s="64">
        <f>IFERROR(Y414*I414/H414,"0")</f>
        <v>2.36</v>
      </c>
      <c r="BO414" s="64">
        <f>IFERROR(1/J414*(X414/H414),"0")</f>
        <v>1.709401709401709E-3</v>
      </c>
      <c r="BP414" s="64">
        <f>IFERROR(1/J414*(Y414/H414),"0")</f>
        <v>6.41025641025641E-3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0.53333333333333321</v>
      </c>
      <c r="Y415" s="785">
        <f>IFERROR(Y412/H412,"0")+IFERROR(Y413/H413,"0")+IFERROR(Y414/H414,"0")</f>
        <v>2</v>
      </c>
      <c r="Z415" s="785">
        <f>IFERROR(IF(Z412="",0,Z412),"0")+IFERROR(IF(Z413="",0,Z413),"0")+IFERROR(IF(Z414="",0,Z414),"0")</f>
        <v>1.506E-2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1.1199999999999999</v>
      </c>
      <c r="Y416" s="785">
        <f>IFERROR(SUM(Y412:Y414),"0")</f>
        <v>4.2</v>
      </c>
      <c r="Z416" s="37"/>
      <c r="AA416" s="786"/>
      <c r="AB416" s="786"/>
      <c r="AC416" s="786"/>
    </row>
    <row r="417" spans="1:68" ht="27.75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400</v>
      </c>
      <c r="Y421" s="784">
        <f t="shared" si="82"/>
        <v>405</v>
      </c>
      <c r="Z421" s="36">
        <f>IFERROR(IF(Y421=0,"",ROUNDUP(Y421/H421,0)*0.02175),"")</f>
        <v>0.58724999999999994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412.8</v>
      </c>
      <c r="BN421" s="64">
        <f t="shared" si="84"/>
        <v>417.96000000000004</v>
      </c>
      <c r="BO421" s="64">
        <f t="shared" si="85"/>
        <v>0.55555555555555558</v>
      </c>
      <c r="BP421" s="64">
        <f t="shared" si="86"/>
        <v>0.5625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225</v>
      </c>
      <c r="Y423" s="784">
        <f t="shared" si="82"/>
        <v>225</v>
      </c>
      <c r="Z423" s="36">
        <f>IFERROR(IF(Y423=0,"",ROUNDUP(Y423/H423,0)*0.02175),"")</f>
        <v>0.32624999999999998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232.2</v>
      </c>
      <c r="BN423" s="64">
        <f t="shared" si="84"/>
        <v>232.2</v>
      </c>
      <c r="BO423" s="64">
        <f t="shared" si="85"/>
        <v>0.3125</v>
      </c>
      <c r="BP423" s="64">
        <f t="shared" si="86"/>
        <v>0.3125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525</v>
      </c>
      <c r="Y426" s="784">
        <f t="shared" si="82"/>
        <v>525</v>
      </c>
      <c r="Z426" s="36">
        <f>IFERROR(IF(Y426=0,"",ROUNDUP(Y426/H426,0)*0.02175),"")</f>
        <v>0.76124999999999998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541.79999999999995</v>
      </c>
      <c r="BN426" s="64">
        <f t="shared" si="84"/>
        <v>541.79999999999995</v>
      </c>
      <c r="BO426" s="64">
        <f t="shared" si="85"/>
        <v>0.72916666666666663</v>
      </c>
      <c r="BP426" s="64">
        <f t="shared" si="86"/>
        <v>0.72916666666666663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8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76.666666666666671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77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1.67475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1150</v>
      </c>
      <c r="Y432" s="785">
        <f>IFERROR(SUM(Y420:Y430),"0")</f>
        <v>1155</v>
      </c>
      <c r="Z432" s="37"/>
      <c r="AA432" s="786"/>
      <c r="AB432" s="786"/>
      <c r="AC432" s="786"/>
    </row>
    <row r="433" spans="1:68" ht="14.25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2000</v>
      </c>
      <c r="Y434" s="784">
        <f>IFERROR(IF(X434="",0,CEILING((X434/$H434),1)*$H434),"")</f>
        <v>2010</v>
      </c>
      <c r="Z434" s="36">
        <f>IFERROR(IF(Y434=0,"",ROUNDUP(Y434/H434,0)*0.02175),"")</f>
        <v>2.9144999999999999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2064</v>
      </c>
      <c r="BN434" s="64">
        <f>IFERROR(Y434*I434/H434,"0")</f>
        <v>2074.3200000000002</v>
      </c>
      <c r="BO434" s="64">
        <f>IFERROR(1/J434*(X434/H434),"0")</f>
        <v>2.7777777777777777</v>
      </c>
      <c r="BP434" s="64">
        <f>IFERROR(1/J434*(Y434/H434),"0")</f>
        <v>2.7916666666666665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133.33333333333334</v>
      </c>
      <c r="Y436" s="785">
        <f>IFERROR(Y434/H434,"0")+IFERROR(Y435/H435,"0")</f>
        <v>134</v>
      </c>
      <c r="Z436" s="785">
        <f>IFERROR(IF(Z434="",0,Z434),"0")+IFERROR(IF(Z435="",0,Z435),"0")</f>
        <v>2.9144999999999999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2000</v>
      </c>
      <c r="Y437" s="785">
        <f>IFERROR(SUM(Y434:Y435),"0")</f>
        <v>2010</v>
      </c>
      <c r="Z437" s="37"/>
      <c r="AA437" s="786"/>
      <c r="AB437" s="786"/>
      <c r="AC437" s="786"/>
    </row>
    <row r="438" spans="1:68" ht="14.25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13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101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9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8</v>
      </c>
      <c r="Y443" s="784">
        <f>IFERROR(IF(X443="",0,CEILING((X443/$H443),1)*$H443),"")</f>
        <v>15.6</v>
      </c>
      <c r="Z443" s="36">
        <f>IFERROR(IF(Y443=0,"",ROUNDUP(Y443/H443,0)*0.02175),"")</f>
        <v>4.3499999999999997E-2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8.5784615384615392</v>
      </c>
      <c r="BN443" s="64">
        <f>IFERROR(Y443*I443/H443,"0")</f>
        <v>16.728000000000002</v>
      </c>
      <c r="BO443" s="64">
        <f>IFERROR(1/J443*(X443/H443),"0")</f>
        <v>1.8315018315018316E-2</v>
      </c>
      <c r="BP443" s="64">
        <f>IFERROR(1/J443*(Y443/H443),"0")</f>
        <v>3.5714285714285712E-2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1.0256410256410258</v>
      </c>
      <c r="Y444" s="785">
        <f>IFERROR(Y439/H439,"0")+IFERROR(Y440/H440,"0")+IFERROR(Y441/H441,"0")+IFERROR(Y442/H442,"0")+IFERROR(Y443/H443,"0")</f>
        <v>2</v>
      </c>
      <c r="Z444" s="785">
        <f>IFERROR(IF(Z439="",0,Z439),"0")+IFERROR(IF(Z440="",0,Z440),"0")+IFERROR(IF(Z441="",0,Z441),"0")+IFERROR(IF(Z442="",0,Z442),"0")+IFERROR(IF(Z443="",0,Z443),"0")</f>
        <v>4.3499999999999997E-2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8</v>
      </c>
      <c r="Y445" s="785">
        <f>IFERROR(SUM(Y439:Y443),"0")</f>
        <v>15.6</v>
      </c>
      <c r="Z445" s="37"/>
      <c r="AA445" s="786"/>
      <c r="AB445" s="786"/>
      <c r="AC445" s="786"/>
    </row>
    <row r="446" spans="1:68" ht="14.25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7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10</v>
      </c>
      <c r="Y459" s="784">
        <f t="shared" si="87"/>
        <v>10.8</v>
      </c>
      <c r="Z459" s="36">
        <f t="shared" si="88"/>
        <v>2.1749999999999999E-2</v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10.444444444444443</v>
      </c>
      <c r="BN459" s="64">
        <f t="shared" si="90"/>
        <v>11.28</v>
      </c>
      <c r="BO459" s="64">
        <f t="shared" si="91"/>
        <v>1.653439153439153E-2</v>
      </c>
      <c r="BP459" s="64">
        <f t="shared" si="92"/>
        <v>1.7857142857142856E-2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0.92592592592592582</v>
      </c>
      <c r="Y462" s="785">
        <f>IFERROR(Y454/H454,"0")+IFERROR(Y455/H455,"0")+IFERROR(Y456/H456,"0")+IFERROR(Y457/H457,"0")+IFERROR(Y458/H458,"0")+IFERROR(Y459/H459,"0")+IFERROR(Y460/H460,"0")+IFERROR(Y461/H461,"0")</f>
        <v>1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2.1749999999999999E-2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10</v>
      </c>
      <c r="Y463" s="785">
        <f>IFERROR(SUM(Y454:Y461),"0")</f>
        <v>10.8</v>
      </c>
      <c r="Z463" s="37"/>
      <c r="AA463" s="786"/>
      <c r="AB463" s="786"/>
      <c r="AC463" s="786"/>
    </row>
    <row r="464" spans="1:68" ht="14.25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4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73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098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8</v>
      </c>
      <c r="Y481" s="784">
        <f>IFERROR(IF(X481="",0,CEILING((X481/$H481),1)*$H481),"")</f>
        <v>15.6</v>
      </c>
      <c r="Z481" s="36">
        <f>IFERROR(IF(Y481=0,"",ROUNDUP(Y481/H481,0)*0.02175),"")</f>
        <v>4.3499999999999997E-2</v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8.4923076923076923</v>
      </c>
      <c r="BN481" s="64">
        <f>IFERROR(Y481*I481/H481,"0")</f>
        <v>16.559999999999999</v>
      </c>
      <c r="BO481" s="64">
        <f>IFERROR(1/J481*(X481/H481),"0")</f>
        <v>1.8315018315018316E-2</v>
      </c>
      <c r="BP481" s="64">
        <f>IFERROR(1/J481*(Y481/H481),"0")</f>
        <v>3.5714285714285712E-2</v>
      </c>
    </row>
    <row r="482" spans="1:68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1.0256410256410258</v>
      </c>
      <c r="Y482" s="785">
        <f>IFERROR(Y480/H480,"0")+IFERROR(Y481/H481,"0")</f>
        <v>2</v>
      </c>
      <c r="Z482" s="785">
        <f>IFERROR(IF(Z480="",0,Z480),"0")+IFERROR(IF(Z481="",0,Z481),"0")</f>
        <v>4.3499999999999997E-2</v>
      </c>
      <c r="AA482" s="786"/>
      <c r="AB482" s="786"/>
      <c r="AC482" s="786"/>
    </row>
    <row r="483" spans="1:68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8</v>
      </c>
      <c r="Y483" s="785">
        <f>IFERROR(SUM(Y480:Y481),"0")</f>
        <v>15.6</v>
      </c>
      <c r="Z483" s="37"/>
      <c r="AA483" s="786"/>
      <c r="AB483" s="786"/>
      <c r="AC483" s="786"/>
    </row>
    <row r="484" spans="1:68" ht="27.75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5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3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2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82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89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16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400</v>
      </c>
      <c r="Y564" s="784">
        <f t="shared" si="104"/>
        <v>401.28000000000003</v>
      </c>
      <c r="Z564" s="36">
        <f t="shared" si="105"/>
        <v>0.90895999999999999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427.27272727272725</v>
      </c>
      <c r="BN564" s="64">
        <f t="shared" si="107"/>
        <v>428.64</v>
      </c>
      <c r="BO564" s="64">
        <f t="shared" si="108"/>
        <v>0.72843822843822836</v>
      </c>
      <c r="BP564" s="64">
        <f t="shared" si="109"/>
        <v>0.73076923076923084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175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4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40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75.757575757575751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0.90895999999999999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400</v>
      </c>
      <c r="Y571" s="785">
        <f>IFERROR(SUM(Y559:Y569),"0")</f>
        <v>401.28000000000003</v>
      </c>
      <c r="Z571" s="37"/>
      <c r="AA571" s="786"/>
      <c r="AB571" s="786"/>
      <c r="AC571" s="786"/>
    </row>
    <row r="572" spans="1:68" ht="14.25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5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9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82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115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76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4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04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5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66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7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8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3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06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8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30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98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19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1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4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7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0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4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6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0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71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23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199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00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89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49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00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8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08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53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94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29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17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43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4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0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7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8"/>
      <c r="P666" s="931" t="s">
        <v>1091</v>
      </c>
      <c r="Q666" s="932"/>
      <c r="R666" s="932"/>
      <c r="S666" s="932"/>
      <c r="T666" s="932"/>
      <c r="U666" s="932"/>
      <c r="V666" s="868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3716.105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3777.48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8"/>
      <c r="P667" s="931" t="s">
        <v>1092</v>
      </c>
      <c r="Q667" s="932"/>
      <c r="R667" s="932"/>
      <c r="S667" s="932"/>
      <c r="T667" s="932"/>
      <c r="U667" s="932"/>
      <c r="V667" s="868"/>
      <c r="W667" s="37" t="s">
        <v>69</v>
      </c>
      <c r="X667" s="785">
        <f>IFERROR(SUM(BM22:BM663),"0")</f>
        <v>3852.6322194723534</v>
      </c>
      <c r="Y667" s="785">
        <f>IFERROR(SUM(BN22:BN663),"0")</f>
        <v>3917.5080000000003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8"/>
      <c r="P668" s="931" t="s">
        <v>1093</v>
      </c>
      <c r="Q668" s="932"/>
      <c r="R668" s="932"/>
      <c r="S668" s="932"/>
      <c r="T668" s="932"/>
      <c r="U668" s="932"/>
      <c r="V668" s="868"/>
      <c r="W668" s="37" t="s">
        <v>1094</v>
      </c>
      <c r="X668" s="38">
        <f>ROUNDUP(SUM(BO22:BO663),0)</f>
        <v>6</v>
      </c>
      <c r="Y668" s="38">
        <f>ROUNDUP(SUM(BP22:BP663),0)</f>
        <v>6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8"/>
      <c r="P669" s="931" t="s">
        <v>1095</v>
      </c>
      <c r="Q669" s="932"/>
      <c r="R669" s="932"/>
      <c r="S669" s="932"/>
      <c r="T669" s="932"/>
      <c r="U669" s="932"/>
      <c r="V669" s="868"/>
      <c r="W669" s="37" t="s">
        <v>69</v>
      </c>
      <c r="X669" s="785">
        <f>GrossWeightTotal+PalletQtyTotal*25</f>
        <v>4002.6322194723534</v>
      </c>
      <c r="Y669" s="785">
        <f>GrossWeightTotalR+PalletQtyTotalR*25</f>
        <v>4067.5080000000003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8"/>
      <c r="P670" s="931" t="s">
        <v>1096</v>
      </c>
      <c r="Q670" s="932"/>
      <c r="R670" s="932"/>
      <c r="S670" s="932"/>
      <c r="T670" s="932"/>
      <c r="U670" s="932"/>
      <c r="V670" s="868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314.31638474339627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324</v>
      </c>
      <c r="Z670" s="37"/>
      <c r="AA670" s="786"/>
      <c r="AB670" s="786"/>
      <c r="AC670" s="786"/>
    </row>
    <row r="671" spans="1:68" ht="14.25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8"/>
      <c r="P671" s="931" t="s">
        <v>1097</v>
      </c>
      <c r="Q671" s="932"/>
      <c r="R671" s="932"/>
      <c r="S671" s="932"/>
      <c r="T671" s="932"/>
      <c r="U671" s="932"/>
      <c r="V671" s="868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5.9558299999999988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2"/>
      <c r="E673" s="832"/>
      <c r="F673" s="832"/>
      <c r="G673" s="832"/>
      <c r="H673" s="833"/>
      <c r="I673" s="787" t="s">
        <v>351</v>
      </c>
      <c r="J673" s="832"/>
      <c r="K673" s="832"/>
      <c r="L673" s="832"/>
      <c r="M673" s="832"/>
      <c r="N673" s="832"/>
      <c r="O673" s="832"/>
      <c r="P673" s="832"/>
      <c r="Q673" s="832"/>
      <c r="R673" s="832"/>
      <c r="S673" s="832"/>
      <c r="T673" s="832"/>
      <c r="U673" s="832"/>
      <c r="V673" s="833"/>
      <c r="W673" s="787" t="s">
        <v>691</v>
      </c>
      <c r="X673" s="833"/>
      <c r="Y673" s="787" t="s">
        <v>795</v>
      </c>
      <c r="Z673" s="832"/>
      <c r="AA673" s="832"/>
      <c r="AB673" s="833"/>
      <c r="AC673" s="780" t="s">
        <v>895</v>
      </c>
      <c r="AD673" s="787" t="s">
        <v>970</v>
      </c>
      <c r="AE673" s="833"/>
      <c r="AF673" s="781"/>
    </row>
    <row r="674" spans="1:32" ht="14.25" customHeight="1" thickTop="1" x14ac:dyDescent="0.2">
      <c r="A674" s="1032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33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4.5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160.49999999999997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4.2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3180.6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26.4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401.28000000000003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