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5DA73FA-8E41-4C86-8523-34FC829A4D01}" xr6:coauthVersionLast="47" xr6:coauthVersionMax="47" xr10:uidLastSave="{00000000-0000-0000-0000-000000000000}"/>
  <bookViews>
    <workbookView xWindow="1965" yWindow="67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Z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P593" i="2"/>
  <c r="BO593" i="2"/>
  <c r="BM593" i="2"/>
  <c r="Z593" i="2"/>
  <c r="Y593" i="2"/>
  <c r="BN593" i="2" s="1"/>
  <c r="P593" i="2"/>
  <c r="BO592" i="2"/>
  <c r="BM592" i="2"/>
  <c r="Y592" i="2"/>
  <c r="BP592" i="2" s="1"/>
  <c r="P592" i="2"/>
  <c r="BO591" i="2"/>
  <c r="BN591" i="2"/>
  <c r="BM591" i="2"/>
  <c r="Z591" i="2"/>
  <c r="Y591" i="2"/>
  <c r="P591" i="2"/>
  <c r="X589" i="2"/>
  <c r="X588" i="2"/>
  <c r="BO587" i="2"/>
  <c r="BN587" i="2"/>
  <c r="BM587" i="2"/>
  <c r="Z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Z567" i="2"/>
  <c r="Y567" i="2"/>
  <c r="BP567" i="2" s="1"/>
  <c r="BO566" i="2"/>
  <c r="BM566" i="2"/>
  <c r="Y566" i="2"/>
  <c r="Z566" i="2" s="1"/>
  <c r="P566" i="2"/>
  <c r="BP565" i="2"/>
  <c r="BO565" i="2"/>
  <c r="BM565" i="2"/>
  <c r="Z565" i="2"/>
  <c r="Y565" i="2"/>
  <c r="BN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X526" i="2"/>
  <c r="X525" i="2"/>
  <c r="BP524" i="2"/>
  <c r="BO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P505" i="2"/>
  <c r="BO505" i="2"/>
  <c r="BN505" i="2"/>
  <c r="BM505" i="2"/>
  <c r="Z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P481" i="2"/>
  <c r="BO481" i="2"/>
  <c r="BN481" i="2"/>
  <c r="BM481" i="2"/>
  <c r="Z481" i="2"/>
  <c r="Y481" i="2"/>
  <c r="P481" i="2"/>
  <c r="BO480" i="2"/>
  <c r="BM480" i="2"/>
  <c r="Y480" i="2"/>
  <c r="Y482" i="2" s="1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P466" i="2"/>
  <c r="BO466" i="2"/>
  <c r="BN466" i="2"/>
  <c r="BM466" i="2"/>
  <c r="Z466" i="2"/>
  <c r="Y466" i="2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P454" i="2"/>
  <c r="BO454" i="2"/>
  <c r="BN454" i="2"/>
  <c r="BM454" i="2"/>
  <c r="Z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Z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Y377" i="2" s="1"/>
  <c r="P373" i="2"/>
  <c r="BP372" i="2"/>
  <c r="BO372" i="2"/>
  <c r="BN372" i="2"/>
  <c r="BM372" i="2"/>
  <c r="Z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P362" i="2"/>
  <c r="BO362" i="2"/>
  <c r="BN362" i="2"/>
  <c r="BM362" i="2"/>
  <c r="Z362" i="2"/>
  <c r="Y362" i="2"/>
  <c r="BP361" i="2"/>
  <c r="BO361" i="2"/>
  <c r="BN361" i="2"/>
  <c r="BM361" i="2"/>
  <c r="Z361" i="2"/>
  <c r="Y361" i="2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Z336" i="2"/>
  <c r="Z337" i="2" s="1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Z319" i="2"/>
  <c r="Z320" i="2" s="1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Y306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N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Y140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Z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Z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BO26" i="2"/>
  <c r="BM26" i="2"/>
  <c r="Y26" i="2"/>
  <c r="Y38" i="2" s="1"/>
  <c r="P26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BP233" i="2" l="1"/>
  <c r="Z233" i="2"/>
  <c r="BP564" i="2"/>
  <c r="Z564" i="2"/>
  <c r="BP390" i="2"/>
  <c r="Z120" i="2"/>
  <c r="Y467" i="2"/>
  <c r="Z26" i="2"/>
  <c r="Z27" i="2"/>
  <c r="BP27" i="2"/>
  <c r="BN29" i="2"/>
  <c r="BN70" i="2"/>
  <c r="Z105" i="2"/>
  <c r="Y206" i="2"/>
  <c r="Z204" i="2"/>
  <c r="BP204" i="2"/>
  <c r="Z223" i="2"/>
  <c r="Z302" i="2"/>
  <c r="BN341" i="2"/>
  <c r="BN366" i="2"/>
  <c r="Z382" i="2"/>
  <c r="BP382" i="2"/>
  <c r="Z396" i="2"/>
  <c r="BP396" i="2"/>
  <c r="BN425" i="2"/>
  <c r="Z439" i="2"/>
  <c r="BP439" i="2"/>
  <c r="BN440" i="2"/>
  <c r="BN447" i="2"/>
  <c r="Z458" i="2"/>
  <c r="BP458" i="2"/>
  <c r="Z493" i="2"/>
  <c r="BP493" i="2"/>
  <c r="BN509" i="2"/>
  <c r="Z582" i="2"/>
  <c r="BP582" i="2"/>
  <c r="BN583" i="2"/>
  <c r="I676" i="2"/>
  <c r="BN524" i="2"/>
  <c r="Y525" i="2"/>
  <c r="Z598" i="2"/>
  <c r="BP632" i="2"/>
  <c r="Z29" i="2"/>
  <c r="BP30" i="2"/>
  <c r="BP32" i="2"/>
  <c r="Z70" i="2"/>
  <c r="BP71" i="2"/>
  <c r="Y83" i="2"/>
  <c r="Z117" i="2"/>
  <c r="Z144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Y594" i="2"/>
  <c r="Z597" i="2"/>
  <c r="Z599" i="2" s="1"/>
  <c r="BP597" i="2"/>
  <c r="BN598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Z131" i="2" s="1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Z82" i="2" s="1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122" i="2" l="1"/>
  <c r="Z444" i="2"/>
  <c r="Z436" i="2"/>
  <c r="Z38" i="2"/>
  <c r="Z262" i="2"/>
  <c r="Z450" i="2"/>
  <c r="Z342" i="2"/>
  <c r="Z376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<sst xmlns="http://schemas.openxmlformats.org/spreadsheetml/2006/main" count="5334" uniqueCount="1118">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</sst>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D651" zoomScaleNormal="100" zoomScaleSheetLayoutView="100" workbookViewId="0">
      <selection activeCell="X423" sqref="X4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7" t="s">
        <v>26</v>
      </c>
      <c r="E1" s="787"/>
      <c r="F1" s="787"/>
      <c r="G1" s="14" t="s">
        <v>66</v>
      </c>
      <c r="H1" s="787" t="s">
        <v>46</v>
      </c>
      <c r="I1" s="787"/>
      <c r="J1" s="787"/>
      <c r="K1" s="787"/>
      <c r="L1" s="787"/>
      <c r="M1" s="787"/>
      <c r="N1" s="787"/>
      <c r="O1" s="787"/>
      <c r="P1" s="787"/>
      <c r="Q1" s="787"/>
      <c r="R1" s="788" t="s">
        <v>67</v>
      </c>
      <c r="S1" s="789"/>
      <c r="T1" s="7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0"/>
      <c r="Q3" s="790"/>
      <c r="R3" s="790"/>
      <c r="S3" s="790"/>
      <c r="T3" s="790"/>
      <c r="U3" s="790"/>
      <c r="V3" s="790"/>
      <c r="W3" s="79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1" t="s">
        <v>8</v>
      </c>
      <c r="B5" s="791"/>
      <c r="C5" s="791"/>
      <c r="D5" s="792"/>
      <c r="E5" s="792"/>
      <c r="F5" s="793" t="s">
        <v>14</v>
      </c>
      <c r="G5" s="793"/>
      <c r="H5" s="792"/>
      <c r="I5" s="792"/>
      <c r="J5" s="792"/>
      <c r="K5" s="792"/>
      <c r="L5" s="792"/>
      <c r="M5" s="792"/>
      <c r="N5" s="69"/>
      <c r="P5" s="26" t="s">
        <v>4</v>
      </c>
      <c r="Q5" s="794">
        <v>45621</v>
      </c>
      <c r="R5" s="794"/>
      <c r="T5" s="795" t="s">
        <v>3</v>
      </c>
      <c r="U5" s="796"/>
      <c r="V5" s="797" t="s">
        <v>1104</v>
      </c>
      <c r="W5" s="798"/>
      <c r="AB5" s="57"/>
      <c r="AC5" s="57"/>
      <c r="AD5" s="57"/>
      <c r="AE5" s="57"/>
    </row>
    <row r="6" spans="1:32" s="17" customFormat="1" ht="24" customHeight="1" x14ac:dyDescent="0.2">
      <c r="A6" s="791" t="s">
        <v>1</v>
      </c>
      <c r="B6" s="791"/>
      <c r="C6" s="791"/>
      <c r="D6" s="799" t="s">
        <v>75</v>
      </c>
      <c r="E6" s="799"/>
      <c r="F6" s="799"/>
      <c r="G6" s="799"/>
      <c r="H6" s="799"/>
      <c r="I6" s="799"/>
      <c r="J6" s="799"/>
      <c r="K6" s="799"/>
      <c r="L6" s="799"/>
      <c r="M6" s="799"/>
      <c r="N6" s="70"/>
      <c r="P6" s="26" t="s">
        <v>27</v>
      </c>
      <c r="Q6" s="800" t="str">
        <f>IF(Q5=0," ",CHOOSE(WEEKDAY(Q5,2),"Понедельник","Вторник","Среда","Четверг","Пятница","Суббота","Воскресенье"))</f>
        <v>Понедельник</v>
      </c>
      <c r="R6" s="800"/>
      <c r="T6" s="801" t="s">
        <v>5</v>
      </c>
      <c r="U6" s="802"/>
      <c r="V6" s="803" t="s">
        <v>69</v>
      </c>
      <c r="W6" s="80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0"/>
      <c r="M7" s="811"/>
      <c r="N7" s="71"/>
      <c r="P7" s="26"/>
      <c r="Q7" s="46"/>
      <c r="R7" s="46"/>
      <c r="T7" s="801"/>
      <c r="U7" s="802"/>
      <c r="V7" s="805"/>
      <c r="W7" s="806"/>
      <c r="AB7" s="57"/>
      <c r="AC7" s="57"/>
      <c r="AD7" s="57"/>
      <c r="AE7" s="57"/>
    </row>
    <row r="8" spans="1:32" s="17" customFormat="1" ht="25.5" customHeight="1" x14ac:dyDescent="0.2">
      <c r="A8" s="812" t="s">
        <v>57</v>
      </c>
      <c r="B8" s="812"/>
      <c r="C8" s="812"/>
      <c r="D8" s="813" t="s">
        <v>76</v>
      </c>
      <c r="E8" s="813"/>
      <c r="F8" s="813"/>
      <c r="G8" s="813"/>
      <c r="H8" s="813"/>
      <c r="I8" s="813"/>
      <c r="J8" s="813"/>
      <c r="K8" s="813"/>
      <c r="L8" s="813"/>
      <c r="M8" s="813"/>
      <c r="N8" s="72"/>
      <c r="P8" s="26" t="s">
        <v>11</v>
      </c>
      <c r="Q8" s="814">
        <v>0.41666666666666669</v>
      </c>
      <c r="R8" s="814"/>
      <c r="T8" s="801"/>
      <c r="U8" s="802"/>
      <c r="V8" s="805"/>
      <c r="W8" s="806"/>
      <c r="AB8" s="57"/>
      <c r="AC8" s="57"/>
      <c r="AD8" s="57"/>
      <c r="AE8" s="57"/>
    </row>
    <row r="9" spans="1:32" s="17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5"/>
      <c r="C9" s="815"/>
      <c r="D9" s="816" t="s">
        <v>45</v>
      </c>
      <c r="E9" s="817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5"/>
      <c r="H9" s="818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67"/>
      <c r="P9" s="29" t="s">
        <v>15</v>
      </c>
      <c r="Q9" s="819"/>
      <c r="R9" s="819"/>
      <c r="T9" s="801"/>
      <c r="U9" s="802"/>
      <c r="V9" s="807"/>
      <c r="W9" s="80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5"/>
      <c r="C10" s="815"/>
      <c r="D10" s="816"/>
      <c r="E10" s="817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5"/>
      <c r="H10" s="820" t="str">
        <f>IFERROR(VLOOKUP($D$10,Proxy,2,FALSE),"")</f>
        <v/>
      </c>
      <c r="I10" s="820"/>
      <c r="J10" s="820"/>
      <c r="K10" s="820"/>
      <c r="L10" s="820"/>
      <c r="M10" s="820"/>
      <c r="N10" s="68"/>
      <c r="P10" s="29" t="s">
        <v>32</v>
      </c>
      <c r="Q10" s="821"/>
      <c r="R10" s="821"/>
      <c r="U10" s="26" t="s">
        <v>12</v>
      </c>
      <c r="V10" s="822" t="s">
        <v>70</v>
      </c>
      <c r="W10" s="8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4"/>
      <c r="R11" s="824"/>
      <c r="U11" s="26" t="s">
        <v>28</v>
      </c>
      <c r="V11" s="825" t="s">
        <v>54</v>
      </c>
      <c r="W11" s="82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6" t="s">
        <v>71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6"/>
      <c r="N12" s="73"/>
      <c r="P12" s="26" t="s">
        <v>30</v>
      </c>
      <c r="Q12" s="814"/>
      <c r="R12" s="814"/>
      <c r="S12" s="27"/>
      <c r="T12"/>
      <c r="U12" s="26" t="s">
        <v>45</v>
      </c>
      <c r="V12" s="827"/>
      <c r="W12" s="827"/>
      <c r="X12"/>
      <c r="AB12" s="57"/>
      <c r="AC12" s="57"/>
      <c r="AD12" s="57"/>
      <c r="AE12" s="57"/>
    </row>
    <row r="13" spans="1:32" s="17" customFormat="1" ht="23.25" customHeight="1" x14ac:dyDescent="0.2">
      <c r="A13" s="826" t="s">
        <v>72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6"/>
      <c r="N13" s="73"/>
      <c r="O13" s="29"/>
      <c r="P13" s="29" t="s">
        <v>31</v>
      </c>
      <c r="Q13" s="825"/>
      <c r="R13" s="82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6" t="s">
        <v>73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8" t="s">
        <v>74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8"/>
      <c r="N15" s="74"/>
      <c r="O15"/>
      <c r="P15" s="829" t="s">
        <v>60</v>
      </c>
      <c r="Q15" s="829"/>
      <c r="R15" s="829"/>
      <c r="S15" s="829"/>
      <c r="T15" s="82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0"/>
      <c r="Q16" s="830"/>
      <c r="R16" s="830"/>
      <c r="S16" s="830"/>
      <c r="T16" s="83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3" t="s">
        <v>58</v>
      </c>
      <c r="B17" s="833" t="s">
        <v>48</v>
      </c>
      <c r="C17" s="835" t="s">
        <v>47</v>
      </c>
      <c r="D17" s="837" t="s">
        <v>49</v>
      </c>
      <c r="E17" s="838"/>
      <c r="F17" s="833" t="s">
        <v>21</v>
      </c>
      <c r="G17" s="833" t="s">
        <v>24</v>
      </c>
      <c r="H17" s="833" t="s">
        <v>22</v>
      </c>
      <c r="I17" s="833" t="s">
        <v>23</v>
      </c>
      <c r="J17" s="833" t="s">
        <v>16</v>
      </c>
      <c r="K17" s="833" t="s">
        <v>62</v>
      </c>
      <c r="L17" s="833" t="s">
        <v>64</v>
      </c>
      <c r="M17" s="833" t="s">
        <v>2</v>
      </c>
      <c r="N17" s="833" t="s">
        <v>63</v>
      </c>
      <c r="O17" s="833" t="s">
        <v>25</v>
      </c>
      <c r="P17" s="837" t="s">
        <v>17</v>
      </c>
      <c r="Q17" s="841"/>
      <c r="R17" s="841"/>
      <c r="S17" s="841"/>
      <c r="T17" s="838"/>
      <c r="U17" s="831" t="s">
        <v>55</v>
      </c>
      <c r="V17" s="832"/>
      <c r="W17" s="833" t="s">
        <v>6</v>
      </c>
      <c r="X17" s="833" t="s">
        <v>41</v>
      </c>
      <c r="Y17" s="843" t="s">
        <v>53</v>
      </c>
      <c r="Z17" s="845" t="s">
        <v>18</v>
      </c>
      <c r="AA17" s="847" t="s">
        <v>59</v>
      </c>
      <c r="AB17" s="847" t="s">
        <v>19</v>
      </c>
      <c r="AC17" s="847" t="s">
        <v>65</v>
      </c>
      <c r="AD17" s="849" t="s">
        <v>56</v>
      </c>
      <c r="AE17" s="850"/>
      <c r="AF17" s="851"/>
      <c r="AG17" s="77"/>
      <c r="BD17" s="76" t="s">
        <v>61</v>
      </c>
    </row>
    <row r="18" spans="1:68" ht="14.25" customHeight="1" x14ac:dyDescent="0.2">
      <c r="A18" s="834"/>
      <c r="B18" s="834"/>
      <c r="C18" s="836"/>
      <c r="D18" s="839"/>
      <c r="E18" s="840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9"/>
      <c r="Q18" s="842"/>
      <c r="R18" s="842"/>
      <c r="S18" s="842"/>
      <c r="T18" s="840"/>
      <c r="U18" s="78" t="s">
        <v>44</v>
      </c>
      <c r="V18" s="78" t="s">
        <v>43</v>
      </c>
      <c r="W18" s="834"/>
      <c r="X18" s="834"/>
      <c r="Y18" s="844"/>
      <c r="Z18" s="846"/>
      <c r="AA18" s="848"/>
      <c r="AB18" s="848"/>
      <c r="AC18" s="848"/>
      <c r="AD18" s="852"/>
      <c r="AE18" s="853"/>
      <c r="AF18" s="854"/>
      <c r="AG18" s="77"/>
      <c r="BD18" s="76"/>
    </row>
    <row r="19" spans="1:68" ht="27.75" customHeight="1" x14ac:dyDescent="0.2">
      <c r="A19" s="855" t="s">
        <v>77</v>
      </c>
      <c r="B19" s="855"/>
      <c r="C19" s="855"/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  <c r="Q19" s="855"/>
      <c r="R19" s="855"/>
      <c r="S19" s="855"/>
      <c r="T19" s="855"/>
      <c r="U19" s="855"/>
      <c r="V19" s="855"/>
      <c r="W19" s="855"/>
      <c r="X19" s="855"/>
      <c r="Y19" s="855"/>
      <c r="Z19" s="855"/>
      <c r="AA19" s="52"/>
      <c r="AB19" s="52"/>
      <c r="AC19" s="52"/>
    </row>
    <row r="20" spans="1:68" ht="16.5" customHeight="1" x14ac:dyDescent="0.25">
      <c r="A20" s="856" t="s">
        <v>77</v>
      </c>
      <c r="B20" s="856"/>
      <c r="C20" s="856"/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56"/>
      <c r="O20" s="856"/>
      <c r="P20" s="856"/>
      <c r="Q20" s="856"/>
      <c r="R20" s="856"/>
      <c r="S20" s="856"/>
      <c r="T20" s="856"/>
      <c r="U20" s="856"/>
      <c r="V20" s="856"/>
      <c r="W20" s="856"/>
      <c r="X20" s="856"/>
      <c r="Y20" s="856"/>
      <c r="Z20" s="856"/>
      <c r="AA20" s="62"/>
      <c r="AB20" s="62"/>
      <c r="AC20" s="62"/>
    </row>
    <row r="21" spans="1:68" ht="14.25" customHeight="1" x14ac:dyDescent="0.25">
      <c r="A21" s="857" t="s">
        <v>78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8">
        <v>4680115885004</v>
      </c>
      <c r="E22" s="85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0"/>
      <c r="R22" s="860"/>
      <c r="S22" s="860"/>
      <c r="T22" s="86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5"/>
      <c r="B23" s="865"/>
      <c r="C23" s="865"/>
      <c r="D23" s="865"/>
      <c r="E23" s="865"/>
      <c r="F23" s="865"/>
      <c r="G23" s="865"/>
      <c r="H23" s="865"/>
      <c r="I23" s="865"/>
      <c r="J23" s="865"/>
      <c r="K23" s="865"/>
      <c r="L23" s="865"/>
      <c r="M23" s="865"/>
      <c r="N23" s="865"/>
      <c r="O23" s="866"/>
      <c r="P23" s="862" t="s">
        <v>40</v>
      </c>
      <c r="Q23" s="863"/>
      <c r="R23" s="863"/>
      <c r="S23" s="863"/>
      <c r="T23" s="863"/>
      <c r="U23" s="863"/>
      <c r="V23" s="86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5"/>
      <c r="B24" s="865"/>
      <c r="C24" s="865"/>
      <c r="D24" s="865"/>
      <c r="E24" s="865"/>
      <c r="F24" s="865"/>
      <c r="G24" s="865"/>
      <c r="H24" s="865"/>
      <c r="I24" s="865"/>
      <c r="J24" s="865"/>
      <c r="K24" s="865"/>
      <c r="L24" s="865"/>
      <c r="M24" s="865"/>
      <c r="N24" s="865"/>
      <c r="O24" s="866"/>
      <c r="P24" s="862" t="s">
        <v>40</v>
      </c>
      <c r="Q24" s="863"/>
      <c r="R24" s="863"/>
      <c r="S24" s="863"/>
      <c r="T24" s="863"/>
      <c r="U24" s="863"/>
      <c r="V24" s="86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7" t="s">
        <v>84</v>
      </c>
      <c r="B25" s="857"/>
      <c r="C25" s="857"/>
      <c r="D25" s="857"/>
      <c r="E25" s="857"/>
      <c r="F25" s="857"/>
      <c r="G25" s="857"/>
      <c r="H25" s="857"/>
      <c r="I25" s="857"/>
      <c r="J25" s="857"/>
      <c r="K25" s="857"/>
      <c r="L25" s="857"/>
      <c r="M25" s="857"/>
      <c r="N25" s="857"/>
      <c r="O25" s="857"/>
      <c r="P25" s="857"/>
      <c r="Q25" s="857"/>
      <c r="R25" s="857"/>
      <c r="S25" s="857"/>
      <c r="T25" s="857"/>
      <c r="U25" s="857"/>
      <c r="V25" s="857"/>
      <c r="W25" s="857"/>
      <c r="X25" s="857"/>
      <c r="Y25" s="857"/>
      <c r="Z25" s="85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858">
        <v>4607091383881</v>
      </c>
      <c r="E26" s="85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0"/>
      <c r="R26" s="860"/>
      <c r="S26" s="860"/>
      <c r="T26" s="86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858">
        <v>4680115885912</v>
      </c>
      <c r="E27" s="85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68" t="s">
        <v>91</v>
      </c>
      <c r="Q27" s="860"/>
      <c r="R27" s="860"/>
      <c r="S27" s="860"/>
      <c r="T27" s="86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8">
        <v>4607091388237</v>
      </c>
      <c r="E28" s="85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0"/>
      <c r="R28" s="860"/>
      <c r="S28" s="860"/>
      <c r="T28" s="86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8">
        <v>4680115886230</v>
      </c>
      <c r="E29" s="858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70" t="s">
        <v>97</v>
      </c>
      <c r="Q29" s="860"/>
      <c r="R29" s="860"/>
      <c r="S29" s="860"/>
      <c r="T29" s="86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858">
        <v>4607091383935</v>
      </c>
      <c r="E30" s="858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8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0"/>
      <c r="R30" s="860"/>
      <c r="S30" s="860"/>
      <c r="T30" s="86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858">
        <v>4680115886278</v>
      </c>
      <c r="E31" s="858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72" t="s">
        <v>104</v>
      </c>
      <c r="Q31" s="860"/>
      <c r="R31" s="860"/>
      <c r="S31" s="860"/>
      <c r="T31" s="86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858">
        <v>4680115881990</v>
      </c>
      <c r="E32" s="858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0"/>
      <c r="R32" s="860"/>
      <c r="S32" s="860"/>
      <c r="T32" s="86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858">
        <v>4680115886247</v>
      </c>
      <c r="E33" s="858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874" t="s">
        <v>110</v>
      </c>
      <c r="Q33" s="860"/>
      <c r="R33" s="860"/>
      <c r="S33" s="860"/>
      <c r="T33" s="86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858">
        <v>4680115881853</v>
      </c>
      <c r="E34" s="858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875" t="s">
        <v>114</v>
      </c>
      <c r="Q34" s="860"/>
      <c r="R34" s="860"/>
      <c r="S34" s="860"/>
      <c r="T34" s="86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858">
        <v>4680115885905</v>
      </c>
      <c r="E35" s="858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876" t="s">
        <v>117</v>
      </c>
      <c r="Q35" s="860"/>
      <c r="R35" s="860"/>
      <c r="S35" s="860"/>
      <c r="T35" s="86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858">
        <v>4607091383911</v>
      </c>
      <c r="E36" s="858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0"/>
      <c r="R36" s="860"/>
      <c r="S36" s="860"/>
      <c r="T36" s="86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858">
        <v>4607091388244</v>
      </c>
      <c r="E37" s="858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8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0"/>
      <c r="R37" s="860"/>
      <c r="S37" s="860"/>
      <c r="T37" s="86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865"/>
      <c r="B38" s="865"/>
      <c r="C38" s="865"/>
      <c r="D38" s="865"/>
      <c r="E38" s="865"/>
      <c r="F38" s="865"/>
      <c r="G38" s="865"/>
      <c r="H38" s="865"/>
      <c r="I38" s="865"/>
      <c r="J38" s="865"/>
      <c r="K38" s="865"/>
      <c r="L38" s="865"/>
      <c r="M38" s="865"/>
      <c r="N38" s="865"/>
      <c r="O38" s="866"/>
      <c r="P38" s="862" t="s">
        <v>40</v>
      </c>
      <c r="Q38" s="863"/>
      <c r="R38" s="863"/>
      <c r="S38" s="863"/>
      <c r="T38" s="863"/>
      <c r="U38" s="863"/>
      <c r="V38" s="864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865"/>
      <c r="B39" s="865"/>
      <c r="C39" s="865"/>
      <c r="D39" s="865"/>
      <c r="E39" s="865"/>
      <c r="F39" s="865"/>
      <c r="G39" s="865"/>
      <c r="H39" s="865"/>
      <c r="I39" s="865"/>
      <c r="J39" s="865"/>
      <c r="K39" s="865"/>
      <c r="L39" s="865"/>
      <c r="M39" s="865"/>
      <c r="N39" s="865"/>
      <c r="O39" s="866"/>
      <c r="P39" s="862" t="s">
        <v>40</v>
      </c>
      <c r="Q39" s="863"/>
      <c r="R39" s="863"/>
      <c r="S39" s="863"/>
      <c r="T39" s="863"/>
      <c r="U39" s="863"/>
      <c r="V39" s="864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857" t="s">
        <v>124</v>
      </c>
      <c r="B40" s="857"/>
      <c r="C40" s="857"/>
      <c r="D40" s="857"/>
      <c r="E40" s="857"/>
      <c r="F40" s="857"/>
      <c r="G40" s="857"/>
      <c r="H40" s="857"/>
      <c r="I40" s="857"/>
      <c r="J40" s="857"/>
      <c r="K40" s="857"/>
      <c r="L40" s="857"/>
      <c r="M40" s="857"/>
      <c r="N40" s="857"/>
      <c r="O40" s="857"/>
      <c r="P40" s="857"/>
      <c r="Q40" s="857"/>
      <c r="R40" s="857"/>
      <c r="S40" s="857"/>
      <c r="T40" s="857"/>
      <c r="U40" s="857"/>
      <c r="V40" s="857"/>
      <c r="W40" s="857"/>
      <c r="X40" s="857"/>
      <c r="Y40" s="857"/>
      <c r="Z40" s="857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858">
        <v>4607091388503</v>
      </c>
      <c r="E41" s="858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8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0"/>
      <c r="R41" s="860"/>
      <c r="S41" s="860"/>
      <c r="T41" s="861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65"/>
      <c r="B42" s="865"/>
      <c r="C42" s="865"/>
      <c r="D42" s="865"/>
      <c r="E42" s="865"/>
      <c r="F42" s="865"/>
      <c r="G42" s="865"/>
      <c r="H42" s="865"/>
      <c r="I42" s="865"/>
      <c r="J42" s="865"/>
      <c r="K42" s="865"/>
      <c r="L42" s="865"/>
      <c r="M42" s="865"/>
      <c r="N42" s="865"/>
      <c r="O42" s="866"/>
      <c r="P42" s="862" t="s">
        <v>40</v>
      </c>
      <c r="Q42" s="863"/>
      <c r="R42" s="863"/>
      <c r="S42" s="863"/>
      <c r="T42" s="863"/>
      <c r="U42" s="863"/>
      <c r="V42" s="864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65"/>
      <c r="B43" s="865"/>
      <c r="C43" s="865"/>
      <c r="D43" s="865"/>
      <c r="E43" s="865"/>
      <c r="F43" s="865"/>
      <c r="G43" s="865"/>
      <c r="H43" s="865"/>
      <c r="I43" s="865"/>
      <c r="J43" s="865"/>
      <c r="K43" s="865"/>
      <c r="L43" s="865"/>
      <c r="M43" s="865"/>
      <c r="N43" s="865"/>
      <c r="O43" s="866"/>
      <c r="P43" s="862" t="s">
        <v>40</v>
      </c>
      <c r="Q43" s="863"/>
      <c r="R43" s="863"/>
      <c r="S43" s="863"/>
      <c r="T43" s="863"/>
      <c r="U43" s="863"/>
      <c r="V43" s="864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857" t="s">
        <v>130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858">
        <v>4607091389111</v>
      </c>
      <c r="E45" s="858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0"/>
      <c r="R45" s="860"/>
      <c r="S45" s="860"/>
      <c r="T45" s="86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65"/>
      <c r="B46" s="865"/>
      <c r="C46" s="865"/>
      <c r="D46" s="865"/>
      <c r="E46" s="865"/>
      <c r="F46" s="865"/>
      <c r="G46" s="865"/>
      <c r="H46" s="865"/>
      <c r="I46" s="865"/>
      <c r="J46" s="865"/>
      <c r="K46" s="865"/>
      <c r="L46" s="865"/>
      <c r="M46" s="865"/>
      <c r="N46" s="865"/>
      <c r="O46" s="866"/>
      <c r="P46" s="862" t="s">
        <v>40</v>
      </c>
      <c r="Q46" s="863"/>
      <c r="R46" s="863"/>
      <c r="S46" s="863"/>
      <c r="T46" s="863"/>
      <c r="U46" s="863"/>
      <c r="V46" s="864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865"/>
      <c r="B47" s="865"/>
      <c r="C47" s="865"/>
      <c r="D47" s="865"/>
      <c r="E47" s="865"/>
      <c r="F47" s="865"/>
      <c r="G47" s="865"/>
      <c r="H47" s="865"/>
      <c r="I47" s="865"/>
      <c r="J47" s="865"/>
      <c r="K47" s="865"/>
      <c r="L47" s="865"/>
      <c r="M47" s="865"/>
      <c r="N47" s="865"/>
      <c r="O47" s="866"/>
      <c r="P47" s="862" t="s">
        <v>40</v>
      </c>
      <c r="Q47" s="863"/>
      <c r="R47" s="863"/>
      <c r="S47" s="863"/>
      <c r="T47" s="863"/>
      <c r="U47" s="863"/>
      <c r="V47" s="864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55" t="s">
        <v>133</v>
      </c>
      <c r="B48" s="855"/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  <c r="O48" s="855"/>
      <c r="P48" s="855"/>
      <c r="Q48" s="855"/>
      <c r="R48" s="855"/>
      <c r="S48" s="855"/>
      <c r="T48" s="855"/>
      <c r="U48" s="855"/>
      <c r="V48" s="855"/>
      <c r="W48" s="855"/>
      <c r="X48" s="855"/>
      <c r="Y48" s="855"/>
      <c r="Z48" s="855"/>
      <c r="AA48" s="52"/>
      <c r="AB48" s="52"/>
      <c r="AC48" s="52"/>
    </row>
    <row r="49" spans="1:68" ht="16.5" customHeight="1" x14ac:dyDescent="0.25">
      <c r="A49" s="856" t="s">
        <v>134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856"/>
      <c r="T49" s="856"/>
      <c r="U49" s="856"/>
      <c r="V49" s="856"/>
      <c r="W49" s="856"/>
      <c r="X49" s="856"/>
      <c r="Y49" s="856"/>
      <c r="Z49" s="856"/>
      <c r="AA49" s="62"/>
      <c r="AB49" s="62"/>
      <c r="AC49" s="62"/>
    </row>
    <row r="50" spans="1:68" ht="14.25" customHeight="1" x14ac:dyDescent="0.25">
      <c r="A50" s="857" t="s">
        <v>135</v>
      </c>
      <c r="B50" s="857"/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7"/>
      <c r="Z50" s="857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858">
        <v>4607091385670</v>
      </c>
      <c r="E51" s="858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0"/>
      <c r="R51" s="860"/>
      <c r="S51" s="860"/>
      <c r="T51" s="86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858">
        <v>4607091385670</v>
      </c>
      <c r="E52" s="858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0"/>
      <c r="R52" s="860"/>
      <c r="S52" s="860"/>
      <c r="T52" s="86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858">
        <v>4680115883956</v>
      </c>
      <c r="E53" s="858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0"/>
      <c r="R53" s="860"/>
      <c r="S53" s="860"/>
      <c r="T53" s="86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858">
        <v>4607091385687</v>
      </c>
      <c r="E54" s="85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88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0"/>
      <c r="R54" s="860"/>
      <c r="S54" s="860"/>
      <c r="T54" s="86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858">
        <v>4680115882539</v>
      </c>
      <c r="E55" s="858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0"/>
      <c r="R55" s="860"/>
      <c r="S55" s="860"/>
      <c r="T55" s="86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858">
        <v>4680115883949</v>
      </c>
      <c r="E56" s="858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8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0"/>
      <c r="R56" s="860"/>
      <c r="S56" s="860"/>
      <c r="T56" s="86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865"/>
      <c r="B57" s="865"/>
      <c r="C57" s="865"/>
      <c r="D57" s="865"/>
      <c r="E57" s="865"/>
      <c r="F57" s="865"/>
      <c r="G57" s="865"/>
      <c r="H57" s="865"/>
      <c r="I57" s="865"/>
      <c r="J57" s="865"/>
      <c r="K57" s="865"/>
      <c r="L57" s="865"/>
      <c r="M57" s="865"/>
      <c r="N57" s="865"/>
      <c r="O57" s="866"/>
      <c r="P57" s="862" t="s">
        <v>40</v>
      </c>
      <c r="Q57" s="863"/>
      <c r="R57" s="863"/>
      <c r="S57" s="863"/>
      <c r="T57" s="863"/>
      <c r="U57" s="863"/>
      <c r="V57" s="864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865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6"/>
      <c r="P58" s="862" t="s">
        <v>40</v>
      </c>
      <c r="Q58" s="863"/>
      <c r="R58" s="863"/>
      <c r="S58" s="863"/>
      <c r="T58" s="863"/>
      <c r="U58" s="863"/>
      <c r="V58" s="864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857" t="s">
        <v>84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858">
        <v>4680115885233</v>
      </c>
      <c r="E60" s="858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8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0"/>
      <c r="R60" s="860"/>
      <c r="S60" s="860"/>
      <c r="T60" s="86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858">
        <v>4680115884915</v>
      </c>
      <c r="E61" s="858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8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0"/>
      <c r="R61" s="860"/>
      <c r="S61" s="860"/>
      <c r="T61" s="86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865"/>
      <c r="B62" s="865"/>
      <c r="C62" s="865"/>
      <c r="D62" s="865"/>
      <c r="E62" s="865"/>
      <c r="F62" s="865"/>
      <c r="G62" s="865"/>
      <c r="H62" s="865"/>
      <c r="I62" s="865"/>
      <c r="J62" s="865"/>
      <c r="K62" s="865"/>
      <c r="L62" s="865"/>
      <c r="M62" s="865"/>
      <c r="N62" s="865"/>
      <c r="O62" s="866"/>
      <c r="P62" s="862" t="s">
        <v>40</v>
      </c>
      <c r="Q62" s="863"/>
      <c r="R62" s="863"/>
      <c r="S62" s="863"/>
      <c r="T62" s="863"/>
      <c r="U62" s="863"/>
      <c r="V62" s="864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865"/>
      <c r="B63" s="865"/>
      <c r="C63" s="865"/>
      <c r="D63" s="865"/>
      <c r="E63" s="865"/>
      <c r="F63" s="865"/>
      <c r="G63" s="865"/>
      <c r="H63" s="865"/>
      <c r="I63" s="865"/>
      <c r="J63" s="865"/>
      <c r="K63" s="865"/>
      <c r="L63" s="865"/>
      <c r="M63" s="865"/>
      <c r="N63" s="865"/>
      <c r="O63" s="866"/>
      <c r="P63" s="862" t="s">
        <v>40</v>
      </c>
      <c r="Q63" s="863"/>
      <c r="R63" s="863"/>
      <c r="S63" s="863"/>
      <c r="T63" s="863"/>
      <c r="U63" s="863"/>
      <c r="V63" s="864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56" t="s">
        <v>161</v>
      </c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6"/>
      <c r="P64" s="856"/>
      <c r="Q64" s="856"/>
      <c r="R64" s="856"/>
      <c r="S64" s="856"/>
      <c r="T64" s="856"/>
      <c r="U64" s="856"/>
      <c r="V64" s="856"/>
      <c r="W64" s="856"/>
      <c r="X64" s="856"/>
      <c r="Y64" s="856"/>
      <c r="Z64" s="856"/>
      <c r="AA64" s="62"/>
      <c r="AB64" s="62"/>
      <c r="AC64" s="62"/>
    </row>
    <row r="65" spans="1:68" ht="14.25" customHeight="1" x14ac:dyDescent="0.25">
      <c r="A65" s="857" t="s">
        <v>135</v>
      </c>
      <c r="B65" s="857"/>
      <c r="C65" s="857"/>
      <c r="D65" s="857"/>
      <c r="E65" s="857"/>
      <c r="F65" s="857"/>
      <c r="G65" s="857"/>
      <c r="H65" s="857"/>
      <c r="I65" s="857"/>
      <c r="J65" s="857"/>
      <c r="K65" s="857"/>
      <c r="L65" s="857"/>
      <c r="M65" s="857"/>
      <c r="N65" s="857"/>
      <c r="O65" s="857"/>
      <c r="P65" s="857"/>
      <c r="Q65" s="857"/>
      <c r="R65" s="857"/>
      <c r="S65" s="857"/>
      <c r="T65" s="857"/>
      <c r="U65" s="857"/>
      <c r="V65" s="857"/>
      <c r="W65" s="857"/>
      <c r="X65" s="857"/>
      <c r="Y65" s="857"/>
      <c r="Z65" s="857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858">
        <v>4680115885882</v>
      </c>
      <c r="E66" s="858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889" t="s">
        <v>164</v>
      </c>
      <c r="Q66" s="860"/>
      <c r="R66" s="860"/>
      <c r="S66" s="860"/>
      <c r="T66" s="86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858">
        <v>4680115881426</v>
      </c>
      <c r="E67" s="858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89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0"/>
      <c r="R67" s="860"/>
      <c r="S67" s="860"/>
      <c r="T67" s="86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858">
        <v>4680115881426</v>
      </c>
      <c r="E68" s="858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0"/>
      <c r="R68" s="860"/>
      <c r="S68" s="860"/>
      <c r="T68" s="86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58">
        <v>4607091382952</v>
      </c>
      <c r="E69" s="858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0"/>
      <c r="R69" s="860"/>
      <c r="S69" s="860"/>
      <c r="T69" s="86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858">
        <v>4680115885899</v>
      </c>
      <c r="E70" s="858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893" t="s">
        <v>179</v>
      </c>
      <c r="Q70" s="860"/>
      <c r="R70" s="860"/>
      <c r="S70" s="860"/>
      <c r="T70" s="86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858">
        <v>4680115880283</v>
      </c>
      <c r="E71" s="858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0"/>
      <c r="R71" s="860"/>
      <c r="S71" s="860"/>
      <c r="T71" s="86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858">
        <v>4680115882720</v>
      </c>
      <c r="E72" s="858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0"/>
      <c r="R72" s="860"/>
      <c r="S72" s="860"/>
      <c r="T72" s="86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858">
        <v>4680115881525</v>
      </c>
      <c r="E73" s="858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89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0"/>
      <c r="R73" s="860"/>
      <c r="S73" s="860"/>
      <c r="T73" s="86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858">
        <v>4680115881419</v>
      </c>
      <c r="E74" s="858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0"/>
      <c r="R74" s="860"/>
      <c r="S74" s="860"/>
      <c r="T74" s="86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865"/>
      <c r="B75" s="865"/>
      <c r="C75" s="865"/>
      <c r="D75" s="865"/>
      <c r="E75" s="865"/>
      <c r="F75" s="865"/>
      <c r="G75" s="865"/>
      <c r="H75" s="865"/>
      <c r="I75" s="865"/>
      <c r="J75" s="865"/>
      <c r="K75" s="865"/>
      <c r="L75" s="865"/>
      <c r="M75" s="865"/>
      <c r="N75" s="865"/>
      <c r="O75" s="866"/>
      <c r="P75" s="862" t="s">
        <v>40</v>
      </c>
      <c r="Q75" s="863"/>
      <c r="R75" s="863"/>
      <c r="S75" s="863"/>
      <c r="T75" s="863"/>
      <c r="U75" s="863"/>
      <c r="V75" s="864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865"/>
      <c r="B76" s="865"/>
      <c r="C76" s="865"/>
      <c r="D76" s="865"/>
      <c r="E76" s="865"/>
      <c r="F76" s="865"/>
      <c r="G76" s="865"/>
      <c r="H76" s="865"/>
      <c r="I76" s="865"/>
      <c r="J76" s="865"/>
      <c r="K76" s="865"/>
      <c r="L76" s="865"/>
      <c r="M76" s="865"/>
      <c r="N76" s="865"/>
      <c r="O76" s="866"/>
      <c r="P76" s="862" t="s">
        <v>40</v>
      </c>
      <c r="Q76" s="863"/>
      <c r="R76" s="863"/>
      <c r="S76" s="863"/>
      <c r="T76" s="863"/>
      <c r="U76" s="863"/>
      <c r="V76" s="864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857" t="s">
        <v>193</v>
      </c>
      <c r="B77" s="857"/>
      <c r="C77" s="857"/>
      <c r="D77" s="857"/>
      <c r="E77" s="857"/>
      <c r="F77" s="857"/>
      <c r="G77" s="857"/>
      <c r="H77" s="857"/>
      <c r="I77" s="857"/>
      <c r="J77" s="857"/>
      <c r="K77" s="857"/>
      <c r="L77" s="857"/>
      <c r="M77" s="857"/>
      <c r="N77" s="857"/>
      <c r="O77" s="857"/>
      <c r="P77" s="857"/>
      <c r="Q77" s="857"/>
      <c r="R77" s="857"/>
      <c r="S77" s="857"/>
      <c r="T77" s="857"/>
      <c r="U77" s="857"/>
      <c r="V77" s="857"/>
      <c r="W77" s="857"/>
      <c r="X77" s="857"/>
      <c r="Y77" s="857"/>
      <c r="Z77" s="857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858">
        <v>4680115881440</v>
      </c>
      <c r="E78" s="858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0"/>
      <c r="R78" s="860"/>
      <c r="S78" s="860"/>
      <c r="T78" s="86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858">
        <v>4680115882751</v>
      </c>
      <c r="E79" s="858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89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0"/>
      <c r="R79" s="860"/>
      <c r="S79" s="860"/>
      <c r="T79" s="861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858">
        <v>4680115885950</v>
      </c>
      <c r="E80" s="858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900" t="s">
        <v>202</v>
      </c>
      <c r="Q80" s="860"/>
      <c r="R80" s="860"/>
      <c r="S80" s="860"/>
      <c r="T80" s="86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858">
        <v>4680115881433</v>
      </c>
      <c r="E81" s="858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9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0"/>
      <c r="R81" s="860"/>
      <c r="S81" s="860"/>
      <c r="T81" s="86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865"/>
      <c r="B82" s="865"/>
      <c r="C82" s="865"/>
      <c r="D82" s="865"/>
      <c r="E82" s="865"/>
      <c r="F82" s="865"/>
      <c r="G82" s="865"/>
      <c r="H82" s="865"/>
      <c r="I82" s="865"/>
      <c r="J82" s="865"/>
      <c r="K82" s="865"/>
      <c r="L82" s="865"/>
      <c r="M82" s="865"/>
      <c r="N82" s="865"/>
      <c r="O82" s="866"/>
      <c r="P82" s="862" t="s">
        <v>40</v>
      </c>
      <c r="Q82" s="863"/>
      <c r="R82" s="863"/>
      <c r="S82" s="863"/>
      <c r="T82" s="863"/>
      <c r="U82" s="863"/>
      <c r="V82" s="864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865"/>
      <c r="B83" s="865"/>
      <c r="C83" s="865"/>
      <c r="D83" s="865"/>
      <c r="E83" s="865"/>
      <c r="F83" s="865"/>
      <c r="G83" s="865"/>
      <c r="H83" s="865"/>
      <c r="I83" s="865"/>
      <c r="J83" s="865"/>
      <c r="K83" s="865"/>
      <c r="L83" s="865"/>
      <c r="M83" s="865"/>
      <c r="N83" s="865"/>
      <c r="O83" s="866"/>
      <c r="P83" s="862" t="s">
        <v>40</v>
      </c>
      <c r="Q83" s="863"/>
      <c r="R83" s="863"/>
      <c r="S83" s="863"/>
      <c r="T83" s="863"/>
      <c r="U83" s="863"/>
      <c r="V83" s="864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857" t="s">
        <v>78</v>
      </c>
      <c r="B84" s="857"/>
      <c r="C84" s="857"/>
      <c r="D84" s="857"/>
      <c r="E84" s="857"/>
      <c r="F84" s="857"/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857"/>
      <c r="T84" s="857"/>
      <c r="U84" s="857"/>
      <c r="V84" s="857"/>
      <c r="W84" s="857"/>
      <c r="X84" s="857"/>
      <c r="Y84" s="857"/>
      <c r="Z84" s="857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858">
        <v>4680115885066</v>
      </c>
      <c r="E85" s="858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9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0"/>
      <c r="R85" s="860"/>
      <c r="S85" s="860"/>
      <c r="T85" s="86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858">
        <v>4680115885042</v>
      </c>
      <c r="E86" s="858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9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0"/>
      <c r="R86" s="860"/>
      <c r="S86" s="860"/>
      <c r="T86" s="86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858">
        <v>4680115885080</v>
      </c>
      <c r="E87" s="858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9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0"/>
      <c r="R87" s="860"/>
      <c r="S87" s="860"/>
      <c r="T87" s="86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858">
        <v>4680115885073</v>
      </c>
      <c r="E88" s="858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9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0"/>
      <c r="R88" s="860"/>
      <c r="S88" s="860"/>
      <c r="T88" s="861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858">
        <v>4680115885059</v>
      </c>
      <c r="E89" s="858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0"/>
      <c r="R89" s="860"/>
      <c r="S89" s="860"/>
      <c r="T89" s="861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858">
        <v>4680115885097</v>
      </c>
      <c r="E90" s="858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0"/>
      <c r="R90" s="860"/>
      <c r="S90" s="860"/>
      <c r="T90" s="861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865"/>
      <c r="B91" s="865"/>
      <c r="C91" s="865"/>
      <c r="D91" s="865"/>
      <c r="E91" s="865"/>
      <c r="F91" s="865"/>
      <c r="G91" s="865"/>
      <c r="H91" s="865"/>
      <c r="I91" s="865"/>
      <c r="J91" s="865"/>
      <c r="K91" s="865"/>
      <c r="L91" s="865"/>
      <c r="M91" s="865"/>
      <c r="N91" s="865"/>
      <c r="O91" s="866"/>
      <c r="P91" s="862" t="s">
        <v>40</v>
      </c>
      <c r="Q91" s="863"/>
      <c r="R91" s="863"/>
      <c r="S91" s="863"/>
      <c r="T91" s="863"/>
      <c r="U91" s="863"/>
      <c r="V91" s="864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865"/>
      <c r="B92" s="865"/>
      <c r="C92" s="865"/>
      <c r="D92" s="865"/>
      <c r="E92" s="865"/>
      <c r="F92" s="865"/>
      <c r="G92" s="865"/>
      <c r="H92" s="865"/>
      <c r="I92" s="865"/>
      <c r="J92" s="865"/>
      <c r="K92" s="865"/>
      <c r="L92" s="865"/>
      <c r="M92" s="865"/>
      <c r="N92" s="865"/>
      <c r="O92" s="866"/>
      <c r="P92" s="862" t="s">
        <v>40</v>
      </c>
      <c r="Q92" s="863"/>
      <c r="R92" s="863"/>
      <c r="S92" s="863"/>
      <c r="T92" s="863"/>
      <c r="U92" s="863"/>
      <c r="V92" s="864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857" t="s">
        <v>84</v>
      </c>
      <c r="B93" s="857"/>
      <c r="C93" s="857"/>
      <c r="D93" s="857"/>
      <c r="E93" s="857"/>
      <c r="F93" s="857"/>
      <c r="G93" s="857"/>
      <c r="H93" s="857"/>
      <c r="I93" s="857"/>
      <c r="J93" s="857"/>
      <c r="K93" s="857"/>
      <c r="L93" s="857"/>
      <c r="M93" s="857"/>
      <c r="N93" s="857"/>
      <c r="O93" s="857"/>
      <c r="P93" s="857"/>
      <c r="Q93" s="857"/>
      <c r="R93" s="857"/>
      <c r="S93" s="857"/>
      <c r="T93" s="857"/>
      <c r="U93" s="857"/>
      <c r="V93" s="857"/>
      <c r="W93" s="857"/>
      <c r="X93" s="857"/>
      <c r="Y93" s="857"/>
      <c r="Z93" s="857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858">
        <v>4680115881891</v>
      </c>
      <c r="E94" s="858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8" t="s">
        <v>223</v>
      </c>
      <c r="Q94" s="860"/>
      <c r="R94" s="860"/>
      <c r="S94" s="860"/>
      <c r="T94" s="86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858">
        <v>4680115885769</v>
      </c>
      <c r="E95" s="858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909" t="s">
        <v>227</v>
      </c>
      <c r="Q95" s="860"/>
      <c r="R95" s="860"/>
      <c r="S95" s="860"/>
      <c r="T95" s="86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858">
        <v>4680115884410</v>
      </c>
      <c r="E96" s="858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10" t="s">
        <v>231</v>
      </c>
      <c r="Q96" s="860"/>
      <c r="R96" s="860"/>
      <c r="S96" s="860"/>
      <c r="T96" s="86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858">
        <v>4680115885929</v>
      </c>
      <c r="E97" s="858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911" t="s">
        <v>235</v>
      </c>
      <c r="Q97" s="860"/>
      <c r="R97" s="860"/>
      <c r="S97" s="860"/>
      <c r="T97" s="86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858">
        <v>4680115884403</v>
      </c>
      <c r="E98" s="858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9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0"/>
      <c r="R98" s="860"/>
      <c r="S98" s="860"/>
      <c r="T98" s="86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858">
        <v>4680115884311</v>
      </c>
      <c r="E99" s="858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0"/>
      <c r="R99" s="860"/>
      <c r="S99" s="860"/>
      <c r="T99" s="86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865"/>
      <c r="B100" s="865"/>
      <c r="C100" s="865"/>
      <c r="D100" s="865"/>
      <c r="E100" s="865"/>
      <c r="F100" s="865"/>
      <c r="G100" s="865"/>
      <c r="H100" s="865"/>
      <c r="I100" s="865"/>
      <c r="J100" s="865"/>
      <c r="K100" s="865"/>
      <c r="L100" s="865"/>
      <c r="M100" s="865"/>
      <c r="N100" s="865"/>
      <c r="O100" s="866"/>
      <c r="P100" s="862" t="s">
        <v>40</v>
      </c>
      <c r="Q100" s="863"/>
      <c r="R100" s="863"/>
      <c r="S100" s="863"/>
      <c r="T100" s="863"/>
      <c r="U100" s="863"/>
      <c r="V100" s="864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865"/>
      <c r="B101" s="865"/>
      <c r="C101" s="865"/>
      <c r="D101" s="865"/>
      <c r="E101" s="865"/>
      <c r="F101" s="865"/>
      <c r="G101" s="865"/>
      <c r="H101" s="865"/>
      <c r="I101" s="865"/>
      <c r="J101" s="865"/>
      <c r="K101" s="865"/>
      <c r="L101" s="865"/>
      <c r="M101" s="865"/>
      <c r="N101" s="865"/>
      <c r="O101" s="866"/>
      <c r="P101" s="862" t="s">
        <v>40</v>
      </c>
      <c r="Q101" s="863"/>
      <c r="R101" s="863"/>
      <c r="S101" s="863"/>
      <c r="T101" s="863"/>
      <c r="U101" s="863"/>
      <c r="V101" s="864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857" t="s">
        <v>240</v>
      </c>
      <c r="B102" s="857"/>
      <c r="C102" s="857"/>
      <c r="D102" s="857"/>
      <c r="E102" s="857"/>
      <c r="F102" s="857"/>
      <c r="G102" s="857"/>
      <c r="H102" s="857"/>
      <c r="I102" s="857"/>
      <c r="J102" s="857"/>
      <c r="K102" s="857"/>
      <c r="L102" s="857"/>
      <c r="M102" s="857"/>
      <c r="N102" s="857"/>
      <c r="O102" s="857"/>
      <c r="P102" s="857"/>
      <c r="Q102" s="857"/>
      <c r="R102" s="857"/>
      <c r="S102" s="857"/>
      <c r="T102" s="857"/>
      <c r="U102" s="857"/>
      <c r="V102" s="857"/>
      <c r="W102" s="857"/>
      <c r="X102" s="857"/>
      <c r="Y102" s="857"/>
      <c r="Z102" s="857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858">
        <v>4680115881532</v>
      </c>
      <c r="E103" s="858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0"/>
      <c r="R103" s="860"/>
      <c r="S103" s="860"/>
      <c r="T103" s="861"/>
      <c r="U103" s="37" t="s">
        <v>45</v>
      </c>
      <c r="V103" s="37" t="s">
        <v>45</v>
      </c>
      <c r="W103" s="38" t="s">
        <v>0</v>
      </c>
      <c r="X103" s="56">
        <v>120</v>
      </c>
      <c r="Y103" s="53">
        <f>IFERROR(IF(X103="",0,CEILING((X103/$H103),1)*$H103),"")</f>
        <v>124.8</v>
      </c>
      <c r="Z103" s="39">
        <f>IFERROR(IF(Y103=0,"",ROUNDUP(Y103/H103,0)*0.02175),"")</f>
        <v>0.34799999999999998</v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127.38461538461537</v>
      </c>
      <c r="BN103" s="75">
        <f>IFERROR(Y103*I103/H103,"0")</f>
        <v>132.47999999999999</v>
      </c>
      <c r="BO103" s="75">
        <f>IFERROR(1/J103*(X103/H103),"0")</f>
        <v>0.27472527472527469</v>
      </c>
      <c r="BP103" s="75">
        <f>IFERROR(1/J103*(Y103/H103),"0")</f>
        <v>0.2857142857142857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858">
        <v>4680115881532</v>
      </c>
      <c r="E104" s="858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1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0"/>
      <c r="R104" s="860"/>
      <c r="S104" s="860"/>
      <c r="T104" s="86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858">
        <v>4680115881464</v>
      </c>
      <c r="E105" s="858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9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0"/>
      <c r="R105" s="860"/>
      <c r="S105" s="860"/>
      <c r="T105" s="86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65"/>
      <c r="B106" s="865"/>
      <c r="C106" s="865"/>
      <c r="D106" s="865"/>
      <c r="E106" s="865"/>
      <c r="F106" s="865"/>
      <c r="G106" s="865"/>
      <c r="H106" s="865"/>
      <c r="I106" s="865"/>
      <c r="J106" s="865"/>
      <c r="K106" s="865"/>
      <c r="L106" s="865"/>
      <c r="M106" s="865"/>
      <c r="N106" s="865"/>
      <c r="O106" s="866"/>
      <c r="P106" s="862" t="s">
        <v>40</v>
      </c>
      <c r="Q106" s="863"/>
      <c r="R106" s="863"/>
      <c r="S106" s="863"/>
      <c r="T106" s="863"/>
      <c r="U106" s="863"/>
      <c r="V106" s="864"/>
      <c r="W106" s="40" t="s">
        <v>39</v>
      </c>
      <c r="X106" s="41">
        <f>IFERROR(X103/H103,"0")+IFERROR(X104/H104,"0")+IFERROR(X105/H105,"0")</f>
        <v>15.384615384615385</v>
      </c>
      <c r="Y106" s="41">
        <f>IFERROR(Y103/H103,"0")+IFERROR(Y104/H104,"0")+IFERROR(Y105/H105,"0")</f>
        <v>16</v>
      </c>
      <c r="Z106" s="41">
        <f>IFERROR(IF(Z103="",0,Z103),"0")+IFERROR(IF(Z104="",0,Z104),"0")+IFERROR(IF(Z105="",0,Z105),"0")</f>
        <v>0.34799999999999998</v>
      </c>
      <c r="AA106" s="64"/>
      <c r="AB106" s="64"/>
      <c r="AC106" s="64"/>
    </row>
    <row r="107" spans="1:68" x14ac:dyDescent="0.2">
      <c r="A107" s="865"/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6"/>
      <c r="P107" s="862" t="s">
        <v>40</v>
      </c>
      <c r="Q107" s="863"/>
      <c r="R107" s="863"/>
      <c r="S107" s="863"/>
      <c r="T107" s="863"/>
      <c r="U107" s="863"/>
      <c r="V107" s="864"/>
      <c r="W107" s="40" t="s">
        <v>0</v>
      </c>
      <c r="X107" s="41">
        <f>IFERROR(SUM(X103:X105),"0")</f>
        <v>120</v>
      </c>
      <c r="Y107" s="41">
        <f>IFERROR(SUM(Y103:Y105),"0")</f>
        <v>124.8</v>
      </c>
      <c r="Z107" s="40"/>
      <c r="AA107" s="64"/>
      <c r="AB107" s="64"/>
      <c r="AC107" s="64"/>
    </row>
    <row r="108" spans="1:68" ht="16.5" customHeight="1" x14ac:dyDescent="0.25">
      <c r="A108" s="856" t="s">
        <v>248</v>
      </c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6"/>
      <c r="N108" s="856"/>
      <c r="O108" s="856"/>
      <c r="P108" s="856"/>
      <c r="Q108" s="856"/>
      <c r="R108" s="856"/>
      <c r="S108" s="856"/>
      <c r="T108" s="856"/>
      <c r="U108" s="856"/>
      <c r="V108" s="856"/>
      <c r="W108" s="856"/>
      <c r="X108" s="856"/>
      <c r="Y108" s="856"/>
      <c r="Z108" s="856"/>
      <c r="AA108" s="62"/>
      <c r="AB108" s="62"/>
      <c r="AC108" s="62"/>
    </row>
    <row r="109" spans="1:68" ht="14.25" customHeight="1" x14ac:dyDescent="0.25">
      <c r="A109" s="857" t="s">
        <v>135</v>
      </c>
      <c r="B109" s="857"/>
      <c r="C109" s="857"/>
      <c r="D109" s="857"/>
      <c r="E109" s="857"/>
      <c r="F109" s="857"/>
      <c r="G109" s="857"/>
      <c r="H109" s="857"/>
      <c r="I109" s="857"/>
      <c r="J109" s="857"/>
      <c r="K109" s="857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858">
        <v>4680115881327</v>
      </c>
      <c r="E110" s="858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9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0"/>
      <c r="R110" s="860"/>
      <c r="S110" s="860"/>
      <c r="T110" s="86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858">
        <v>4680115881518</v>
      </c>
      <c r="E111" s="858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0"/>
      <c r="R111" s="860"/>
      <c r="S111" s="860"/>
      <c r="T111" s="86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858">
        <v>4680115881303</v>
      </c>
      <c r="E112" s="85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9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0"/>
      <c r="R112" s="860"/>
      <c r="S112" s="860"/>
      <c r="T112" s="86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65"/>
      <c r="B113" s="865"/>
      <c r="C113" s="865"/>
      <c r="D113" s="865"/>
      <c r="E113" s="865"/>
      <c r="F113" s="865"/>
      <c r="G113" s="865"/>
      <c r="H113" s="865"/>
      <c r="I113" s="865"/>
      <c r="J113" s="865"/>
      <c r="K113" s="865"/>
      <c r="L113" s="865"/>
      <c r="M113" s="865"/>
      <c r="N113" s="865"/>
      <c r="O113" s="866"/>
      <c r="P113" s="862" t="s">
        <v>40</v>
      </c>
      <c r="Q113" s="863"/>
      <c r="R113" s="863"/>
      <c r="S113" s="863"/>
      <c r="T113" s="863"/>
      <c r="U113" s="863"/>
      <c r="V113" s="864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65"/>
      <c r="B114" s="865"/>
      <c r="C114" s="865"/>
      <c r="D114" s="865"/>
      <c r="E114" s="865"/>
      <c r="F114" s="865"/>
      <c r="G114" s="865"/>
      <c r="H114" s="865"/>
      <c r="I114" s="865"/>
      <c r="J114" s="865"/>
      <c r="K114" s="865"/>
      <c r="L114" s="865"/>
      <c r="M114" s="865"/>
      <c r="N114" s="865"/>
      <c r="O114" s="866"/>
      <c r="P114" s="862" t="s">
        <v>40</v>
      </c>
      <c r="Q114" s="863"/>
      <c r="R114" s="863"/>
      <c r="S114" s="863"/>
      <c r="T114" s="863"/>
      <c r="U114" s="863"/>
      <c r="V114" s="864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857" t="s">
        <v>84</v>
      </c>
      <c r="B115" s="857"/>
      <c r="C115" s="857"/>
      <c r="D115" s="857"/>
      <c r="E115" s="857"/>
      <c r="F115" s="857"/>
      <c r="G115" s="857"/>
      <c r="H115" s="857"/>
      <c r="I115" s="857"/>
      <c r="J115" s="857"/>
      <c r="K115" s="857"/>
      <c r="L115" s="857"/>
      <c r="M115" s="857"/>
      <c r="N115" s="857"/>
      <c r="O115" s="857"/>
      <c r="P115" s="857"/>
      <c r="Q115" s="857"/>
      <c r="R115" s="857"/>
      <c r="S115" s="857"/>
      <c r="T115" s="857"/>
      <c r="U115" s="857"/>
      <c r="V115" s="857"/>
      <c r="W115" s="857"/>
      <c r="X115" s="857"/>
      <c r="Y115" s="857"/>
      <c r="Z115" s="857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858">
        <v>4607091386967</v>
      </c>
      <c r="E116" s="858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0"/>
      <c r="R116" s="860"/>
      <c r="S116" s="860"/>
      <c r="T116" s="86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858">
        <v>4607091386967</v>
      </c>
      <c r="E117" s="858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0"/>
      <c r="R117" s="860"/>
      <c r="S117" s="860"/>
      <c r="T117" s="86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858">
        <v>4607091385731</v>
      </c>
      <c r="E118" s="858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0"/>
      <c r="R118" s="860"/>
      <c r="S118" s="860"/>
      <c r="T118" s="86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858">
        <v>4680115880894</v>
      </c>
      <c r="E119" s="858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0"/>
      <c r="R119" s="860"/>
      <c r="S119" s="860"/>
      <c r="T119" s="86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858">
        <v>4680115880214</v>
      </c>
      <c r="E120" s="858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9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0"/>
      <c r="R120" s="860"/>
      <c r="S120" s="860"/>
      <c r="T120" s="861"/>
      <c r="U120" s="37" t="s">
        <v>45</v>
      </c>
      <c r="V120" s="37" t="s">
        <v>45</v>
      </c>
      <c r="W120" s="38" t="s">
        <v>0</v>
      </c>
      <c r="X120" s="56">
        <v>53</v>
      </c>
      <c r="Y120" s="53">
        <f t="shared" si="26"/>
        <v>54</v>
      </c>
      <c r="Z120" s="39">
        <f>IFERROR(IF(Y120=0,"",ROUNDUP(Y120/H120,0)*0.00902),"")</f>
        <v>0.1804</v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58.653333333333329</v>
      </c>
      <c r="BN120" s="75">
        <f t="shared" si="28"/>
        <v>59.76</v>
      </c>
      <c r="BO120" s="75">
        <f t="shared" si="29"/>
        <v>0.14870931537598206</v>
      </c>
      <c r="BP120" s="75">
        <f t="shared" si="30"/>
        <v>0.15151515151515152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858">
        <v>4680115880214</v>
      </c>
      <c r="E121" s="858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925" t="s">
        <v>272</v>
      </c>
      <c r="Q121" s="860"/>
      <c r="R121" s="860"/>
      <c r="S121" s="860"/>
      <c r="T121" s="86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865"/>
      <c r="B122" s="865"/>
      <c r="C122" s="865"/>
      <c r="D122" s="865"/>
      <c r="E122" s="865"/>
      <c r="F122" s="865"/>
      <c r="G122" s="865"/>
      <c r="H122" s="865"/>
      <c r="I122" s="865"/>
      <c r="J122" s="865"/>
      <c r="K122" s="865"/>
      <c r="L122" s="865"/>
      <c r="M122" s="865"/>
      <c r="N122" s="865"/>
      <c r="O122" s="866"/>
      <c r="P122" s="862" t="s">
        <v>40</v>
      </c>
      <c r="Q122" s="863"/>
      <c r="R122" s="863"/>
      <c r="S122" s="863"/>
      <c r="T122" s="863"/>
      <c r="U122" s="863"/>
      <c r="V122" s="864"/>
      <c r="W122" s="40" t="s">
        <v>39</v>
      </c>
      <c r="X122" s="41">
        <f>IFERROR(X116/H116,"0")+IFERROR(X117/H117,"0")+IFERROR(X118/H118,"0")+IFERROR(X119/H119,"0")+IFERROR(X120/H120,"0")+IFERROR(X121/H121,"0")</f>
        <v>19.62962962962963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0.1804</v>
      </c>
      <c r="AA122" s="64"/>
      <c r="AB122" s="64"/>
      <c r="AC122" s="64"/>
    </row>
    <row r="123" spans="1:68" x14ac:dyDescent="0.2">
      <c r="A123" s="865"/>
      <c r="B123" s="865"/>
      <c r="C123" s="865"/>
      <c r="D123" s="865"/>
      <c r="E123" s="865"/>
      <c r="F123" s="865"/>
      <c r="G123" s="865"/>
      <c r="H123" s="865"/>
      <c r="I123" s="865"/>
      <c r="J123" s="865"/>
      <c r="K123" s="865"/>
      <c r="L123" s="865"/>
      <c r="M123" s="865"/>
      <c r="N123" s="865"/>
      <c r="O123" s="866"/>
      <c r="P123" s="862" t="s">
        <v>40</v>
      </c>
      <c r="Q123" s="863"/>
      <c r="R123" s="863"/>
      <c r="S123" s="863"/>
      <c r="T123" s="863"/>
      <c r="U123" s="863"/>
      <c r="V123" s="864"/>
      <c r="W123" s="40" t="s">
        <v>0</v>
      </c>
      <c r="X123" s="41">
        <f>IFERROR(SUM(X116:X121),"0")</f>
        <v>53</v>
      </c>
      <c r="Y123" s="41">
        <f>IFERROR(SUM(Y116:Y121),"0")</f>
        <v>54</v>
      </c>
      <c r="Z123" s="40"/>
      <c r="AA123" s="64"/>
      <c r="AB123" s="64"/>
      <c r="AC123" s="64"/>
    </row>
    <row r="124" spans="1:68" ht="16.5" customHeight="1" x14ac:dyDescent="0.25">
      <c r="A124" s="856" t="s">
        <v>274</v>
      </c>
      <c r="B124" s="856"/>
      <c r="C124" s="856"/>
      <c r="D124" s="856"/>
      <c r="E124" s="856"/>
      <c r="F124" s="856"/>
      <c r="G124" s="856"/>
      <c r="H124" s="856"/>
      <c r="I124" s="856"/>
      <c r="J124" s="856"/>
      <c r="K124" s="856"/>
      <c r="L124" s="856"/>
      <c r="M124" s="856"/>
      <c r="N124" s="856"/>
      <c r="O124" s="856"/>
      <c r="P124" s="856"/>
      <c r="Q124" s="856"/>
      <c r="R124" s="856"/>
      <c r="S124" s="856"/>
      <c r="T124" s="856"/>
      <c r="U124" s="856"/>
      <c r="V124" s="856"/>
      <c r="W124" s="856"/>
      <c r="X124" s="856"/>
      <c r="Y124" s="856"/>
      <c r="Z124" s="856"/>
      <c r="AA124" s="62"/>
      <c r="AB124" s="62"/>
      <c r="AC124" s="62"/>
    </row>
    <row r="125" spans="1:68" ht="14.25" customHeight="1" x14ac:dyDescent="0.25">
      <c r="A125" s="857" t="s">
        <v>135</v>
      </c>
      <c r="B125" s="857"/>
      <c r="C125" s="857"/>
      <c r="D125" s="857"/>
      <c r="E125" s="857"/>
      <c r="F125" s="857"/>
      <c r="G125" s="857"/>
      <c r="H125" s="857"/>
      <c r="I125" s="857"/>
      <c r="J125" s="857"/>
      <c r="K125" s="857"/>
      <c r="L125" s="857"/>
      <c r="M125" s="857"/>
      <c r="N125" s="857"/>
      <c r="O125" s="857"/>
      <c r="P125" s="857"/>
      <c r="Q125" s="857"/>
      <c r="R125" s="857"/>
      <c r="S125" s="857"/>
      <c r="T125" s="857"/>
      <c r="U125" s="857"/>
      <c r="V125" s="857"/>
      <c r="W125" s="857"/>
      <c r="X125" s="857"/>
      <c r="Y125" s="857"/>
      <c r="Z125" s="857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858">
        <v>4680115882133</v>
      </c>
      <c r="E126" s="858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0"/>
      <c r="R126" s="860"/>
      <c r="S126" s="860"/>
      <c r="T126" s="86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858">
        <v>4680115882133</v>
      </c>
      <c r="E127" s="858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0"/>
      <c r="R127" s="860"/>
      <c r="S127" s="860"/>
      <c r="T127" s="86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858">
        <v>4680115880269</v>
      </c>
      <c r="E128" s="858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9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0"/>
      <c r="R128" s="860"/>
      <c r="S128" s="860"/>
      <c r="T128" s="86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858">
        <v>4680115880429</v>
      </c>
      <c r="E129" s="858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9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0"/>
      <c r="R129" s="860"/>
      <c r="S129" s="860"/>
      <c r="T129" s="86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858">
        <v>4680115881457</v>
      </c>
      <c r="E130" s="858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9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0"/>
      <c r="R130" s="860"/>
      <c r="S130" s="860"/>
      <c r="T130" s="86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865"/>
      <c r="B131" s="865"/>
      <c r="C131" s="865"/>
      <c r="D131" s="865"/>
      <c r="E131" s="865"/>
      <c r="F131" s="865"/>
      <c r="G131" s="865"/>
      <c r="H131" s="865"/>
      <c r="I131" s="865"/>
      <c r="J131" s="865"/>
      <c r="K131" s="865"/>
      <c r="L131" s="865"/>
      <c r="M131" s="865"/>
      <c r="N131" s="865"/>
      <c r="O131" s="866"/>
      <c r="P131" s="862" t="s">
        <v>40</v>
      </c>
      <c r="Q131" s="863"/>
      <c r="R131" s="863"/>
      <c r="S131" s="863"/>
      <c r="T131" s="863"/>
      <c r="U131" s="863"/>
      <c r="V131" s="864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865"/>
      <c r="B132" s="865"/>
      <c r="C132" s="865"/>
      <c r="D132" s="865"/>
      <c r="E132" s="865"/>
      <c r="F132" s="865"/>
      <c r="G132" s="865"/>
      <c r="H132" s="865"/>
      <c r="I132" s="865"/>
      <c r="J132" s="865"/>
      <c r="K132" s="865"/>
      <c r="L132" s="865"/>
      <c r="M132" s="865"/>
      <c r="N132" s="865"/>
      <c r="O132" s="866"/>
      <c r="P132" s="862" t="s">
        <v>40</v>
      </c>
      <c r="Q132" s="863"/>
      <c r="R132" s="863"/>
      <c r="S132" s="863"/>
      <c r="T132" s="863"/>
      <c r="U132" s="863"/>
      <c r="V132" s="864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857" t="s">
        <v>193</v>
      </c>
      <c r="B133" s="857"/>
      <c r="C133" s="857"/>
      <c r="D133" s="857"/>
      <c r="E133" s="857"/>
      <c r="F133" s="857"/>
      <c r="G133" s="857"/>
      <c r="H133" s="857"/>
      <c r="I133" s="857"/>
      <c r="J133" s="857"/>
      <c r="K133" s="857"/>
      <c r="L133" s="857"/>
      <c r="M133" s="857"/>
      <c r="N133" s="857"/>
      <c r="O133" s="857"/>
      <c r="P133" s="857"/>
      <c r="Q133" s="857"/>
      <c r="R133" s="857"/>
      <c r="S133" s="857"/>
      <c r="T133" s="857"/>
      <c r="U133" s="857"/>
      <c r="V133" s="857"/>
      <c r="W133" s="857"/>
      <c r="X133" s="857"/>
      <c r="Y133" s="857"/>
      <c r="Z133" s="857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858">
        <v>4680115881488</v>
      </c>
      <c r="E134" s="858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93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0"/>
      <c r="R134" s="860"/>
      <c r="S134" s="860"/>
      <c r="T134" s="86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858">
        <v>4680115881488</v>
      </c>
      <c r="E135" s="858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932" t="s">
        <v>290</v>
      </c>
      <c r="Q135" s="860"/>
      <c r="R135" s="860"/>
      <c r="S135" s="860"/>
      <c r="T135" s="86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858">
        <v>4680115882775</v>
      </c>
      <c r="E136" s="858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0"/>
      <c r="R136" s="860"/>
      <c r="S136" s="860"/>
      <c r="T136" s="86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858">
        <v>4680115882775</v>
      </c>
      <c r="E137" s="858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934" t="s">
        <v>295</v>
      </c>
      <c r="Q137" s="860"/>
      <c r="R137" s="860"/>
      <c r="S137" s="860"/>
      <c r="T137" s="861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858">
        <v>4680115880658</v>
      </c>
      <c r="E138" s="858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935" t="s">
        <v>298</v>
      </c>
      <c r="Q138" s="860"/>
      <c r="R138" s="860"/>
      <c r="S138" s="860"/>
      <c r="T138" s="86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865"/>
      <c r="B139" s="865"/>
      <c r="C139" s="865"/>
      <c r="D139" s="865"/>
      <c r="E139" s="865"/>
      <c r="F139" s="865"/>
      <c r="G139" s="865"/>
      <c r="H139" s="865"/>
      <c r="I139" s="865"/>
      <c r="J139" s="865"/>
      <c r="K139" s="865"/>
      <c r="L139" s="865"/>
      <c r="M139" s="865"/>
      <c r="N139" s="865"/>
      <c r="O139" s="866"/>
      <c r="P139" s="862" t="s">
        <v>40</v>
      </c>
      <c r="Q139" s="863"/>
      <c r="R139" s="863"/>
      <c r="S139" s="863"/>
      <c r="T139" s="863"/>
      <c r="U139" s="863"/>
      <c r="V139" s="864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865"/>
      <c r="B140" s="865"/>
      <c r="C140" s="865"/>
      <c r="D140" s="865"/>
      <c r="E140" s="865"/>
      <c r="F140" s="865"/>
      <c r="G140" s="865"/>
      <c r="H140" s="865"/>
      <c r="I140" s="865"/>
      <c r="J140" s="865"/>
      <c r="K140" s="865"/>
      <c r="L140" s="865"/>
      <c r="M140" s="865"/>
      <c r="N140" s="865"/>
      <c r="O140" s="866"/>
      <c r="P140" s="862" t="s">
        <v>40</v>
      </c>
      <c r="Q140" s="863"/>
      <c r="R140" s="863"/>
      <c r="S140" s="863"/>
      <c r="T140" s="863"/>
      <c r="U140" s="863"/>
      <c r="V140" s="864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857" t="s">
        <v>84</v>
      </c>
      <c r="B141" s="857"/>
      <c r="C141" s="857"/>
      <c r="D141" s="857"/>
      <c r="E141" s="857"/>
      <c r="F141" s="857"/>
      <c r="G141" s="857"/>
      <c r="H141" s="857"/>
      <c r="I141" s="857"/>
      <c r="J141" s="857"/>
      <c r="K141" s="857"/>
      <c r="L141" s="857"/>
      <c r="M141" s="857"/>
      <c r="N141" s="857"/>
      <c r="O141" s="857"/>
      <c r="P141" s="857"/>
      <c r="Q141" s="857"/>
      <c r="R141" s="857"/>
      <c r="S141" s="857"/>
      <c r="T141" s="857"/>
      <c r="U141" s="857"/>
      <c r="V141" s="857"/>
      <c r="W141" s="857"/>
      <c r="X141" s="857"/>
      <c r="Y141" s="857"/>
      <c r="Z141" s="857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858">
        <v>4607091385168</v>
      </c>
      <c r="E142" s="858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0"/>
      <c r="R142" s="860"/>
      <c r="S142" s="860"/>
      <c r="T142" s="861"/>
      <c r="U142" s="37" t="s">
        <v>45</v>
      </c>
      <c r="V142" s="37" t="s">
        <v>45</v>
      </c>
      <c r="W142" s="38" t="s">
        <v>0</v>
      </c>
      <c r="X142" s="56">
        <v>70</v>
      </c>
      <c r="Y142" s="53">
        <f t="shared" ref="Y142:Y148" si="31">IFERROR(IF(X142="",0,CEILING((X142/$H142),1)*$H142),"")</f>
        <v>72.899999999999991</v>
      </c>
      <c r="Z142" s="39">
        <f>IFERROR(IF(Y142=0,"",ROUNDUP(Y142/H142,0)*0.02175),"")</f>
        <v>0.19574999999999998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74.822222222222223</v>
      </c>
      <c r="BN142" s="75">
        <f t="shared" ref="BN142:BN148" si="33">IFERROR(Y142*I142/H142,"0")</f>
        <v>77.921999999999983</v>
      </c>
      <c r="BO142" s="75">
        <f t="shared" ref="BO142:BO148" si="34">IFERROR(1/J142*(X142/H142),"0")</f>
        <v>0.15432098765432101</v>
      </c>
      <c r="BP142" s="75">
        <f t="shared" ref="BP142:BP148" si="35">IFERROR(1/J142*(Y142/H142),"0")</f>
        <v>0.1607142857142857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858">
        <v>4607091385168</v>
      </c>
      <c r="E143" s="858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9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0"/>
      <c r="R143" s="860"/>
      <c r="S143" s="860"/>
      <c r="T143" s="86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858">
        <v>4680115884540</v>
      </c>
      <c r="E144" s="858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938" t="s">
        <v>306</v>
      </c>
      <c r="Q144" s="860"/>
      <c r="R144" s="860"/>
      <c r="S144" s="860"/>
      <c r="T144" s="86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858">
        <v>4607091383256</v>
      </c>
      <c r="E145" s="858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0"/>
      <c r="R145" s="860"/>
      <c r="S145" s="860"/>
      <c r="T145" s="861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858">
        <v>4607091385748</v>
      </c>
      <c r="E146" s="858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0"/>
      <c r="R146" s="860"/>
      <c r="S146" s="860"/>
      <c r="T146" s="861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858">
        <v>4680115884533</v>
      </c>
      <c r="E147" s="858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0"/>
      <c r="R147" s="860"/>
      <c r="S147" s="860"/>
      <c r="T147" s="861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858">
        <v>4680115882645</v>
      </c>
      <c r="E148" s="858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0"/>
      <c r="R148" s="860"/>
      <c r="S148" s="860"/>
      <c r="T148" s="861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865"/>
      <c r="B149" s="865"/>
      <c r="C149" s="865"/>
      <c r="D149" s="865"/>
      <c r="E149" s="865"/>
      <c r="F149" s="865"/>
      <c r="G149" s="865"/>
      <c r="H149" s="865"/>
      <c r="I149" s="865"/>
      <c r="J149" s="865"/>
      <c r="K149" s="865"/>
      <c r="L149" s="865"/>
      <c r="M149" s="865"/>
      <c r="N149" s="865"/>
      <c r="O149" s="866"/>
      <c r="P149" s="862" t="s">
        <v>40</v>
      </c>
      <c r="Q149" s="863"/>
      <c r="R149" s="863"/>
      <c r="S149" s="863"/>
      <c r="T149" s="863"/>
      <c r="U149" s="863"/>
      <c r="V149" s="864"/>
      <c r="W149" s="40" t="s">
        <v>39</v>
      </c>
      <c r="X149" s="41">
        <f>IFERROR(X142/H142,"0")+IFERROR(X143/H143,"0")+IFERROR(X144/H144,"0")+IFERROR(X145/H145,"0")+IFERROR(X146/H146,"0")+IFERROR(X147/H147,"0")+IFERROR(X148/H148,"0")</f>
        <v>8.6419753086419764</v>
      </c>
      <c r="Y149" s="41">
        <f>IFERROR(Y142/H142,"0")+IFERROR(Y143/H143,"0")+IFERROR(Y144/H144,"0")+IFERROR(Y145/H145,"0")+IFERROR(Y146/H146,"0")+IFERROR(Y147/H147,"0")+IFERROR(Y148/H148,"0")</f>
        <v>9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0.19574999999999998</v>
      </c>
      <c r="AA149" s="64"/>
      <c r="AB149" s="64"/>
      <c r="AC149" s="64"/>
    </row>
    <row r="150" spans="1:68" x14ac:dyDescent="0.2">
      <c r="A150" s="865"/>
      <c r="B150" s="865"/>
      <c r="C150" s="865"/>
      <c r="D150" s="865"/>
      <c r="E150" s="865"/>
      <c r="F150" s="865"/>
      <c r="G150" s="865"/>
      <c r="H150" s="865"/>
      <c r="I150" s="865"/>
      <c r="J150" s="865"/>
      <c r="K150" s="865"/>
      <c r="L150" s="865"/>
      <c r="M150" s="865"/>
      <c r="N150" s="865"/>
      <c r="O150" s="866"/>
      <c r="P150" s="862" t="s">
        <v>40</v>
      </c>
      <c r="Q150" s="863"/>
      <c r="R150" s="863"/>
      <c r="S150" s="863"/>
      <c r="T150" s="863"/>
      <c r="U150" s="863"/>
      <c r="V150" s="864"/>
      <c r="W150" s="40" t="s">
        <v>0</v>
      </c>
      <c r="X150" s="41">
        <f>IFERROR(SUM(X142:X148),"0")</f>
        <v>70</v>
      </c>
      <c r="Y150" s="41">
        <f>IFERROR(SUM(Y142:Y148),"0")</f>
        <v>72.899999999999991</v>
      </c>
      <c r="Z150" s="40"/>
      <c r="AA150" s="64"/>
      <c r="AB150" s="64"/>
      <c r="AC150" s="64"/>
    </row>
    <row r="151" spans="1:68" ht="14.25" customHeight="1" x14ac:dyDescent="0.25">
      <c r="A151" s="857" t="s">
        <v>240</v>
      </c>
      <c r="B151" s="857"/>
      <c r="C151" s="857"/>
      <c r="D151" s="857"/>
      <c r="E151" s="857"/>
      <c r="F151" s="857"/>
      <c r="G151" s="857"/>
      <c r="H151" s="857"/>
      <c r="I151" s="857"/>
      <c r="J151" s="857"/>
      <c r="K151" s="857"/>
      <c r="L151" s="857"/>
      <c r="M151" s="857"/>
      <c r="N151" s="857"/>
      <c r="O151" s="857"/>
      <c r="P151" s="857"/>
      <c r="Q151" s="857"/>
      <c r="R151" s="857"/>
      <c r="S151" s="857"/>
      <c r="T151" s="857"/>
      <c r="U151" s="857"/>
      <c r="V151" s="857"/>
      <c r="W151" s="857"/>
      <c r="X151" s="857"/>
      <c r="Y151" s="857"/>
      <c r="Z151" s="857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858">
        <v>4680115882652</v>
      </c>
      <c r="E152" s="858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0"/>
      <c r="R152" s="860"/>
      <c r="S152" s="860"/>
      <c r="T152" s="86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858">
        <v>4680115880238</v>
      </c>
      <c r="E153" s="858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0"/>
      <c r="R153" s="860"/>
      <c r="S153" s="860"/>
      <c r="T153" s="86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65"/>
      <c r="B154" s="865"/>
      <c r="C154" s="865"/>
      <c r="D154" s="865"/>
      <c r="E154" s="865"/>
      <c r="F154" s="865"/>
      <c r="G154" s="865"/>
      <c r="H154" s="865"/>
      <c r="I154" s="865"/>
      <c r="J154" s="865"/>
      <c r="K154" s="865"/>
      <c r="L154" s="865"/>
      <c r="M154" s="865"/>
      <c r="N154" s="865"/>
      <c r="O154" s="866"/>
      <c r="P154" s="862" t="s">
        <v>40</v>
      </c>
      <c r="Q154" s="863"/>
      <c r="R154" s="863"/>
      <c r="S154" s="863"/>
      <c r="T154" s="863"/>
      <c r="U154" s="863"/>
      <c r="V154" s="864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865"/>
      <c r="B155" s="865"/>
      <c r="C155" s="865"/>
      <c r="D155" s="865"/>
      <c r="E155" s="865"/>
      <c r="F155" s="865"/>
      <c r="G155" s="865"/>
      <c r="H155" s="865"/>
      <c r="I155" s="865"/>
      <c r="J155" s="865"/>
      <c r="K155" s="865"/>
      <c r="L155" s="865"/>
      <c r="M155" s="865"/>
      <c r="N155" s="865"/>
      <c r="O155" s="866"/>
      <c r="P155" s="862" t="s">
        <v>40</v>
      </c>
      <c r="Q155" s="863"/>
      <c r="R155" s="863"/>
      <c r="S155" s="863"/>
      <c r="T155" s="863"/>
      <c r="U155" s="863"/>
      <c r="V155" s="864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56" t="s">
        <v>326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2"/>
      <c r="AB156" s="62"/>
      <c r="AC156" s="62"/>
    </row>
    <row r="157" spans="1:68" ht="14.25" customHeight="1" x14ac:dyDescent="0.25">
      <c r="A157" s="857" t="s">
        <v>135</v>
      </c>
      <c r="B157" s="857"/>
      <c r="C157" s="857"/>
      <c r="D157" s="857"/>
      <c r="E157" s="857"/>
      <c r="F157" s="857"/>
      <c r="G157" s="857"/>
      <c r="H157" s="857"/>
      <c r="I157" s="857"/>
      <c r="J157" s="857"/>
      <c r="K157" s="857"/>
      <c r="L157" s="857"/>
      <c r="M157" s="857"/>
      <c r="N157" s="857"/>
      <c r="O157" s="857"/>
      <c r="P157" s="857"/>
      <c r="Q157" s="857"/>
      <c r="R157" s="857"/>
      <c r="S157" s="857"/>
      <c r="T157" s="857"/>
      <c r="U157" s="857"/>
      <c r="V157" s="857"/>
      <c r="W157" s="857"/>
      <c r="X157" s="857"/>
      <c r="Y157" s="857"/>
      <c r="Z157" s="857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858">
        <v>4680115882577</v>
      </c>
      <c r="E158" s="858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9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0"/>
      <c r="R158" s="860"/>
      <c r="S158" s="860"/>
      <c r="T158" s="86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858">
        <v>4680115882577</v>
      </c>
      <c r="E159" s="858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9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0"/>
      <c r="R159" s="860"/>
      <c r="S159" s="860"/>
      <c r="T159" s="86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65"/>
      <c r="B160" s="865"/>
      <c r="C160" s="865"/>
      <c r="D160" s="865"/>
      <c r="E160" s="865"/>
      <c r="F160" s="865"/>
      <c r="G160" s="865"/>
      <c r="H160" s="865"/>
      <c r="I160" s="865"/>
      <c r="J160" s="865"/>
      <c r="K160" s="865"/>
      <c r="L160" s="865"/>
      <c r="M160" s="865"/>
      <c r="N160" s="865"/>
      <c r="O160" s="866"/>
      <c r="P160" s="862" t="s">
        <v>40</v>
      </c>
      <c r="Q160" s="863"/>
      <c r="R160" s="863"/>
      <c r="S160" s="863"/>
      <c r="T160" s="863"/>
      <c r="U160" s="863"/>
      <c r="V160" s="86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65"/>
      <c r="B161" s="865"/>
      <c r="C161" s="865"/>
      <c r="D161" s="865"/>
      <c r="E161" s="865"/>
      <c r="F161" s="865"/>
      <c r="G161" s="865"/>
      <c r="H161" s="865"/>
      <c r="I161" s="865"/>
      <c r="J161" s="865"/>
      <c r="K161" s="865"/>
      <c r="L161" s="865"/>
      <c r="M161" s="865"/>
      <c r="N161" s="865"/>
      <c r="O161" s="866"/>
      <c r="P161" s="862" t="s">
        <v>40</v>
      </c>
      <c r="Q161" s="863"/>
      <c r="R161" s="863"/>
      <c r="S161" s="863"/>
      <c r="T161" s="863"/>
      <c r="U161" s="863"/>
      <c r="V161" s="86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57" t="s">
        <v>78</v>
      </c>
      <c r="B162" s="857"/>
      <c r="C162" s="857"/>
      <c r="D162" s="857"/>
      <c r="E162" s="857"/>
      <c r="F162" s="857"/>
      <c r="G162" s="857"/>
      <c r="H162" s="857"/>
      <c r="I162" s="857"/>
      <c r="J162" s="857"/>
      <c r="K162" s="857"/>
      <c r="L162" s="857"/>
      <c r="M162" s="857"/>
      <c r="N162" s="857"/>
      <c r="O162" s="857"/>
      <c r="P162" s="857"/>
      <c r="Q162" s="857"/>
      <c r="R162" s="857"/>
      <c r="S162" s="857"/>
      <c r="T162" s="857"/>
      <c r="U162" s="857"/>
      <c r="V162" s="857"/>
      <c r="W162" s="857"/>
      <c r="X162" s="857"/>
      <c r="Y162" s="857"/>
      <c r="Z162" s="857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858">
        <v>4680115883444</v>
      </c>
      <c r="E163" s="858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9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0"/>
      <c r="R163" s="860"/>
      <c r="S163" s="860"/>
      <c r="T163" s="86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858">
        <v>4680115883444</v>
      </c>
      <c r="E164" s="858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9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0"/>
      <c r="R164" s="860"/>
      <c r="S164" s="860"/>
      <c r="T164" s="86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865"/>
      <c r="B165" s="865"/>
      <c r="C165" s="865"/>
      <c r="D165" s="865"/>
      <c r="E165" s="865"/>
      <c r="F165" s="865"/>
      <c r="G165" s="865"/>
      <c r="H165" s="865"/>
      <c r="I165" s="865"/>
      <c r="J165" s="865"/>
      <c r="K165" s="865"/>
      <c r="L165" s="865"/>
      <c r="M165" s="865"/>
      <c r="N165" s="865"/>
      <c r="O165" s="866"/>
      <c r="P165" s="862" t="s">
        <v>40</v>
      </c>
      <c r="Q165" s="863"/>
      <c r="R165" s="863"/>
      <c r="S165" s="863"/>
      <c r="T165" s="863"/>
      <c r="U165" s="863"/>
      <c r="V165" s="86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865"/>
      <c r="B166" s="865"/>
      <c r="C166" s="865"/>
      <c r="D166" s="865"/>
      <c r="E166" s="865"/>
      <c r="F166" s="865"/>
      <c r="G166" s="865"/>
      <c r="H166" s="865"/>
      <c r="I166" s="865"/>
      <c r="J166" s="865"/>
      <c r="K166" s="865"/>
      <c r="L166" s="865"/>
      <c r="M166" s="865"/>
      <c r="N166" s="865"/>
      <c r="O166" s="866"/>
      <c r="P166" s="862" t="s">
        <v>40</v>
      </c>
      <c r="Q166" s="863"/>
      <c r="R166" s="863"/>
      <c r="S166" s="863"/>
      <c r="T166" s="863"/>
      <c r="U166" s="863"/>
      <c r="V166" s="86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857" t="s">
        <v>84</v>
      </c>
      <c r="B167" s="857"/>
      <c r="C167" s="857"/>
      <c r="D167" s="857"/>
      <c r="E167" s="857"/>
      <c r="F167" s="857"/>
      <c r="G167" s="857"/>
      <c r="H167" s="857"/>
      <c r="I167" s="857"/>
      <c r="J167" s="857"/>
      <c r="K167" s="857"/>
      <c r="L167" s="857"/>
      <c r="M167" s="857"/>
      <c r="N167" s="857"/>
      <c r="O167" s="857"/>
      <c r="P167" s="857"/>
      <c r="Q167" s="857"/>
      <c r="R167" s="857"/>
      <c r="S167" s="857"/>
      <c r="T167" s="857"/>
      <c r="U167" s="857"/>
      <c r="V167" s="857"/>
      <c r="W167" s="857"/>
      <c r="X167" s="857"/>
      <c r="Y167" s="857"/>
      <c r="Z167" s="857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858">
        <v>4680115882584</v>
      </c>
      <c r="E168" s="858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9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0"/>
      <c r="R168" s="860"/>
      <c r="S168" s="860"/>
      <c r="T168" s="861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858">
        <v>4680115882584</v>
      </c>
      <c r="E169" s="858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9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0"/>
      <c r="R169" s="860"/>
      <c r="S169" s="860"/>
      <c r="T169" s="86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865"/>
      <c r="B170" s="865"/>
      <c r="C170" s="865"/>
      <c r="D170" s="865"/>
      <c r="E170" s="865"/>
      <c r="F170" s="865"/>
      <c r="G170" s="865"/>
      <c r="H170" s="865"/>
      <c r="I170" s="865"/>
      <c r="J170" s="865"/>
      <c r="K170" s="865"/>
      <c r="L170" s="865"/>
      <c r="M170" s="865"/>
      <c r="N170" s="865"/>
      <c r="O170" s="866"/>
      <c r="P170" s="862" t="s">
        <v>40</v>
      </c>
      <c r="Q170" s="863"/>
      <c r="R170" s="863"/>
      <c r="S170" s="863"/>
      <c r="T170" s="863"/>
      <c r="U170" s="863"/>
      <c r="V170" s="864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865"/>
      <c r="B171" s="865"/>
      <c r="C171" s="865"/>
      <c r="D171" s="865"/>
      <c r="E171" s="865"/>
      <c r="F171" s="865"/>
      <c r="G171" s="865"/>
      <c r="H171" s="865"/>
      <c r="I171" s="865"/>
      <c r="J171" s="865"/>
      <c r="K171" s="865"/>
      <c r="L171" s="865"/>
      <c r="M171" s="865"/>
      <c r="N171" s="865"/>
      <c r="O171" s="866"/>
      <c r="P171" s="862" t="s">
        <v>40</v>
      </c>
      <c r="Q171" s="863"/>
      <c r="R171" s="863"/>
      <c r="S171" s="863"/>
      <c r="T171" s="863"/>
      <c r="U171" s="863"/>
      <c r="V171" s="864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56" t="s">
        <v>133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2"/>
      <c r="AB172" s="62"/>
      <c r="AC172" s="62"/>
    </row>
    <row r="173" spans="1:68" ht="14.25" customHeight="1" x14ac:dyDescent="0.25">
      <c r="A173" s="857" t="s">
        <v>135</v>
      </c>
      <c r="B173" s="857"/>
      <c r="C173" s="857"/>
      <c r="D173" s="857"/>
      <c r="E173" s="857"/>
      <c r="F173" s="857"/>
      <c r="G173" s="857"/>
      <c r="H173" s="857"/>
      <c r="I173" s="857"/>
      <c r="J173" s="857"/>
      <c r="K173" s="857"/>
      <c r="L173" s="857"/>
      <c r="M173" s="857"/>
      <c r="N173" s="857"/>
      <c r="O173" s="857"/>
      <c r="P173" s="857"/>
      <c r="Q173" s="857"/>
      <c r="R173" s="857"/>
      <c r="S173" s="857"/>
      <c r="T173" s="857"/>
      <c r="U173" s="857"/>
      <c r="V173" s="857"/>
      <c r="W173" s="857"/>
      <c r="X173" s="857"/>
      <c r="Y173" s="857"/>
      <c r="Z173" s="857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858">
        <v>4607091384604</v>
      </c>
      <c r="E174" s="858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9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0"/>
      <c r="R174" s="860"/>
      <c r="S174" s="860"/>
      <c r="T174" s="86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865"/>
      <c r="B175" s="865"/>
      <c r="C175" s="865"/>
      <c r="D175" s="865"/>
      <c r="E175" s="865"/>
      <c r="F175" s="865"/>
      <c r="G175" s="865"/>
      <c r="H175" s="865"/>
      <c r="I175" s="865"/>
      <c r="J175" s="865"/>
      <c r="K175" s="865"/>
      <c r="L175" s="865"/>
      <c r="M175" s="865"/>
      <c r="N175" s="865"/>
      <c r="O175" s="866"/>
      <c r="P175" s="862" t="s">
        <v>40</v>
      </c>
      <c r="Q175" s="863"/>
      <c r="R175" s="863"/>
      <c r="S175" s="863"/>
      <c r="T175" s="863"/>
      <c r="U175" s="863"/>
      <c r="V175" s="864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865"/>
      <c r="B176" s="865"/>
      <c r="C176" s="865"/>
      <c r="D176" s="865"/>
      <c r="E176" s="865"/>
      <c r="F176" s="865"/>
      <c r="G176" s="865"/>
      <c r="H176" s="865"/>
      <c r="I176" s="865"/>
      <c r="J176" s="865"/>
      <c r="K176" s="865"/>
      <c r="L176" s="865"/>
      <c r="M176" s="865"/>
      <c r="N176" s="865"/>
      <c r="O176" s="866"/>
      <c r="P176" s="862" t="s">
        <v>40</v>
      </c>
      <c r="Q176" s="863"/>
      <c r="R176" s="863"/>
      <c r="S176" s="863"/>
      <c r="T176" s="863"/>
      <c r="U176" s="863"/>
      <c r="V176" s="864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857" t="s">
        <v>78</v>
      </c>
      <c r="B177" s="857"/>
      <c r="C177" s="857"/>
      <c r="D177" s="857"/>
      <c r="E177" s="857"/>
      <c r="F177" s="857"/>
      <c r="G177" s="857"/>
      <c r="H177" s="857"/>
      <c r="I177" s="857"/>
      <c r="J177" s="857"/>
      <c r="K177" s="857"/>
      <c r="L177" s="857"/>
      <c r="M177" s="857"/>
      <c r="N177" s="857"/>
      <c r="O177" s="857"/>
      <c r="P177" s="857"/>
      <c r="Q177" s="857"/>
      <c r="R177" s="857"/>
      <c r="S177" s="857"/>
      <c r="T177" s="857"/>
      <c r="U177" s="857"/>
      <c r="V177" s="857"/>
      <c r="W177" s="857"/>
      <c r="X177" s="857"/>
      <c r="Y177" s="857"/>
      <c r="Z177" s="857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858">
        <v>4607091387667</v>
      </c>
      <c r="E178" s="858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9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0"/>
      <c r="R178" s="860"/>
      <c r="S178" s="860"/>
      <c r="T178" s="86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858">
        <v>4607091387636</v>
      </c>
      <c r="E179" s="858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9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0"/>
      <c r="R179" s="860"/>
      <c r="S179" s="860"/>
      <c r="T179" s="86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858">
        <v>4607091382426</v>
      </c>
      <c r="E180" s="858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9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0"/>
      <c r="R180" s="860"/>
      <c r="S180" s="860"/>
      <c r="T180" s="861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858">
        <v>4607091386547</v>
      </c>
      <c r="E181" s="858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0"/>
      <c r="R181" s="860"/>
      <c r="S181" s="860"/>
      <c r="T181" s="86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858">
        <v>4607091382464</v>
      </c>
      <c r="E182" s="858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0"/>
      <c r="R182" s="860"/>
      <c r="S182" s="860"/>
      <c r="T182" s="86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65"/>
      <c r="B183" s="865"/>
      <c r="C183" s="865"/>
      <c r="D183" s="865"/>
      <c r="E183" s="865"/>
      <c r="F183" s="865"/>
      <c r="G183" s="865"/>
      <c r="H183" s="865"/>
      <c r="I183" s="865"/>
      <c r="J183" s="865"/>
      <c r="K183" s="865"/>
      <c r="L183" s="865"/>
      <c r="M183" s="865"/>
      <c r="N183" s="865"/>
      <c r="O183" s="866"/>
      <c r="P183" s="862" t="s">
        <v>40</v>
      </c>
      <c r="Q183" s="863"/>
      <c r="R183" s="863"/>
      <c r="S183" s="863"/>
      <c r="T183" s="863"/>
      <c r="U183" s="863"/>
      <c r="V183" s="864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865"/>
      <c r="B184" s="865"/>
      <c r="C184" s="865"/>
      <c r="D184" s="865"/>
      <c r="E184" s="865"/>
      <c r="F184" s="865"/>
      <c r="G184" s="865"/>
      <c r="H184" s="865"/>
      <c r="I184" s="865"/>
      <c r="J184" s="865"/>
      <c r="K184" s="865"/>
      <c r="L184" s="865"/>
      <c r="M184" s="865"/>
      <c r="N184" s="865"/>
      <c r="O184" s="866"/>
      <c r="P184" s="862" t="s">
        <v>40</v>
      </c>
      <c r="Q184" s="863"/>
      <c r="R184" s="863"/>
      <c r="S184" s="863"/>
      <c r="T184" s="863"/>
      <c r="U184" s="863"/>
      <c r="V184" s="864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customHeight="1" x14ac:dyDescent="0.25">
      <c r="A185" s="857" t="s">
        <v>84</v>
      </c>
      <c r="B185" s="857"/>
      <c r="C185" s="857"/>
      <c r="D185" s="857"/>
      <c r="E185" s="857"/>
      <c r="F185" s="857"/>
      <c r="G185" s="857"/>
      <c r="H185" s="857"/>
      <c r="I185" s="857"/>
      <c r="J185" s="857"/>
      <c r="K185" s="857"/>
      <c r="L185" s="857"/>
      <c r="M185" s="857"/>
      <c r="N185" s="857"/>
      <c r="O185" s="857"/>
      <c r="P185" s="857"/>
      <c r="Q185" s="857"/>
      <c r="R185" s="857"/>
      <c r="S185" s="857"/>
      <c r="T185" s="857"/>
      <c r="U185" s="857"/>
      <c r="V185" s="857"/>
      <c r="W185" s="857"/>
      <c r="X185" s="857"/>
      <c r="Y185" s="857"/>
      <c r="Z185" s="857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858">
        <v>4607091385304</v>
      </c>
      <c r="E186" s="858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9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0"/>
      <c r="R186" s="860"/>
      <c r="S186" s="860"/>
      <c r="T186" s="861"/>
      <c r="U186" s="37" t="s">
        <v>45</v>
      </c>
      <c r="V186" s="37" t="s">
        <v>45</v>
      </c>
      <c r="W186" s="38" t="s">
        <v>0</v>
      </c>
      <c r="X186" s="56">
        <v>40</v>
      </c>
      <c r="Y186" s="53">
        <f>IFERROR(IF(X186="",0,CEILING((X186/$H186),1)*$H186),"")</f>
        <v>42</v>
      </c>
      <c r="Z186" s="39">
        <f>IFERROR(IF(Y186=0,"",ROUNDUP(Y186/H186,0)*0.02175),"")</f>
        <v>0.10874999999999999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42.685714285714283</v>
      </c>
      <c r="BN186" s="75">
        <f>IFERROR(Y186*I186/H186,"0")</f>
        <v>44.82</v>
      </c>
      <c r="BO186" s="75">
        <f>IFERROR(1/J186*(X186/H186),"0")</f>
        <v>8.5034013605442174E-2</v>
      </c>
      <c r="BP186" s="75">
        <f>IFERROR(1/J186*(Y186/H186),"0")</f>
        <v>8.9285714285714274E-2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858">
        <v>4607091386264</v>
      </c>
      <c r="E187" s="858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0"/>
      <c r="R187" s="860"/>
      <c r="S187" s="860"/>
      <c r="T187" s="86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858">
        <v>4607091385427</v>
      </c>
      <c r="E188" s="858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0"/>
      <c r="R188" s="860"/>
      <c r="S188" s="860"/>
      <c r="T188" s="86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865"/>
      <c r="B189" s="865"/>
      <c r="C189" s="865"/>
      <c r="D189" s="865"/>
      <c r="E189" s="865"/>
      <c r="F189" s="865"/>
      <c r="G189" s="865"/>
      <c r="H189" s="865"/>
      <c r="I189" s="865"/>
      <c r="J189" s="865"/>
      <c r="K189" s="865"/>
      <c r="L189" s="865"/>
      <c r="M189" s="865"/>
      <c r="N189" s="865"/>
      <c r="O189" s="866"/>
      <c r="P189" s="862" t="s">
        <v>40</v>
      </c>
      <c r="Q189" s="863"/>
      <c r="R189" s="863"/>
      <c r="S189" s="863"/>
      <c r="T189" s="863"/>
      <c r="U189" s="863"/>
      <c r="V189" s="864"/>
      <c r="W189" s="40" t="s">
        <v>39</v>
      </c>
      <c r="X189" s="41">
        <f>IFERROR(X186/H186,"0")+IFERROR(X187/H187,"0")+IFERROR(X188/H188,"0")</f>
        <v>4.7619047619047619</v>
      </c>
      <c r="Y189" s="41">
        <f>IFERROR(Y186/H186,"0")+IFERROR(Y187/H187,"0")+IFERROR(Y188/H188,"0")</f>
        <v>5</v>
      </c>
      <c r="Z189" s="41">
        <f>IFERROR(IF(Z186="",0,Z186),"0")+IFERROR(IF(Z187="",0,Z187),"0")+IFERROR(IF(Z188="",0,Z188),"0")</f>
        <v>0.10874999999999999</v>
      </c>
      <c r="AA189" s="64"/>
      <c r="AB189" s="64"/>
      <c r="AC189" s="64"/>
    </row>
    <row r="190" spans="1:68" x14ac:dyDescent="0.2">
      <c r="A190" s="865"/>
      <c r="B190" s="865"/>
      <c r="C190" s="865"/>
      <c r="D190" s="865"/>
      <c r="E190" s="865"/>
      <c r="F190" s="865"/>
      <c r="G190" s="865"/>
      <c r="H190" s="865"/>
      <c r="I190" s="865"/>
      <c r="J190" s="865"/>
      <c r="K190" s="865"/>
      <c r="L190" s="865"/>
      <c r="M190" s="865"/>
      <c r="N190" s="865"/>
      <c r="O190" s="866"/>
      <c r="P190" s="862" t="s">
        <v>40</v>
      </c>
      <c r="Q190" s="863"/>
      <c r="R190" s="863"/>
      <c r="S190" s="863"/>
      <c r="T190" s="863"/>
      <c r="U190" s="863"/>
      <c r="V190" s="864"/>
      <c r="W190" s="40" t="s">
        <v>0</v>
      </c>
      <c r="X190" s="41">
        <f>IFERROR(SUM(X186:X188),"0")</f>
        <v>40</v>
      </c>
      <c r="Y190" s="41">
        <f>IFERROR(SUM(Y186:Y188),"0")</f>
        <v>42</v>
      </c>
      <c r="Z190" s="40"/>
      <c r="AA190" s="64"/>
      <c r="AB190" s="64"/>
      <c r="AC190" s="64"/>
    </row>
    <row r="191" spans="1:68" ht="27.75" customHeight="1" x14ac:dyDescent="0.2">
      <c r="A191" s="855" t="s">
        <v>362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52"/>
      <c r="AB191" s="52"/>
      <c r="AC191" s="52"/>
    </row>
    <row r="192" spans="1:68" ht="16.5" customHeight="1" x14ac:dyDescent="0.25">
      <c r="A192" s="856" t="s">
        <v>363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2"/>
      <c r="AB192" s="62"/>
      <c r="AC192" s="62"/>
    </row>
    <row r="193" spans="1:68" ht="14.25" customHeight="1" x14ac:dyDescent="0.25">
      <c r="A193" s="857" t="s">
        <v>193</v>
      </c>
      <c r="B193" s="857"/>
      <c r="C193" s="857"/>
      <c r="D193" s="857"/>
      <c r="E193" s="857"/>
      <c r="F193" s="857"/>
      <c r="G193" s="857"/>
      <c r="H193" s="857"/>
      <c r="I193" s="857"/>
      <c r="J193" s="857"/>
      <c r="K193" s="857"/>
      <c r="L193" s="857"/>
      <c r="M193" s="857"/>
      <c r="N193" s="857"/>
      <c r="O193" s="857"/>
      <c r="P193" s="857"/>
      <c r="Q193" s="857"/>
      <c r="R193" s="857"/>
      <c r="S193" s="857"/>
      <c r="T193" s="857"/>
      <c r="U193" s="857"/>
      <c r="V193" s="857"/>
      <c r="W193" s="857"/>
      <c r="X193" s="857"/>
      <c r="Y193" s="857"/>
      <c r="Z193" s="857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858">
        <v>4680115886223</v>
      </c>
      <c r="E194" s="858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960" t="s">
        <v>366</v>
      </c>
      <c r="Q194" s="860"/>
      <c r="R194" s="860"/>
      <c r="S194" s="860"/>
      <c r="T194" s="86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865"/>
      <c r="B195" s="865"/>
      <c r="C195" s="865"/>
      <c r="D195" s="865"/>
      <c r="E195" s="865"/>
      <c r="F195" s="865"/>
      <c r="G195" s="865"/>
      <c r="H195" s="865"/>
      <c r="I195" s="865"/>
      <c r="J195" s="865"/>
      <c r="K195" s="865"/>
      <c r="L195" s="865"/>
      <c r="M195" s="865"/>
      <c r="N195" s="865"/>
      <c r="O195" s="866"/>
      <c r="P195" s="862" t="s">
        <v>40</v>
      </c>
      <c r="Q195" s="863"/>
      <c r="R195" s="863"/>
      <c r="S195" s="863"/>
      <c r="T195" s="863"/>
      <c r="U195" s="863"/>
      <c r="V195" s="864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865"/>
      <c r="B196" s="865"/>
      <c r="C196" s="865"/>
      <c r="D196" s="865"/>
      <c r="E196" s="865"/>
      <c r="F196" s="865"/>
      <c r="G196" s="865"/>
      <c r="H196" s="865"/>
      <c r="I196" s="865"/>
      <c r="J196" s="865"/>
      <c r="K196" s="865"/>
      <c r="L196" s="865"/>
      <c r="M196" s="865"/>
      <c r="N196" s="865"/>
      <c r="O196" s="866"/>
      <c r="P196" s="862" t="s">
        <v>40</v>
      </c>
      <c r="Q196" s="863"/>
      <c r="R196" s="863"/>
      <c r="S196" s="863"/>
      <c r="T196" s="863"/>
      <c r="U196" s="863"/>
      <c r="V196" s="864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857" t="s">
        <v>78</v>
      </c>
      <c r="B197" s="857"/>
      <c r="C197" s="857"/>
      <c r="D197" s="857"/>
      <c r="E197" s="857"/>
      <c r="F197" s="857"/>
      <c r="G197" s="857"/>
      <c r="H197" s="857"/>
      <c r="I197" s="857"/>
      <c r="J197" s="857"/>
      <c r="K197" s="857"/>
      <c r="L197" s="857"/>
      <c r="M197" s="857"/>
      <c r="N197" s="857"/>
      <c r="O197" s="857"/>
      <c r="P197" s="857"/>
      <c r="Q197" s="857"/>
      <c r="R197" s="857"/>
      <c r="S197" s="857"/>
      <c r="T197" s="857"/>
      <c r="U197" s="857"/>
      <c r="V197" s="857"/>
      <c r="W197" s="857"/>
      <c r="X197" s="857"/>
      <c r="Y197" s="857"/>
      <c r="Z197" s="857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858">
        <v>4680115880993</v>
      </c>
      <c r="E198" s="858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0"/>
      <c r="R198" s="860"/>
      <c r="S198" s="860"/>
      <c r="T198" s="86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858">
        <v>4680115881761</v>
      </c>
      <c r="E199" s="858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0"/>
      <c r="R199" s="860"/>
      <c r="S199" s="860"/>
      <c r="T199" s="861"/>
      <c r="U199" s="37" t="s">
        <v>45</v>
      </c>
      <c r="V199" s="37" t="s">
        <v>45</v>
      </c>
      <c r="W199" s="38" t="s">
        <v>0</v>
      </c>
      <c r="X199" s="56">
        <v>15</v>
      </c>
      <c r="Y199" s="53">
        <f t="shared" si="36"/>
        <v>16.8</v>
      </c>
      <c r="Z199" s="39">
        <f>IFERROR(IF(Y199=0,"",ROUNDUP(Y199/H199,0)*0.00753),"")</f>
        <v>3.0120000000000001E-2</v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15.928571428571429</v>
      </c>
      <c r="BN199" s="75">
        <f t="shared" si="38"/>
        <v>17.84</v>
      </c>
      <c r="BO199" s="75">
        <f t="shared" si="39"/>
        <v>2.2893772893772892E-2</v>
      </c>
      <c r="BP199" s="75">
        <f t="shared" si="40"/>
        <v>2.564102564102564E-2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858">
        <v>4680115881563</v>
      </c>
      <c r="E200" s="858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0"/>
      <c r="R200" s="860"/>
      <c r="S200" s="860"/>
      <c r="T200" s="861"/>
      <c r="U200" s="37" t="s">
        <v>45</v>
      </c>
      <c r="V200" s="37" t="s">
        <v>45</v>
      </c>
      <c r="W200" s="38" t="s">
        <v>0</v>
      </c>
      <c r="X200" s="56">
        <v>70</v>
      </c>
      <c r="Y200" s="53">
        <f t="shared" si="36"/>
        <v>71.400000000000006</v>
      </c>
      <c r="Z200" s="39">
        <f>IFERROR(IF(Y200=0,"",ROUNDUP(Y200/H200,0)*0.00753),"")</f>
        <v>0.12801000000000001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73.333333333333329</v>
      </c>
      <c r="BN200" s="75">
        <f t="shared" si="38"/>
        <v>74.8</v>
      </c>
      <c r="BO200" s="75">
        <f t="shared" si="39"/>
        <v>0.10683760683760682</v>
      </c>
      <c r="BP200" s="75">
        <f t="shared" si="40"/>
        <v>0.10897435897435898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858">
        <v>4680115880986</v>
      </c>
      <c r="E201" s="858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0"/>
      <c r="R201" s="860"/>
      <c r="S201" s="860"/>
      <c r="T201" s="86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858">
        <v>4680115881785</v>
      </c>
      <c r="E202" s="858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0"/>
      <c r="R202" s="860"/>
      <c r="S202" s="860"/>
      <c r="T202" s="86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858">
        <v>4680115881679</v>
      </c>
      <c r="E203" s="858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0"/>
      <c r="R203" s="860"/>
      <c r="S203" s="860"/>
      <c r="T203" s="86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858">
        <v>4680115880191</v>
      </c>
      <c r="E204" s="858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0"/>
      <c r="R204" s="860"/>
      <c r="S204" s="860"/>
      <c r="T204" s="86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858">
        <v>4680115883963</v>
      </c>
      <c r="E205" s="858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0"/>
      <c r="R205" s="860"/>
      <c r="S205" s="860"/>
      <c r="T205" s="86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865"/>
      <c r="B206" s="865"/>
      <c r="C206" s="865"/>
      <c r="D206" s="865"/>
      <c r="E206" s="865"/>
      <c r="F206" s="865"/>
      <c r="G206" s="865"/>
      <c r="H206" s="865"/>
      <c r="I206" s="865"/>
      <c r="J206" s="865"/>
      <c r="K206" s="865"/>
      <c r="L206" s="865"/>
      <c r="M206" s="865"/>
      <c r="N206" s="865"/>
      <c r="O206" s="866"/>
      <c r="P206" s="862" t="s">
        <v>40</v>
      </c>
      <c r="Q206" s="863"/>
      <c r="R206" s="863"/>
      <c r="S206" s="863"/>
      <c r="T206" s="863"/>
      <c r="U206" s="863"/>
      <c r="V206" s="864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20.238095238095234</v>
      </c>
      <c r="Y206" s="41">
        <f>IFERROR(Y198/H198,"0")+IFERROR(Y199/H199,"0")+IFERROR(Y200/H200,"0")+IFERROR(Y201/H201,"0")+IFERROR(Y202/H202,"0")+IFERROR(Y203/H203,"0")+IFERROR(Y204/H204,"0")+IFERROR(Y205/H205,"0")</f>
        <v>21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0.15813000000000002</v>
      </c>
      <c r="AA206" s="64"/>
      <c r="AB206" s="64"/>
      <c r="AC206" s="64"/>
    </row>
    <row r="207" spans="1:68" x14ac:dyDescent="0.2">
      <c r="A207" s="865"/>
      <c r="B207" s="865"/>
      <c r="C207" s="865"/>
      <c r="D207" s="865"/>
      <c r="E207" s="865"/>
      <c r="F207" s="865"/>
      <c r="G207" s="865"/>
      <c r="H207" s="865"/>
      <c r="I207" s="865"/>
      <c r="J207" s="865"/>
      <c r="K207" s="865"/>
      <c r="L207" s="865"/>
      <c r="M207" s="865"/>
      <c r="N207" s="865"/>
      <c r="O207" s="866"/>
      <c r="P207" s="862" t="s">
        <v>40</v>
      </c>
      <c r="Q207" s="863"/>
      <c r="R207" s="863"/>
      <c r="S207" s="863"/>
      <c r="T207" s="863"/>
      <c r="U207" s="863"/>
      <c r="V207" s="864"/>
      <c r="W207" s="40" t="s">
        <v>0</v>
      </c>
      <c r="X207" s="41">
        <f>IFERROR(SUM(X198:X205),"0")</f>
        <v>85</v>
      </c>
      <c r="Y207" s="41">
        <f>IFERROR(SUM(Y198:Y205),"0")</f>
        <v>88.2</v>
      </c>
      <c r="Z207" s="40"/>
      <c r="AA207" s="64"/>
      <c r="AB207" s="64"/>
      <c r="AC207" s="64"/>
    </row>
    <row r="208" spans="1:68" ht="16.5" customHeight="1" x14ac:dyDescent="0.25">
      <c r="A208" s="856" t="s">
        <v>388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2"/>
      <c r="AB208" s="62"/>
      <c r="AC208" s="62"/>
    </row>
    <row r="209" spans="1:68" ht="14.25" customHeight="1" x14ac:dyDescent="0.25">
      <c r="A209" s="857" t="s">
        <v>135</v>
      </c>
      <c r="B209" s="857"/>
      <c r="C209" s="857"/>
      <c r="D209" s="857"/>
      <c r="E209" s="857"/>
      <c r="F209" s="857"/>
      <c r="G209" s="857"/>
      <c r="H209" s="857"/>
      <c r="I209" s="857"/>
      <c r="J209" s="857"/>
      <c r="K209" s="857"/>
      <c r="L209" s="857"/>
      <c r="M209" s="857"/>
      <c r="N209" s="857"/>
      <c r="O209" s="857"/>
      <c r="P209" s="857"/>
      <c r="Q209" s="857"/>
      <c r="R209" s="857"/>
      <c r="S209" s="857"/>
      <c r="T209" s="857"/>
      <c r="U209" s="857"/>
      <c r="V209" s="857"/>
      <c r="W209" s="857"/>
      <c r="X209" s="857"/>
      <c r="Y209" s="857"/>
      <c r="Z209" s="857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858">
        <v>4680115881402</v>
      </c>
      <c r="E210" s="85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0"/>
      <c r="R210" s="860"/>
      <c r="S210" s="860"/>
      <c r="T210" s="86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858">
        <v>4680115881396</v>
      </c>
      <c r="E211" s="858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0"/>
      <c r="R211" s="860"/>
      <c r="S211" s="860"/>
      <c r="T211" s="861"/>
      <c r="U211" s="37" t="s">
        <v>45</v>
      </c>
      <c r="V211" s="37" t="s">
        <v>45</v>
      </c>
      <c r="W211" s="38" t="s">
        <v>0</v>
      </c>
      <c r="X211" s="56">
        <v>45</v>
      </c>
      <c r="Y211" s="53">
        <f>IFERROR(IF(X211="",0,CEILING((X211/$H211),1)*$H211),"")</f>
        <v>45.900000000000006</v>
      </c>
      <c r="Z211" s="39">
        <f>IFERROR(IF(Y211=0,"",ROUNDUP(Y211/H211,0)*0.00753),"")</f>
        <v>0.12801000000000001</v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48.333333333333329</v>
      </c>
      <c r="BN211" s="75">
        <f>IFERROR(Y211*I211/H211,"0")</f>
        <v>49.300000000000004</v>
      </c>
      <c r="BO211" s="75">
        <f>IFERROR(1/J211*(X211/H211),"0")</f>
        <v>0.10683760683760682</v>
      </c>
      <c r="BP211" s="75">
        <f>IFERROR(1/J211*(Y211/H211),"0")</f>
        <v>0.10897435897435898</v>
      </c>
    </row>
    <row r="212" spans="1:68" x14ac:dyDescent="0.2">
      <c r="A212" s="865"/>
      <c r="B212" s="865"/>
      <c r="C212" s="865"/>
      <c r="D212" s="865"/>
      <c r="E212" s="865"/>
      <c r="F212" s="865"/>
      <c r="G212" s="865"/>
      <c r="H212" s="865"/>
      <c r="I212" s="865"/>
      <c r="J212" s="865"/>
      <c r="K212" s="865"/>
      <c r="L212" s="865"/>
      <c r="M212" s="865"/>
      <c r="N212" s="865"/>
      <c r="O212" s="866"/>
      <c r="P212" s="862" t="s">
        <v>40</v>
      </c>
      <c r="Q212" s="863"/>
      <c r="R212" s="863"/>
      <c r="S212" s="863"/>
      <c r="T212" s="863"/>
      <c r="U212" s="863"/>
      <c r="V212" s="864"/>
      <c r="W212" s="40" t="s">
        <v>39</v>
      </c>
      <c r="X212" s="41">
        <f>IFERROR(X210/H210,"0")+IFERROR(X211/H211,"0")</f>
        <v>16.666666666666664</v>
      </c>
      <c r="Y212" s="41">
        <f>IFERROR(Y210/H210,"0")+IFERROR(Y211/H211,"0")</f>
        <v>17</v>
      </c>
      <c r="Z212" s="41">
        <f>IFERROR(IF(Z210="",0,Z210),"0")+IFERROR(IF(Z211="",0,Z211),"0")</f>
        <v>0.12801000000000001</v>
      </c>
      <c r="AA212" s="64"/>
      <c r="AB212" s="64"/>
      <c r="AC212" s="64"/>
    </row>
    <row r="213" spans="1:68" x14ac:dyDescent="0.2">
      <c r="A213" s="865"/>
      <c r="B213" s="865"/>
      <c r="C213" s="865"/>
      <c r="D213" s="865"/>
      <c r="E213" s="865"/>
      <c r="F213" s="865"/>
      <c r="G213" s="865"/>
      <c r="H213" s="865"/>
      <c r="I213" s="865"/>
      <c r="J213" s="865"/>
      <c r="K213" s="865"/>
      <c r="L213" s="865"/>
      <c r="M213" s="865"/>
      <c r="N213" s="865"/>
      <c r="O213" s="866"/>
      <c r="P213" s="862" t="s">
        <v>40</v>
      </c>
      <c r="Q213" s="863"/>
      <c r="R213" s="863"/>
      <c r="S213" s="863"/>
      <c r="T213" s="863"/>
      <c r="U213" s="863"/>
      <c r="V213" s="864"/>
      <c r="W213" s="40" t="s">
        <v>0</v>
      </c>
      <c r="X213" s="41">
        <f>IFERROR(SUM(X210:X211),"0")</f>
        <v>45</v>
      </c>
      <c r="Y213" s="41">
        <f>IFERROR(SUM(Y210:Y211),"0")</f>
        <v>45.900000000000006</v>
      </c>
      <c r="Z213" s="40"/>
      <c r="AA213" s="64"/>
      <c r="AB213" s="64"/>
      <c r="AC213" s="64"/>
    </row>
    <row r="214" spans="1:68" ht="14.25" customHeight="1" x14ac:dyDescent="0.25">
      <c r="A214" s="857" t="s">
        <v>193</v>
      </c>
      <c r="B214" s="857"/>
      <c r="C214" s="857"/>
      <c r="D214" s="857"/>
      <c r="E214" s="857"/>
      <c r="F214" s="857"/>
      <c r="G214" s="857"/>
      <c r="H214" s="857"/>
      <c r="I214" s="857"/>
      <c r="J214" s="857"/>
      <c r="K214" s="857"/>
      <c r="L214" s="857"/>
      <c r="M214" s="857"/>
      <c r="N214" s="857"/>
      <c r="O214" s="857"/>
      <c r="P214" s="857"/>
      <c r="Q214" s="857"/>
      <c r="R214" s="857"/>
      <c r="S214" s="857"/>
      <c r="T214" s="857"/>
      <c r="U214" s="857"/>
      <c r="V214" s="857"/>
      <c r="W214" s="857"/>
      <c r="X214" s="857"/>
      <c r="Y214" s="857"/>
      <c r="Z214" s="857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858">
        <v>4680115882935</v>
      </c>
      <c r="E215" s="858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0"/>
      <c r="R215" s="860"/>
      <c r="S215" s="860"/>
      <c r="T215" s="861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858">
        <v>4680115880764</v>
      </c>
      <c r="E216" s="858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0"/>
      <c r="R216" s="860"/>
      <c r="S216" s="860"/>
      <c r="T216" s="861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865"/>
      <c r="B217" s="865"/>
      <c r="C217" s="865"/>
      <c r="D217" s="865"/>
      <c r="E217" s="865"/>
      <c r="F217" s="865"/>
      <c r="G217" s="865"/>
      <c r="H217" s="865"/>
      <c r="I217" s="865"/>
      <c r="J217" s="865"/>
      <c r="K217" s="865"/>
      <c r="L217" s="865"/>
      <c r="M217" s="865"/>
      <c r="N217" s="865"/>
      <c r="O217" s="866"/>
      <c r="P217" s="862" t="s">
        <v>40</v>
      </c>
      <c r="Q217" s="863"/>
      <c r="R217" s="863"/>
      <c r="S217" s="863"/>
      <c r="T217" s="863"/>
      <c r="U217" s="863"/>
      <c r="V217" s="864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865"/>
      <c r="B218" s="865"/>
      <c r="C218" s="865"/>
      <c r="D218" s="865"/>
      <c r="E218" s="865"/>
      <c r="F218" s="865"/>
      <c r="G218" s="865"/>
      <c r="H218" s="865"/>
      <c r="I218" s="865"/>
      <c r="J218" s="865"/>
      <c r="K218" s="865"/>
      <c r="L218" s="865"/>
      <c r="M218" s="865"/>
      <c r="N218" s="865"/>
      <c r="O218" s="866"/>
      <c r="P218" s="862" t="s">
        <v>40</v>
      </c>
      <c r="Q218" s="863"/>
      <c r="R218" s="863"/>
      <c r="S218" s="863"/>
      <c r="T218" s="863"/>
      <c r="U218" s="863"/>
      <c r="V218" s="864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857" t="s">
        <v>78</v>
      </c>
      <c r="B219" s="857"/>
      <c r="C219" s="857"/>
      <c r="D219" s="857"/>
      <c r="E219" s="857"/>
      <c r="F219" s="857"/>
      <c r="G219" s="857"/>
      <c r="H219" s="857"/>
      <c r="I219" s="857"/>
      <c r="J219" s="857"/>
      <c r="K219" s="857"/>
      <c r="L219" s="857"/>
      <c r="M219" s="857"/>
      <c r="N219" s="857"/>
      <c r="O219" s="857"/>
      <c r="P219" s="857"/>
      <c r="Q219" s="857"/>
      <c r="R219" s="857"/>
      <c r="S219" s="857"/>
      <c r="T219" s="857"/>
      <c r="U219" s="857"/>
      <c r="V219" s="857"/>
      <c r="W219" s="857"/>
      <c r="X219" s="857"/>
      <c r="Y219" s="857"/>
      <c r="Z219" s="857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858">
        <v>4680115882683</v>
      </c>
      <c r="E220" s="858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0"/>
      <c r="R220" s="860"/>
      <c r="S220" s="860"/>
      <c r="T220" s="861"/>
      <c r="U220" s="37" t="s">
        <v>45</v>
      </c>
      <c r="V220" s="37" t="s">
        <v>45</v>
      </c>
      <c r="W220" s="38" t="s">
        <v>0</v>
      </c>
      <c r="X220" s="56">
        <v>530</v>
      </c>
      <c r="Y220" s="53">
        <f t="shared" ref="Y220:Y227" si="41">IFERROR(IF(X220="",0,CEILING((X220/$H220),1)*$H220),"")</f>
        <v>534.6</v>
      </c>
      <c r="Z220" s="39">
        <f>IFERROR(IF(Y220=0,"",ROUNDUP(Y220/H220,0)*0.00902),"")</f>
        <v>0.89298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550.61111111111109</v>
      </c>
      <c r="BN220" s="75">
        <f t="shared" ref="BN220:BN227" si="43">IFERROR(Y220*I220/H220,"0")</f>
        <v>555.39</v>
      </c>
      <c r="BO220" s="75">
        <f t="shared" ref="BO220:BO227" si="44">IFERROR(1/J220*(X220/H220),"0")</f>
        <v>0.7435465768799101</v>
      </c>
      <c r="BP220" s="75">
        <f t="shared" ref="BP220:BP227" si="45">IFERROR(1/J220*(Y220/H220),"0")</f>
        <v>0.75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858">
        <v>4680115882690</v>
      </c>
      <c r="E221" s="858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0"/>
      <c r="R221" s="860"/>
      <c r="S221" s="860"/>
      <c r="T221" s="861"/>
      <c r="U221" s="37" t="s">
        <v>45</v>
      </c>
      <c r="V221" s="37" t="s">
        <v>45</v>
      </c>
      <c r="W221" s="38" t="s">
        <v>0</v>
      </c>
      <c r="X221" s="56">
        <v>440</v>
      </c>
      <c r="Y221" s="53">
        <f t="shared" si="41"/>
        <v>442.8</v>
      </c>
      <c r="Z221" s="39">
        <f>IFERROR(IF(Y221=0,"",ROUNDUP(Y221/H221,0)*0.00902),"")</f>
        <v>0.73964000000000008</v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457.11111111111109</v>
      </c>
      <c r="BN221" s="75">
        <f t="shared" si="43"/>
        <v>460.02</v>
      </c>
      <c r="BO221" s="75">
        <f t="shared" si="44"/>
        <v>0.61728395061728392</v>
      </c>
      <c r="BP221" s="75">
        <f t="shared" si="45"/>
        <v>0.62121212121212122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858">
        <v>4680115882669</v>
      </c>
      <c r="E222" s="858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0"/>
      <c r="R222" s="860"/>
      <c r="S222" s="860"/>
      <c r="T222" s="861"/>
      <c r="U222" s="37" t="s">
        <v>45</v>
      </c>
      <c r="V222" s="37" t="s">
        <v>45</v>
      </c>
      <c r="W222" s="38" t="s">
        <v>0</v>
      </c>
      <c r="X222" s="56">
        <v>530</v>
      </c>
      <c r="Y222" s="53">
        <f t="shared" si="41"/>
        <v>534.6</v>
      </c>
      <c r="Z222" s="39">
        <f>IFERROR(IF(Y222=0,"",ROUNDUP(Y222/H222,0)*0.00902),"")</f>
        <v>0.89298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550.61111111111109</v>
      </c>
      <c r="BN222" s="75">
        <f t="shared" si="43"/>
        <v>555.39</v>
      </c>
      <c r="BO222" s="75">
        <f t="shared" si="44"/>
        <v>0.7435465768799101</v>
      </c>
      <c r="BP222" s="75">
        <f t="shared" si="45"/>
        <v>0.75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858">
        <v>4680115882676</v>
      </c>
      <c r="E223" s="858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0"/>
      <c r="R223" s="860"/>
      <c r="S223" s="860"/>
      <c r="T223" s="861"/>
      <c r="U223" s="37" t="s">
        <v>45</v>
      </c>
      <c r="V223" s="37" t="s">
        <v>45</v>
      </c>
      <c r="W223" s="38" t="s">
        <v>0</v>
      </c>
      <c r="X223" s="56">
        <v>630</v>
      </c>
      <c r="Y223" s="53">
        <f t="shared" si="41"/>
        <v>631.80000000000007</v>
      </c>
      <c r="Z223" s="39">
        <f>IFERROR(IF(Y223=0,"",ROUNDUP(Y223/H223,0)*0.00902),"")</f>
        <v>1.0553399999999999</v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654.5</v>
      </c>
      <c r="BN223" s="75">
        <f t="shared" si="43"/>
        <v>656.37000000000012</v>
      </c>
      <c r="BO223" s="75">
        <f t="shared" si="44"/>
        <v>0.88383838383838376</v>
      </c>
      <c r="BP223" s="75">
        <f t="shared" si="45"/>
        <v>0.88636363636363635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858">
        <v>4680115884014</v>
      </c>
      <c r="E224" s="858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0"/>
      <c r="R224" s="860"/>
      <c r="S224" s="860"/>
      <c r="T224" s="861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858">
        <v>4680115884007</v>
      </c>
      <c r="E225" s="858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0"/>
      <c r="R225" s="860"/>
      <c r="S225" s="860"/>
      <c r="T225" s="861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858">
        <v>4680115884038</v>
      </c>
      <c r="E226" s="858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0"/>
      <c r="R226" s="860"/>
      <c r="S226" s="860"/>
      <c r="T226" s="86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858">
        <v>4680115884021</v>
      </c>
      <c r="E227" s="858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0"/>
      <c r="R227" s="860"/>
      <c r="S227" s="860"/>
      <c r="T227" s="86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865"/>
      <c r="B228" s="865"/>
      <c r="C228" s="865"/>
      <c r="D228" s="865"/>
      <c r="E228" s="865"/>
      <c r="F228" s="865"/>
      <c r="G228" s="865"/>
      <c r="H228" s="865"/>
      <c r="I228" s="865"/>
      <c r="J228" s="865"/>
      <c r="K228" s="865"/>
      <c r="L228" s="865"/>
      <c r="M228" s="865"/>
      <c r="N228" s="865"/>
      <c r="O228" s="866"/>
      <c r="P228" s="862" t="s">
        <v>40</v>
      </c>
      <c r="Q228" s="863"/>
      <c r="R228" s="863"/>
      <c r="S228" s="863"/>
      <c r="T228" s="863"/>
      <c r="U228" s="863"/>
      <c r="V228" s="864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394.44444444444446</v>
      </c>
      <c r="Y228" s="41">
        <f>IFERROR(Y220/H220,"0")+IFERROR(Y221/H221,"0")+IFERROR(Y222/H222,"0")+IFERROR(Y223/H223,"0")+IFERROR(Y224/H224,"0")+IFERROR(Y225/H225,"0")+IFERROR(Y226/H226,"0")+IFERROR(Y227/H227,"0")</f>
        <v>397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3.58094</v>
      </c>
      <c r="AA228" s="64"/>
      <c r="AB228" s="64"/>
      <c r="AC228" s="64"/>
    </row>
    <row r="229" spans="1:68" x14ac:dyDescent="0.2">
      <c r="A229" s="865"/>
      <c r="B229" s="865"/>
      <c r="C229" s="865"/>
      <c r="D229" s="865"/>
      <c r="E229" s="865"/>
      <c r="F229" s="865"/>
      <c r="G229" s="865"/>
      <c r="H229" s="865"/>
      <c r="I229" s="865"/>
      <c r="J229" s="865"/>
      <c r="K229" s="865"/>
      <c r="L229" s="865"/>
      <c r="M229" s="865"/>
      <c r="N229" s="865"/>
      <c r="O229" s="866"/>
      <c r="P229" s="862" t="s">
        <v>40</v>
      </c>
      <c r="Q229" s="863"/>
      <c r="R229" s="863"/>
      <c r="S229" s="863"/>
      <c r="T229" s="863"/>
      <c r="U229" s="863"/>
      <c r="V229" s="864"/>
      <c r="W229" s="40" t="s">
        <v>0</v>
      </c>
      <c r="X229" s="41">
        <f>IFERROR(SUM(X220:X227),"0")</f>
        <v>2130</v>
      </c>
      <c r="Y229" s="41">
        <f>IFERROR(SUM(Y220:Y227),"0")</f>
        <v>2143.8000000000002</v>
      </c>
      <c r="Z229" s="40"/>
      <c r="AA229" s="64"/>
      <c r="AB229" s="64"/>
      <c r="AC229" s="64"/>
    </row>
    <row r="230" spans="1:68" ht="14.25" customHeight="1" x14ac:dyDescent="0.25">
      <c r="A230" s="857" t="s">
        <v>84</v>
      </c>
      <c r="B230" s="857"/>
      <c r="C230" s="857"/>
      <c r="D230" s="857"/>
      <c r="E230" s="857"/>
      <c r="F230" s="857"/>
      <c r="G230" s="857"/>
      <c r="H230" s="857"/>
      <c r="I230" s="857"/>
      <c r="J230" s="857"/>
      <c r="K230" s="857"/>
      <c r="L230" s="857"/>
      <c r="M230" s="857"/>
      <c r="N230" s="857"/>
      <c r="O230" s="857"/>
      <c r="P230" s="857"/>
      <c r="Q230" s="857"/>
      <c r="R230" s="857"/>
      <c r="S230" s="857"/>
      <c r="T230" s="857"/>
      <c r="U230" s="857"/>
      <c r="V230" s="857"/>
      <c r="W230" s="857"/>
      <c r="X230" s="857"/>
      <c r="Y230" s="857"/>
      <c r="Z230" s="857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858">
        <v>4680115881594</v>
      </c>
      <c r="E231" s="858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98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0"/>
      <c r="R231" s="860"/>
      <c r="S231" s="860"/>
      <c r="T231" s="861"/>
      <c r="U231" s="37" t="s">
        <v>45</v>
      </c>
      <c r="V231" s="37" t="s">
        <v>45</v>
      </c>
      <c r="W231" s="38" t="s">
        <v>0</v>
      </c>
      <c r="X231" s="56">
        <v>40</v>
      </c>
      <c r="Y231" s="53">
        <f t="shared" ref="Y231:Y241" si="46">IFERROR(IF(X231="",0,CEILING((X231/$H231),1)*$H231),"")</f>
        <v>40.5</v>
      </c>
      <c r="Z231" s="39">
        <f>IFERROR(IF(Y231=0,"",ROUNDUP(Y231/H231,0)*0.02175),"")</f>
        <v>0.10874999999999999</v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42.785185185185185</v>
      </c>
      <c r="BN231" s="75">
        <f t="shared" ref="BN231:BN241" si="48">IFERROR(Y231*I231/H231,"0")</f>
        <v>43.32</v>
      </c>
      <c r="BO231" s="75">
        <f t="shared" ref="BO231:BO241" si="49">IFERROR(1/J231*(X231/H231),"0")</f>
        <v>8.8183421516754859E-2</v>
      </c>
      <c r="BP231" s="75">
        <f t="shared" ref="BP231:BP241" si="50">IFERROR(1/J231*(Y231/H231),"0")</f>
        <v>8.9285714285714274E-2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858">
        <v>4680115880962</v>
      </c>
      <c r="E232" s="858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0"/>
      <c r="R232" s="860"/>
      <c r="S232" s="860"/>
      <c r="T232" s="861"/>
      <c r="U232" s="37" t="s">
        <v>45</v>
      </c>
      <c r="V232" s="37" t="s">
        <v>45</v>
      </c>
      <c r="W232" s="38" t="s">
        <v>0</v>
      </c>
      <c r="X232" s="56">
        <v>380</v>
      </c>
      <c r="Y232" s="53">
        <f t="shared" si="46"/>
        <v>382.2</v>
      </c>
      <c r="Z232" s="39">
        <f>IFERROR(IF(Y232=0,"",ROUNDUP(Y232/H232,0)*0.02175),"")</f>
        <v>1.06575</v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407.47692307692313</v>
      </c>
      <c r="BN232" s="75">
        <f t="shared" si="48"/>
        <v>409.83600000000001</v>
      </c>
      <c r="BO232" s="75">
        <f t="shared" si="49"/>
        <v>0.86996336996336998</v>
      </c>
      <c r="BP232" s="75">
        <f t="shared" si="50"/>
        <v>0.875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858">
        <v>4680115881617</v>
      </c>
      <c r="E233" s="858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98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0"/>
      <c r="R233" s="860"/>
      <c r="S233" s="860"/>
      <c r="T233" s="861"/>
      <c r="U233" s="37" t="s">
        <v>45</v>
      </c>
      <c r="V233" s="37" t="s">
        <v>45</v>
      </c>
      <c r="W233" s="38" t="s">
        <v>0</v>
      </c>
      <c r="X233" s="56">
        <v>15</v>
      </c>
      <c r="Y233" s="53">
        <f t="shared" si="46"/>
        <v>16.2</v>
      </c>
      <c r="Z233" s="39">
        <f>IFERROR(IF(Y233=0,"",ROUNDUP(Y233/H233,0)*0.02175),"")</f>
        <v>4.3499999999999997E-2</v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16.011111111111113</v>
      </c>
      <c r="BN233" s="75">
        <f t="shared" si="48"/>
        <v>17.292000000000002</v>
      </c>
      <c r="BO233" s="75">
        <f t="shared" si="49"/>
        <v>3.3068783068783067E-2</v>
      </c>
      <c r="BP233" s="75">
        <f t="shared" si="50"/>
        <v>3.5714285714285712E-2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858">
        <v>4680115880573</v>
      </c>
      <c r="E234" s="858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0"/>
      <c r="R234" s="860"/>
      <c r="S234" s="860"/>
      <c r="T234" s="861"/>
      <c r="U234" s="37" t="s">
        <v>45</v>
      </c>
      <c r="V234" s="37" t="s">
        <v>45</v>
      </c>
      <c r="W234" s="38" t="s">
        <v>0</v>
      </c>
      <c r="X234" s="56">
        <v>410</v>
      </c>
      <c r="Y234" s="53">
        <f t="shared" si="46"/>
        <v>417.59999999999997</v>
      </c>
      <c r="Z234" s="39">
        <f>IFERROR(IF(Y234=0,"",ROUNDUP(Y234/H234,0)*0.02175),"")</f>
        <v>1.044</v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436.5793103448276</v>
      </c>
      <c r="BN234" s="75">
        <f t="shared" si="48"/>
        <v>444.67199999999997</v>
      </c>
      <c r="BO234" s="75">
        <f t="shared" si="49"/>
        <v>0.84154351395730709</v>
      </c>
      <c r="BP234" s="75">
        <f t="shared" si="50"/>
        <v>0.8571428571428571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858">
        <v>4680115882195</v>
      </c>
      <c r="E235" s="858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98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0"/>
      <c r="R235" s="860"/>
      <c r="S235" s="860"/>
      <c r="T235" s="861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6"/>
        <v>4.8</v>
      </c>
      <c r="Z235" s="39">
        <f t="shared" ref="Z235:Z241" si="51">IFERROR(IF(Y235=0,"",ROUNDUP(Y235/H235,0)*0.00753),"")</f>
        <v>1.506E-2</v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4.4833333333333334</v>
      </c>
      <c r="BN235" s="75">
        <f t="shared" si="48"/>
        <v>5.38</v>
      </c>
      <c r="BO235" s="75">
        <f t="shared" si="49"/>
        <v>1.0683760683760684E-2</v>
      </c>
      <c r="BP235" s="75">
        <f t="shared" si="50"/>
        <v>1.282051282051282E-2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858">
        <v>4680115882607</v>
      </c>
      <c r="E236" s="858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0"/>
      <c r="R236" s="860"/>
      <c r="S236" s="860"/>
      <c r="T236" s="86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858">
        <v>4680115880092</v>
      </c>
      <c r="E237" s="858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0"/>
      <c r="R237" s="860"/>
      <c r="S237" s="860"/>
      <c r="T237" s="861"/>
      <c r="U237" s="37" t="s">
        <v>45</v>
      </c>
      <c r="V237" s="37" t="s">
        <v>45</v>
      </c>
      <c r="W237" s="38" t="s">
        <v>0</v>
      </c>
      <c r="X237" s="56">
        <v>100</v>
      </c>
      <c r="Y237" s="53">
        <f t="shared" si="46"/>
        <v>100.8</v>
      </c>
      <c r="Z237" s="39">
        <f t="shared" si="51"/>
        <v>0.31625999999999999</v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111.33333333333333</v>
      </c>
      <c r="BN237" s="75">
        <f t="shared" si="48"/>
        <v>112.224</v>
      </c>
      <c r="BO237" s="75">
        <f t="shared" si="49"/>
        <v>0.26709401709401709</v>
      </c>
      <c r="BP237" s="75">
        <f t="shared" si="50"/>
        <v>0.26923076923076922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858">
        <v>4680115880221</v>
      </c>
      <c r="E238" s="858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0"/>
      <c r="R238" s="860"/>
      <c r="S238" s="860"/>
      <c r="T238" s="861"/>
      <c r="U238" s="37" t="s">
        <v>45</v>
      </c>
      <c r="V238" s="37" t="s">
        <v>45</v>
      </c>
      <c r="W238" s="38" t="s">
        <v>0</v>
      </c>
      <c r="X238" s="56">
        <v>4</v>
      </c>
      <c r="Y238" s="53">
        <f t="shared" si="46"/>
        <v>4.8</v>
      </c>
      <c r="Z238" s="39">
        <f t="shared" si="51"/>
        <v>1.506E-2</v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4.453333333333334</v>
      </c>
      <c r="BN238" s="75">
        <f t="shared" si="48"/>
        <v>5.3440000000000003</v>
      </c>
      <c r="BO238" s="75">
        <f t="shared" si="49"/>
        <v>1.0683760683760684E-2</v>
      </c>
      <c r="BP238" s="75">
        <f t="shared" si="50"/>
        <v>1.282051282051282E-2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858">
        <v>4680115882942</v>
      </c>
      <c r="E239" s="858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0"/>
      <c r="R239" s="860"/>
      <c r="S239" s="860"/>
      <c r="T239" s="86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858">
        <v>4680115880504</v>
      </c>
      <c r="E240" s="858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990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0"/>
      <c r="R240" s="860"/>
      <c r="S240" s="860"/>
      <c r="T240" s="861"/>
      <c r="U240" s="37" t="s">
        <v>45</v>
      </c>
      <c r="V240" s="37" t="s">
        <v>45</v>
      </c>
      <c r="W240" s="38" t="s">
        <v>0</v>
      </c>
      <c r="X240" s="56">
        <v>72</v>
      </c>
      <c r="Y240" s="53">
        <f t="shared" si="46"/>
        <v>72</v>
      </c>
      <c r="Z240" s="39">
        <f t="shared" si="51"/>
        <v>0.22590000000000002</v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80.160000000000011</v>
      </c>
      <c r="BN240" s="75">
        <f t="shared" si="48"/>
        <v>80.160000000000011</v>
      </c>
      <c r="BO240" s="75">
        <f t="shared" si="49"/>
        <v>0.19230769230769229</v>
      </c>
      <c r="BP240" s="75">
        <f t="shared" si="50"/>
        <v>0.19230769230769229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858">
        <v>4680115882164</v>
      </c>
      <c r="E241" s="858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0"/>
      <c r="R241" s="860"/>
      <c r="S241" s="860"/>
      <c r="T241" s="861"/>
      <c r="U241" s="37" t="s">
        <v>45</v>
      </c>
      <c r="V241" s="37" t="s">
        <v>45</v>
      </c>
      <c r="W241" s="38" t="s">
        <v>0</v>
      </c>
      <c r="X241" s="56">
        <v>81</v>
      </c>
      <c r="Y241" s="53">
        <f t="shared" si="46"/>
        <v>81.599999999999994</v>
      </c>
      <c r="Z241" s="39">
        <f t="shared" si="51"/>
        <v>0.25602000000000003</v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90.382500000000007</v>
      </c>
      <c r="BN241" s="75">
        <f t="shared" si="48"/>
        <v>91.051999999999992</v>
      </c>
      <c r="BO241" s="75">
        <f t="shared" si="49"/>
        <v>0.21634615384615383</v>
      </c>
      <c r="BP241" s="75">
        <f t="shared" si="50"/>
        <v>0.21794871794871795</v>
      </c>
    </row>
    <row r="242" spans="1:68" x14ac:dyDescent="0.2">
      <c r="A242" s="865"/>
      <c r="B242" s="865"/>
      <c r="C242" s="865"/>
      <c r="D242" s="865"/>
      <c r="E242" s="865"/>
      <c r="F242" s="865"/>
      <c r="G242" s="865"/>
      <c r="H242" s="865"/>
      <c r="I242" s="865"/>
      <c r="J242" s="865"/>
      <c r="K242" s="865"/>
      <c r="L242" s="865"/>
      <c r="M242" s="865"/>
      <c r="N242" s="865"/>
      <c r="O242" s="866"/>
      <c r="P242" s="862" t="s">
        <v>40</v>
      </c>
      <c r="Q242" s="863"/>
      <c r="R242" s="863"/>
      <c r="S242" s="863"/>
      <c r="T242" s="863"/>
      <c r="U242" s="863"/>
      <c r="V242" s="864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211.38450895634804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214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3.0903000000000005</v>
      </c>
      <c r="AA242" s="64"/>
      <c r="AB242" s="64"/>
      <c r="AC242" s="64"/>
    </row>
    <row r="243" spans="1:68" x14ac:dyDescent="0.2">
      <c r="A243" s="865"/>
      <c r="B243" s="865"/>
      <c r="C243" s="865"/>
      <c r="D243" s="865"/>
      <c r="E243" s="865"/>
      <c r="F243" s="865"/>
      <c r="G243" s="865"/>
      <c r="H243" s="865"/>
      <c r="I243" s="865"/>
      <c r="J243" s="865"/>
      <c r="K243" s="865"/>
      <c r="L243" s="865"/>
      <c r="M243" s="865"/>
      <c r="N243" s="865"/>
      <c r="O243" s="866"/>
      <c r="P243" s="862" t="s">
        <v>40</v>
      </c>
      <c r="Q243" s="863"/>
      <c r="R243" s="863"/>
      <c r="S243" s="863"/>
      <c r="T243" s="863"/>
      <c r="U243" s="863"/>
      <c r="V243" s="864"/>
      <c r="W243" s="40" t="s">
        <v>0</v>
      </c>
      <c r="X243" s="41">
        <f>IFERROR(SUM(X231:X241),"0")</f>
        <v>1106</v>
      </c>
      <c r="Y243" s="41">
        <f>IFERROR(SUM(Y231:Y241),"0")</f>
        <v>1120.4999999999998</v>
      </c>
      <c r="Z243" s="40"/>
      <c r="AA243" s="64"/>
      <c r="AB243" s="64"/>
      <c r="AC243" s="64"/>
    </row>
    <row r="244" spans="1:68" ht="14.25" customHeight="1" x14ac:dyDescent="0.25">
      <c r="A244" s="857" t="s">
        <v>240</v>
      </c>
      <c r="B244" s="857"/>
      <c r="C244" s="857"/>
      <c r="D244" s="857"/>
      <c r="E244" s="857"/>
      <c r="F244" s="857"/>
      <c r="G244" s="857"/>
      <c r="H244" s="857"/>
      <c r="I244" s="857"/>
      <c r="J244" s="857"/>
      <c r="K244" s="857"/>
      <c r="L244" s="857"/>
      <c r="M244" s="857"/>
      <c r="N244" s="857"/>
      <c r="O244" s="857"/>
      <c r="P244" s="857"/>
      <c r="Q244" s="857"/>
      <c r="R244" s="857"/>
      <c r="S244" s="857"/>
      <c r="T244" s="857"/>
      <c r="U244" s="857"/>
      <c r="V244" s="857"/>
      <c r="W244" s="857"/>
      <c r="X244" s="857"/>
      <c r="Y244" s="857"/>
      <c r="Z244" s="857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858">
        <v>4680115882874</v>
      </c>
      <c r="E245" s="858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0"/>
      <c r="R245" s="860"/>
      <c r="S245" s="860"/>
      <c r="T245" s="86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858">
        <v>4680115882874</v>
      </c>
      <c r="E246" s="858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0"/>
      <c r="R246" s="860"/>
      <c r="S246" s="860"/>
      <c r="T246" s="861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858">
        <v>4680115884434</v>
      </c>
      <c r="E247" s="858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9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0"/>
      <c r="R247" s="860"/>
      <c r="S247" s="860"/>
      <c r="T247" s="86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858">
        <v>4680115880818</v>
      </c>
      <c r="E248" s="858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9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0"/>
      <c r="R248" s="860"/>
      <c r="S248" s="860"/>
      <c r="T248" s="861"/>
      <c r="U248" s="37" t="s">
        <v>45</v>
      </c>
      <c r="V248" s="37" t="s">
        <v>45</v>
      </c>
      <c r="W248" s="38" t="s">
        <v>0</v>
      </c>
      <c r="X248" s="56">
        <v>97</v>
      </c>
      <c r="Y248" s="53">
        <f>IFERROR(IF(X248="",0,CEILING((X248/$H248),1)*$H248),"")</f>
        <v>98.399999999999991</v>
      </c>
      <c r="Z248" s="39">
        <f>IFERROR(IF(Y248=0,"",ROUNDUP(Y248/H248,0)*0.00753),"")</f>
        <v>0.30873</v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107.99333333333335</v>
      </c>
      <c r="BN248" s="75">
        <f>IFERROR(Y248*I248/H248,"0")</f>
        <v>109.55200000000001</v>
      </c>
      <c r="BO248" s="75">
        <f>IFERROR(1/J248*(X248/H248),"0")</f>
        <v>0.2590811965811966</v>
      </c>
      <c r="BP248" s="75">
        <f>IFERROR(1/J248*(Y248/H248),"0")</f>
        <v>0.26282051282051283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858">
        <v>4680115880801</v>
      </c>
      <c r="E249" s="858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0"/>
      <c r="R249" s="860"/>
      <c r="S249" s="860"/>
      <c r="T249" s="86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865"/>
      <c r="B250" s="865"/>
      <c r="C250" s="865"/>
      <c r="D250" s="865"/>
      <c r="E250" s="865"/>
      <c r="F250" s="865"/>
      <c r="G250" s="865"/>
      <c r="H250" s="865"/>
      <c r="I250" s="865"/>
      <c r="J250" s="865"/>
      <c r="K250" s="865"/>
      <c r="L250" s="865"/>
      <c r="M250" s="865"/>
      <c r="N250" s="865"/>
      <c r="O250" s="866"/>
      <c r="P250" s="862" t="s">
        <v>40</v>
      </c>
      <c r="Q250" s="863"/>
      <c r="R250" s="863"/>
      <c r="S250" s="863"/>
      <c r="T250" s="863"/>
      <c r="U250" s="863"/>
      <c r="V250" s="864"/>
      <c r="W250" s="40" t="s">
        <v>39</v>
      </c>
      <c r="X250" s="41">
        <f>IFERROR(X245/H245,"0")+IFERROR(X246/H246,"0")+IFERROR(X247/H247,"0")+IFERROR(X248/H248,"0")+IFERROR(X249/H249,"0")</f>
        <v>40.416666666666671</v>
      </c>
      <c r="Y250" s="41">
        <f>IFERROR(Y245/H245,"0")+IFERROR(Y246/H246,"0")+IFERROR(Y247/H247,"0")+IFERROR(Y248/H248,"0")+IFERROR(Y249/H249,"0")</f>
        <v>41</v>
      </c>
      <c r="Z250" s="41">
        <f>IFERROR(IF(Z245="",0,Z245),"0")+IFERROR(IF(Z246="",0,Z246),"0")+IFERROR(IF(Z247="",0,Z247),"0")+IFERROR(IF(Z248="",0,Z248),"0")+IFERROR(IF(Z249="",0,Z249),"0")</f>
        <v>0.30873</v>
      </c>
      <c r="AA250" s="64"/>
      <c r="AB250" s="64"/>
      <c r="AC250" s="64"/>
    </row>
    <row r="251" spans="1:68" x14ac:dyDescent="0.2">
      <c r="A251" s="865"/>
      <c r="B251" s="865"/>
      <c r="C251" s="865"/>
      <c r="D251" s="865"/>
      <c r="E251" s="865"/>
      <c r="F251" s="865"/>
      <c r="G251" s="865"/>
      <c r="H251" s="865"/>
      <c r="I251" s="865"/>
      <c r="J251" s="865"/>
      <c r="K251" s="865"/>
      <c r="L251" s="865"/>
      <c r="M251" s="865"/>
      <c r="N251" s="865"/>
      <c r="O251" s="866"/>
      <c r="P251" s="862" t="s">
        <v>40</v>
      </c>
      <c r="Q251" s="863"/>
      <c r="R251" s="863"/>
      <c r="S251" s="863"/>
      <c r="T251" s="863"/>
      <c r="U251" s="863"/>
      <c r="V251" s="864"/>
      <c r="W251" s="40" t="s">
        <v>0</v>
      </c>
      <c r="X251" s="41">
        <f>IFERROR(SUM(X245:X249),"0")</f>
        <v>97</v>
      </c>
      <c r="Y251" s="41">
        <f>IFERROR(SUM(Y245:Y249),"0")</f>
        <v>98.399999999999991</v>
      </c>
      <c r="Z251" s="40"/>
      <c r="AA251" s="64"/>
      <c r="AB251" s="64"/>
      <c r="AC251" s="64"/>
    </row>
    <row r="252" spans="1:68" ht="16.5" customHeight="1" x14ac:dyDescent="0.25">
      <c r="A252" s="856" t="s">
        <v>464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2"/>
      <c r="AB252" s="62"/>
      <c r="AC252" s="62"/>
    </row>
    <row r="253" spans="1:68" ht="14.25" customHeight="1" x14ac:dyDescent="0.25">
      <c r="A253" s="857" t="s">
        <v>135</v>
      </c>
      <c r="B253" s="857"/>
      <c r="C253" s="857"/>
      <c r="D253" s="857"/>
      <c r="E253" s="857"/>
      <c r="F253" s="857"/>
      <c r="G253" s="857"/>
      <c r="H253" s="857"/>
      <c r="I253" s="857"/>
      <c r="J253" s="857"/>
      <c r="K253" s="857"/>
      <c r="L253" s="857"/>
      <c r="M253" s="857"/>
      <c r="N253" s="857"/>
      <c r="O253" s="857"/>
      <c r="P253" s="857"/>
      <c r="Q253" s="857"/>
      <c r="R253" s="857"/>
      <c r="S253" s="857"/>
      <c r="T253" s="857"/>
      <c r="U253" s="857"/>
      <c r="V253" s="857"/>
      <c r="W253" s="857"/>
      <c r="X253" s="857"/>
      <c r="Y253" s="857"/>
      <c r="Z253" s="857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858">
        <v>4680115884274</v>
      </c>
      <c r="E254" s="858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0"/>
      <c r="R254" s="860"/>
      <c r="S254" s="860"/>
      <c r="T254" s="86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858">
        <v>4680115884274</v>
      </c>
      <c r="E255" s="858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0"/>
      <c r="R255" s="860"/>
      <c r="S255" s="860"/>
      <c r="T255" s="86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858">
        <v>4680115884298</v>
      </c>
      <c r="E256" s="858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9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0"/>
      <c r="R256" s="860"/>
      <c r="S256" s="860"/>
      <c r="T256" s="86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858">
        <v>4680115884250</v>
      </c>
      <c r="E257" s="858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0"/>
      <c r="R257" s="860"/>
      <c r="S257" s="860"/>
      <c r="T257" s="86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858">
        <v>4680115884250</v>
      </c>
      <c r="E258" s="858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0"/>
      <c r="R258" s="860"/>
      <c r="S258" s="860"/>
      <c r="T258" s="86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858">
        <v>4680115884281</v>
      </c>
      <c r="E259" s="85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0"/>
      <c r="R259" s="860"/>
      <c r="S259" s="860"/>
      <c r="T259" s="86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858">
        <v>4680115884199</v>
      </c>
      <c r="E260" s="858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0"/>
      <c r="R260" s="860"/>
      <c r="S260" s="860"/>
      <c r="T260" s="86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858">
        <v>4680115884267</v>
      </c>
      <c r="E261" s="85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0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0"/>
      <c r="R261" s="860"/>
      <c r="S261" s="860"/>
      <c r="T261" s="86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865"/>
      <c r="B262" s="865"/>
      <c r="C262" s="865"/>
      <c r="D262" s="865"/>
      <c r="E262" s="865"/>
      <c r="F262" s="865"/>
      <c r="G262" s="865"/>
      <c r="H262" s="865"/>
      <c r="I262" s="865"/>
      <c r="J262" s="865"/>
      <c r="K262" s="865"/>
      <c r="L262" s="865"/>
      <c r="M262" s="865"/>
      <c r="N262" s="865"/>
      <c r="O262" s="866"/>
      <c r="P262" s="862" t="s">
        <v>40</v>
      </c>
      <c r="Q262" s="863"/>
      <c r="R262" s="863"/>
      <c r="S262" s="863"/>
      <c r="T262" s="863"/>
      <c r="U262" s="863"/>
      <c r="V262" s="864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865"/>
      <c r="B263" s="865"/>
      <c r="C263" s="865"/>
      <c r="D263" s="865"/>
      <c r="E263" s="865"/>
      <c r="F263" s="865"/>
      <c r="G263" s="865"/>
      <c r="H263" s="865"/>
      <c r="I263" s="865"/>
      <c r="J263" s="865"/>
      <c r="K263" s="865"/>
      <c r="L263" s="865"/>
      <c r="M263" s="865"/>
      <c r="N263" s="865"/>
      <c r="O263" s="866"/>
      <c r="P263" s="862" t="s">
        <v>40</v>
      </c>
      <c r="Q263" s="863"/>
      <c r="R263" s="863"/>
      <c r="S263" s="863"/>
      <c r="T263" s="863"/>
      <c r="U263" s="863"/>
      <c r="V263" s="864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56" t="s">
        <v>484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2"/>
      <c r="AB264" s="62"/>
      <c r="AC264" s="62"/>
    </row>
    <row r="265" spans="1:68" ht="14.25" customHeight="1" x14ac:dyDescent="0.25">
      <c r="A265" s="857" t="s">
        <v>135</v>
      </c>
      <c r="B265" s="857"/>
      <c r="C265" s="857"/>
      <c r="D265" s="857"/>
      <c r="E265" s="857"/>
      <c r="F265" s="857"/>
      <c r="G265" s="857"/>
      <c r="H265" s="857"/>
      <c r="I265" s="857"/>
      <c r="J265" s="857"/>
      <c r="K265" s="857"/>
      <c r="L265" s="857"/>
      <c r="M265" s="857"/>
      <c r="N265" s="857"/>
      <c r="O265" s="857"/>
      <c r="P265" s="857"/>
      <c r="Q265" s="857"/>
      <c r="R265" s="857"/>
      <c r="S265" s="857"/>
      <c r="T265" s="857"/>
      <c r="U265" s="857"/>
      <c r="V265" s="857"/>
      <c r="W265" s="857"/>
      <c r="X265" s="857"/>
      <c r="Y265" s="857"/>
      <c r="Z265" s="857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858">
        <v>4680115884137</v>
      </c>
      <c r="E266" s="858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0"/>
      <c r="R266" s="860"/>
      <c r="S266" s="860"/>
      <c r="T266" s="86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858">
        <v>4680115884137</v>
      </c>
      <c r="E267" s="858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0"/>
      <c r="R267" s="860"/>
      <c r="S267" s="860"/>
      <c r="T267" s="86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858">
        <v>4680115884236</v>
      </c>
      <c r="E268" s="858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0"/>
      <c r="R268" s="860"/>
      <c r="S268" s="860"/>
      <c r="T268" s="86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858">
        <v>4680115884175</v>
      </c>
      <c r="E269" s="858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08" t="s">
        <v>494</v>
      </c>
      <c r="Q269" s="860"/>
      <c r="R269" s="860"/>
      <c r="S269" s="860"/>
      <c r="T269" s="86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858">
        <v>4680115884175</v>
      </c>
      <c r="E270" s="858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0"/>
      <c r="R270" s="860"/>
      <c r="S270" s="860"/>
      <c r="T270" s="86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858">
        <v>4680115884144</v>
      </c>
      <c r="E271" s="85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0"/>
      <c r="R271" s="860"/>
      <c r="S271" s="860"/>
      <c r="T271" s="86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858">
        <v>4680115885288</v>
      </c>
      <c r="E272" s="858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0"/>
      <c r="R272" s="860"/>
      <c r="S272" s="860"/>
      <c r="T272" s="861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858">
        <v>4680115884182</v>
      </c>
      <c r="E273" s="858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0"/>
      <c r="R273" s="860"/>
      <c r="S273" s="860"/>
      <c r="T273" s="861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858">
        <v>4680115884205</v>
      </c>
      <c r="E274" s="858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0"/>
      <c r="R274" s="860"/>
      <c r="S274" s="860"/>
      <c r="T274" s="861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865"/>
      <c r="B275" s="865"/>
      <c r="C275" s="865"/>
      <c r="D275" s="865"/>
      <c r="E275" s="865"/>
      <c r="F275" s="865"/>
      <c r="G275" s="865"/>
      <c r="H275" s="865"/>
      <c r="I275" s="865"/>
      <c r="J275" s="865"/>
      <c r="K275" s="865"/>
      <c r="L275" s="865"/>
      <c r="M275" s="865"/>
      <c r="N275" s="865"/>
      <c r="O275" s="866"/>
      <c r="P275" s="862" t="s">
        <v>40</v>
      </c>
      <c r="Q275" s="863"/>
      <c r="R275" s="863"/>
      <c r="S275" s="863"/>
      <c r="T275" s="863"/>
      <c r="U275" s="863"/>
      <c r="V275" s="864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865"/>
      <c r="B276" s="865"/>
      <c r="C276" s="865"/>
      <c r="D276" s="865"/>
      <c r="E276" s="865"/>
      <c r="F276" s="865"/>
      <c r="G276" s="865"/>
      <c r="H276" s="865"/>
      <c r="I276" s="865"/>
      <c r="J276" s="865"/>
      <c r="K276" s="865"/>
      <c r="L276" s="865"/>
      <c r="M276" s="865"/>
      <c r="N276" s="865"/>
      <c r="O276" s="866"/>
      <c r="P276" s="862" t="s">
        <v>40</v>
      </c>
      <c r="Q276" s="863"/>
      <c r="R276" s="863"/>
      <c r="S276" s="863"/>
      <c r="T276" s="863"/>
      <c r="U276" s="863"/>
      <c r="V276" s="864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857" t="s">
        <v>193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858">
        <v>4680115885721</v>
      </c>
      <c r="E278" s="858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14" t="s">
        <v>508</v>
      </c>
      <c r="Q278" s="860"/>
      <c r="R278" s="860"/>
      <c r="S278" s="860"/>
      <c r="T278" s="86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865"/>
      <c r="B279" s="865"/>
      <c r="C279" s="865"/>
      <c r="D279" s="865"/>
      <c r="E279" s="865"/>
      <c r="F279" s="865"/>
      <c r="G279" s="865"/>
      <c r="H279" s="865"/>
      <c r="I279" s="865"/>
      <c r="J279" s="865"/>
      <c r="K279" s="865"/>
      <c r="L279" s="865"/>
      <c r="M279" s="865"/>
      <c r="N279" s="865"/>
      <c r="O279" s="866"/>
      <c r="P279" s="862" t="s">
        <v>40</v>
      </c>
      <c r="Q279" s="863"/>
      <c r="R279" s="863"/>
      <c r="S279" s="863"/>
      <c r="T279" s="863"/>
      <c r="U279" s="863"/>
      <c r="V279" s="864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865"/>
      <c r="B280" s="865"/>
      <c r="C280" s="865"/>
      <c r="D280" s="865"/>
      <c r="E280" s="865"/>
      <c r="F280" s="865"/>
      <c r="G280" s="865"/>
      <c r="H280" s="865"/>
      <c r="I280" s="865"/>
      <c r="J280" s="865"/>
      <c r="K280" s="865"/>
      <c r="L280" s="865"/>
      <c r="M280" s="865"/>
      <c r="N280" s="865"/>
      <c r="O280" s="866"/>
      <c r="P280" s="862" t="s">
        <v>40</v>
      </c>
      <c r="Q280" s="863"/>
      <c r="R280" s="863"/>
      <c r="S280" s="863"/>
      <c r="T280" s="863"/>
      <c r="U280" s="863"/>
      <c r="V280" s="864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56" t="s">
        <v>510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2"/>
      <c r="AB281" s="62"/>
      <c r="AC281" s="62"/>
    </row>
    <row r="282" spans="1:68" ht="14.25" customHeight="1" x14ac:dyDescent="0.25">
      <c r="A282" s="857" t="s">
        <v>135</v>
      </c>
      <c r="B282" s="857"/>
      <c r="C282" s="857"/>
      <c r="D282" s="857"/>
      <c r="E282" s="857"/>
      <c r="F282" s="857"/>
      <c r="G282" s="857"/>
      <c r="H282" s="857"/>
      <c r="I282" s="857"/>
      <c r="J282" s="857"/>
      <c r="K282" s="857"/>
      <c r="L282" s="857"/>
      <c r="M282" s="857"/>
      <c r="N282" s="857"/>
      <c r="O282" s="857"/>
      <c r="P282" s="857"/>
      <c r="Q282" s="857"/>
      <c r="R282" s="857"/>
      <c r="S282" s="857"/>
      <c r="T282" s="857"/>
      <c r="U282" s="857"/>
      <c r="V282" s="857"/>
      <c r="W282" s="857"/>
      <c r="X282" s="857"/>
      <c r="Y282" s="857"/>
      <c r="Z282" s="857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858">
        <v>4607091387452</v>
      </c>
      <c r="E283" s="85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0"/>
      <c r="R283" s="860"/>
      <c r="S283" s="860"/>
      <c r="T283" s="86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858">
        <v>4680115885837</v>
      </c>
      <c r="E284" s="85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0"/>
      <c r="R284" s="860"/>
      <c r="S284" s="860"/>
      <c r="T284" s="86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858">
        <v>4680115885806</v>
      </c>
      <c r="E285" s="858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7" t="s">
        <v>519</v>
      </c>
      <c r="Q285" s="860"/>
      <c r="R285" s="860"/>
      <c r="S285" s="860"/>
      <c r="T285" s="86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858">
        <v>4680115885806</v>
      </c>
      <c r="E286" s="858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0"/>
      <c r="R286" s="860"/>
      <c r="S286" s="860"/>
      <c r="T286" s="86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858">
        <v>4607091385984</v>
      </c>
      <c r="E287" s="858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0"/>
      <c r="R287" s="860"/>
      <c r="S287" s="860"/>
      <c r="T287" s="86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858">
        <v>4680115885851</v>
      </c>
      <c r="E288" s="858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0"/>
      <c r="R288" s="860"/>
      <c r="S288" s="860"/>
      <c r="T288" s="86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858">
        <v>4607091387469</v>
      </c>
      <c r="E289" s="858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2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0"/>
      <c r="R289" s="860"/>
      <c r="S289" s="860"/>
      <c r="T289" s="86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858">
        <v>4680115885844</v>
      </c>
      <c r="E290" s="858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0"/>
      <c r="R290" s="860"/>
      <c r="S290" s="860"/>
      <c r="T290" s="86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858">
        <v>4607091387438</v>
      </c>
      <c r="E291" s="858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0"/>
      <c r="R291" s="860"/>
      <c r="S291" s="860"/>
      <c r="T291" s="86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858">
        <v>4680115885820</v>
      </c>
      <c r="E292" s="858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0"/>
      <c r="R292" s="860"/>
      <c r="S292" s="860"/>
      <c r="T292" s="86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865"/>
      <c r="B293" s="865"/>
      <c r="C293" s="865"/>
      <c r="D293" s="865"/>
      <c r="E293" s="865"/>
      <c r="F293" s="865"/>
      <c r="G293" s="865"/>
      <c r="H293" s="865"/>
      <c r="I293" s="865"/>
      <c r="J293" s="865"/>
      <c r="K293" s="865"/>
      <c r="L293" s="865"/>
      <c r="M293" s="865"/>
      <c r="N293" s="865"/>
      <c r="O293" s="866"/>
      <c r="P293" s="862" t="s">
        <v>40</v>
      </c>
      <c r="Q293" s="863"/>
      <c r="R293" s="863"/>
      <c r="S293" s="863"/>
      <c r="T293" s="863"/>
      <c r="U293" s="863"/>
      <c r="V293" s="864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65"/>
      <c r="B294" s="865"/>
      <c r="C294" s="865"/>
      <c r="D294" s="865"/>
      <c r="E294" s="865"/>
      <c r="F294" s="865"/>
      <c r="G294" s="865"/>
      <c r="H294" s="865"/>
      <c r="I294" s="865"/>
      <c r="J294" s="865"/>
      <c r="K294" s="865"/>
      <c r="L294" s="865"/>
      <c r="M294" s="865"/>
      <c r="N294" s="865"/>
      <c r="O294" s="866"/>
      <c r="P294" s="862" t="s">
        <v>40</v>
      </c>
      <c r="Q294" s="863"/>
      <c r="R294" s="863"/>
      <c r="S294" s="863"/>
      <c r="T294" s="863"/>
      <c r="U294" s="863"/>
      <c r="V294" s="864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customHeight="1" x14ac:dyDescent="0.25">
      <c r="A295" s="856" t="s">
        <v>539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2"/>
      <c r="AB295" s="62"/>
      <c r="AC295" s="62"/>
    </row>
    <row r="296" spans="1:68" ht="14.25" customHeight="1" x14ac:dyDescent="0.25">
      <c r="A296" s="857" t="s">
        <v>135</v>
      </c>
      <c r="B296" s="857"/>
      <c r="C296" s="857"/>
      <c r="D296" s="857"/>
      <c r="E296" s="857"/>
      <c r="F296" s="857"/>
      <c r="G296" s="857"/>
      <c r="H296" s="857"/>
      <c r="I296" s="857"/>
      <c r="J296" s="857"/>
      <c r="K296" s="857"/>
      <c r="L296" s="857"/>
      <c r="M296" s="857"/>
      <c r="N296" s="857"/>
      <c r="O296" s="857"/>
      <c r="P296" s="857"/>
      <c r="Q296" s="857"/>
      <c r="R296" s="857"/>
      <c r="S296" s="857"/>
      <c r="T296" s="857"/>
      <c r="U296" s="857"/>
      <c r="V296" s="857"/>
      <c r="W296" s="857"/>
      <c r="X296" s="857"/>
      <c r="Y296" s="857"/>
      <c r="Z296" s="857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858">
        <v>4680115885707</v>
      </c>
      <c r="E297" s="858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10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0"/>
      <c r="R297" s="860"/>
      <c r="S297" s="860"/>
      <c r="T297" s="86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865"/>
      <c r="B298" s="865"/>
      <c r="C298" s="865"/>
      <c r="D298" s="865"/>
      <c r="E298" s="865"/>
      <c r="F298" s="865"/>
      <c r="G298" s="865"/>
      <c r="H298" s="865"/>
      <c r="I298" s="865"/>
      <c r="J298" s="865"/>
      <c r="K298" s="865"/>
      <c r="L298" s="865"/>
      <c r="M298" s="865"/>
      <c r="N298" s="865"/>
      <c r="O298" s="866"/>
      <c r="P298" s="862" t="s">
        <v>40</v>
      </c>
      <c r="Q298" s="863"/>
      <c r="R298" s="863"/>
      <c r="S298" s="863"/>
      <c r="T298" s="863"/>
      <c r="U298" s="863"/>
      <c r="V298" s="864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865"/>
      <c r="B299" s="865"/>
      <c r="C299" s="865"/>
      <c r="D299" s="865"/>
      <c r="E299" s="865"/>
      <c r="F299" s="865"/>
      <c r="G299" s="865"/>
      <c r="H299" s="865"/>
      <c r="I299" s="865"/>
      <c r="J299" s="865"/>
      <c r="K299" s="865"/>
      <c r="L299" s="865"/>
      <c r="M299" s="865"/>
      <c r="N299" s="865"/>
      <c r="O299" s="866"/>
      <c r="P299" s="862" t="s">
        <v>40</v>
      </c>
      <c r="Q299" s="863"/>
      <c r="R299" s="863"/>
      <c r="S299" s="863"/>
      <c r="T299" s="863"/>
      <c r="U299" s="863"/>
      <c r="V299" s="864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56" t="s">
        <v>542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2"/>
      <c r="AB300" s="62"/>
      <c r="AC300" s="62"/>
    </row>
    <row r="301" spans="1:68" ht="14.25" customHeight="1" x14ac:dyDescent="0.25">
      <c r="A301" s="857" t="s">
        <v>135</v>
      </c>
      <c r="B301" s="857"/>
      <c r="C301" s="857"/>
      <c r="D301" s="857"/>
      <c r="E301" s="857"/>
      <c r="F301" s="857"/>
      <c r="G301" s="857"/>
      <c r="H301" s="857"/>
      <c r="I301" s="857"/>
      <c r="J301" s="857"/>
      <c r="K301" s="857"/>
      <c r="L301" s="857"/>
      <c r="M301" s="857"/>
      <c r="N301" s="857"/>
      <c r="O301" s="857"/>
      <c r="P301" s="857"/>
      <c r="Q301" s="857"/>
      <c r="R301" s="857"/>
      <c r="S301" s="857"/>
      <c r="T301" s="857"/>
      <c r="U301" s="857"/>
      <c r="V301" s="857"/>
      <c r="W301" s="857"/>
      <c r="X301" s="857"/>
      <c r="Y301" s="857"/>
      <c r="Z301" s="857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858">
        <v>4607091383423</v>
      </c>
      <c r="E302" s="858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10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0"/>
      <c r="R302" s="860"/>
      <c r="S302" s="860"/>
      <c r="T302" s="86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858">
        <v>4680115885691</v>
      </c>
      <c r="E303" s="858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0"/>
      <c r="R303" s="860"/>
      <c r="S303" s="860"/>
      <c r="T303" s="86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858">
        <v>4680115885660</v>
      </c>
      <c r="E304" s="858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10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0"/>
      <c r="R304" s="860"/>
      <c r="S304" s="860"/>
      <c r="T304" s="86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865"/>
      <c r="B305" s="865"/>
      <c r="C305" s="865"/>
      <c r="D305" s="865"/>
      <c r="E305" s="865"/>
      <c r="F305" s="865"/>
      <c r="G305" s="865"/>
      <c r="H305" s="865"/>
      <c r="I305" s="865"/>
      <c r="J305" s="865"/>
      <c r="K305" s="865"/>
      <c r="L305" s="865"/>
      <c r="M305" s="865"/>
      <c r="N305" s="865"/>
      <c r="O305" s="866"/>
      <c r="P305" s="862" t="s">
        <v>40</v>
      </c>
      <c r="Q305" s="863"/>
      <c r="R305" s="863"/>
      <c r="S305" s="863"/>
      <c r="T305" s="863"/>
      <c r="U305" s="863"/>
      <c r="V305" s="864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865"/>
      <c r="B306" s="865"/>
      <c r="C306" s="865"/>
      <c r="D306" s="865"/>
      <c r="E306" s="865"/>
      <c r="F306" s="865"/>
      <c r="G306" s="865"/>
      <c r="H306" s="865"/>
      <c r="I306" s="865"/>
      <c r="J306" s="865"/>
      <c r="K306" s="865"/>
      <c r="L306" s="865"/>
      <c r="M306" s="865"/>
      <c r="N306" s="865"/>
      <c r="O306" s="866"/>
      <c r="P306" s="862" t="s">
        <v>40</v>
      </c>
      <c r="Q306" s="863"/>
      <c r="R306" s="863"/>
      <c r="S306" s="863"/>
      <c r="T306" s="863"/>
      <c r="U306" s="863"/>
      <c r="V306" s="864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56" t="s">
        <v>551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2"/>
      <c r="AB307" s="62"/>
      <c r="AC307" s="62"/>
    </row>
    <row r="308" spans="1:68" ht="14.25" customHeight="1" x14ac:dyDescent="0.25">
      <c r="A308" s="857" t="s">
        <v>84</v>
      </c>
      <c r="B308" s="857"/>
      <c r="C308" s="857"/>
      <c r="D308" s="857"/>
      <c r="E308" s="857"/>
      <c r="F308" s="857"/>
      <c r="G308" s="857"/>
      <c r="H308" s="857"/>
      <c r="I308" s="857"/>
      <c r="J308" s="857"/>
      <c r="K308" s="857"/>
      <c r="L308" s="857"/>
      <c r="M308" s="857"/>
      <c r="N308" s="857"/>
      <c r="O308" s="857"/>
      <c r="P308" s="857"/>
      <c r="Q308" s="857"/>
      <c r="R308" s="857"/>
      <c r="S308" s="857"/>
      <c r="T308" s="857"/>
      <c r="U308" s="857"/>
      <c r="V308" s="857"/>
      <c r="W308" s="857"/>
      <c r="X308" s="857"/>
      <c r="Y308" s="857"/>
      <c r="Z308" s="857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858">
        <v>4680115881556</v>
      </c>
      <c r="E309" s="858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0"/>
      <c r="R309" s="860"/>
      <c r="S309" s="860"/>
      <c r="T309" s="86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858">
        <v>4680115881037</v>
      </c>
      <c r="E310" s="858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10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0"/>
      <c r="R310" s="860"/>
      <c r="S310" s="860"/>
      <c r="T310" s="86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858">
        <v>4680115886186</v>
      </c>
      <c r="E311" s="858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1031" t="s">
        <v>560</v>
      </c>
      <c r="Q311" s="860"/>
      <c r="R311" s="860"/>
      <c r="S311" s="860"/>
      <c r="T311" s="86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858">
        <v>4680115881228</v>
      </c>
      <c r="E312" s="858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1032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0"/>
      <c r="R312" s="860"/>
      <c r="S312" s="860"/>
      <c r="T312" s="86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858">
        <v>4680115881211</v>
      </c>
      <c r="E313" s="858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10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0"/>
      <c r="R313" s="860"/>
      <c r="S313" s="860"/>
      <c r="T313" s="86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858">
        <v>4680115881020</v>
      </c>
      <c r="E314" s="858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1034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0"/>
      <c r="R314" s="860"/>
      <c r="S314" s="860"/>
      <c r="T314" s="861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865"/>
      <c r="B315" s="865"/>
      <c r="C315" s="865"/>
      <c r="D315" s="865"/>
      <c r="E315" s="865"/>
      <c r="F315" s="865"/>
      <c r="G315" s="865"/>
      <c r="H315" s="865"/>
      <c r="I315" s="865"/>
      <c r="J315" s="865"/>
      <c r="K315" s="865"/>
      <c r="L315" s="865"/>
      <c r="M315" s="865"/>
      <c r="N315" s="865"/>
      <c r="O315" s="866"/>
      <c r="P315" s="862" t="s">
        <v>40</v>
      </c>
      <c r="Q315" s="863"/>
      <c r="R315" s="863"/>
      <c r="S315" s="863"/>
      <c r="T315" s="863"/>
      <c r="U315" s="863"/>
      <c r="V315" s="864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865"/>
      <c r="B316" s="865"/>
      <c r="C316" s="865"/>
      <c r="D316" s="865"/>
      <c r="E316" s="865"/>
      <c r="F316" s="865"/>
      <c r="G316" s="865"/>
      <c r="H316" s="865"/>
      <c r="I316" s="865"/>
      <c r="J316" s="865"/>
      <c r="K316" s="865"/>
      <c r="L316" s="865"/>
      <c r="M316" s="865"/>
      <c r="N316" s="865"/>
      <c r="O316" s="866"/>
      <c r="P316" s="862" t="s">
        <v>40</v>
      </c>
      <c r="Q316" s="863"/>
      <c r="R316" s="863"/>
      <c r="S316" s="863"/>
      <c r="T316" s="863"/>
      <c r="U316" s="863"/>
      <c r="V316" s="864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56" t="s">
        <v>570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2"/>
      <c r="AB317" s="62"/>
      <c r="AC317" s="62"/>
    </row>
    <row r="318" spans="1:68" ht="14.25" customHeight="1" x14ac:dyDescent="0.25">
      <c r="A318" s="857" t="s">
        <v>135</v>
      </c>
      <c r="B318" s="857"/>
      <c r="C318" s="857"/>
      <c r="D318" s="857"/>
      <c r="E318" s="857"/>
      <c r="F318" s="857"/>
      <c r="G318" s="857"/>
      <c r="H318" s="857"/>
      <c r="I318" s="857"/>
      <c r="J318" s="857"/>
      <c r="K318" s="857"/>
      <c r="L318" s="857"/>
      <c r="M318" s="857"/>
      <c r="N318" s="857"/>
      <c r="O318" s="857"/>
      <c r="P318" s="857"/>
      <c r="Q318" s="857"/>
      <c r="R318" s="857"/>
      <c r="S318" s="857"/>
      <c r="T318" s="857"/>
      <c r="U318" s="857"/>
      <c r="V318" s="857"/>
      <c r="W318" s="857"/>
      <c r="X318" s="857"/>
      <c r="Y318" s="857"/>
      <c r="Z318" s="857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858">
        <v>4607091389296</v>
      </c>
      <c r="E319" s="858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0"/>
      <c r="R319" s="860"/>
      <c r="S319" s="860"/>
      <c r="T319" s="86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65"/>
      <c r="B320" s="865"/>
      <c r="C320" s="865"/>
      <c r="D320" s="865"/>
      <c r="E320" s="865"/>
      <c r="F320" s="865"/>
      <c r="G320" s="865"/>
      <c r="H320" s="865"/>
      <c r="I320" s="865"/>
      <c r="J320" s="865"/>
      <c r="K320" s="865"/>
      <c r="L320" s="865"/>
      <c r="M320" s="865"/>
      <c r="N320" s="865"/>
      <c r="O320" s="866"/>
      <c r="P320" s="862" t="s">
        <v>40</v>
      </c>
      <c r="Q320" s="863"/>
      <c r="R320" s="863"/>
      <c r="S320" s="863"/>
      <c r="T320" s="863"/>
      <c r="U320" s="863"/>
      <c r="V320" s="86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65"/>
      <c r="B321" s="865"/>
      <c r="C321" s="865"/>
      <c r="D321" s="865"/>
      <c r="E321" s="865"/>
      <c r="F321" s="865"/>
      <c r="G321" s="865"/>
      <c r="H321" s="865"/>
      <c r="I321" s="865"/>
      <c r="J321" s="865"/>
      <c r="K321" s="865"/>
      <c r="L321" s="865"/>
      <c r="M321" s="865"/>
      <c r="N321" s="865"/>
      <c r="O321" s="866"/>
      <c r="P321" s="862" t="s">
        <v>40</v>
      </c>
      <c r="Q321" s="863"/>
      <c r="R321" s="863"/>
      <c r="S321" s="863"/>
      <c r="T321" s="863"/>
      <c r="U321" s="863"/>
      <c r="V321" s="86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57" t="s">
        <v>78</v>
      </c>
      <c r="B322" s="857"/>
      <c r="C322" s="857"/>
      <c r="D322" s="857"/>
      <c r="E322" s="857"/>
      <c r="F322" s="857"/>
      <c r="G322" s="857"/>
      <c r="H322" s="857"/>
      <c r="I322" s="857"/>
      <c r="J322" s="857"/>
      <c r="K322" s="857"/>
      <c r="L322" s="857"/>
      <c r="M322" s="857"/>
      <c r="N322" s="857"/>
      <c r="O322" s="857"/>
      <c r="P322" s="857"/>
      <c r="Q322" s="857"/>
      <c r="R322" s="857"/>
      <c r="S322" s="857"/>
      <c r="T322" s="857"/>
      <c r="U322" s="857"/>
      <c r="V322" s="857"/>
      <c r="W322" s="857"/>
      <c r="X322" s="857"/>
      <c r="Y322" s="857"/>
      <c r="Z322" s="857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858">
        <v>4680115880344</v>
      </c>
      <c r="E323" s="858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10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0"/>
      <c r="R323" s="860"/>
      <c r="S323" s="860"/>
      <c r="T323" s="86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65"/>
      <c r="B324" s="865"/>
      <c r="C324" s="865"/>
      <c r="D324" s="865"/>
      <c r="E324" s="865"/>
      <c r="F324" s="865"/>
      <c r="G324" s="865"/>
      <c r="H324" s="865"/>
      <c r="I324" s="865"/>
      <c r="J324" s="865"/>
      <c r="K324" s="865"/>
      <c r="L324" s="865"/>
      <c r="M324" s="865"/>
      <c r="N324" s="865"/>
      <c r="O324" s="866"/>
      <c r="P324" s="862" t="s">
        <v>40</v>
      </c>
      <c r="Q324" s="863"/>
      <c r="R324" s="863"/>
      <c r="S324" s="863"/>
      <c r="T324" s="863"/>
      <c r="U324" s="863"/>
      <c r="V324" s="86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65"/>
      <c r="B325" s="865"/>
      <c r="C325" s="865"/>
      <c r="D325" s="865"/>
      <c r="E325" s="865"/>
      <c r="F325" s="865"/>
      <c r="G325" s="865"/>
      <c r="H325" s="865"/>
      <c r="I325" s="865"/>
      <c r="J325" s="865"/>
      <c r="K325" s="865"/>
      <c r="L325" s="865"/>
      <c r="M325" s="865"/>
      <c r="N325" s="865"/>
      <c r="O325" s="866"/>
      <c r="P325" s="862" t="s">
        <v>40</v>
      </c>
      <c r="Q325" s="863"/>
      <c r="R325" s="863"/>
      <c r="S325" s="863"/>
      <c r="T325" s="863"/>
      <c r="U325" s="863"/>
      <c r="V325" s="86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857" t="s">
        <v>84</v>
      </c>
      <c r="B326" s="857"/>
      <c r="C326" s="857"/>
      <c r="D326" s="857"/>
      <c r="E326" s="857"/>
      <c r="F326" s="857"/>
      <c r="G326" s="857"/>
      <c r="H326" s="857"/>
      <c r="I326" s="857"/>
      <c r="J326" s="857"/>
      <c r="K326" s="857"/>
      <c r="L326" s="857"/>
      <c r="M326" s="857"/>
      <c r="N326" s="857"/>
      <c r="O326" s="857"/>
      <c r="P326" s="857"/>
      <c r="Q326" s="857"/>
      <c r="R326" s="857"/>
      <c r="S326" s="857"/>
      <c r="T326" s="857"/>
      <c r="U326" s="857"/>
      <c r="V326" s="857"/>
      <c r="W326" s="857"/>
      <c r="X326" s="857"/>
      <c r="Y326" s="857"/>
      <c r="Z326" s="857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858">
        <v>4680115884618</v>
      </c>
      <c r="E327" s="858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10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0"/>
      <c r="R327" s="860"/>
      <c r="S327" s="860"/>
      <c r="T327" s="86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65"/>
      <c r="B328" s="865"/>
      <c r="C328" s="865"/>
      <c r="D328" s="865"/>
      <c r="E328" s="865"/>
      <c r="F328" s="865"/>
      <c r="G328" s="865"/>
      <c r="H328" s="865"/>
      <c r="I328" s="865"/>
      <c r="J328" s="865"/>
      <c r="K328" s="865"/>
      <c r="L328" s="865"/>
      <c r="M328" s="865"/>
      <c r="N328" s="865"/>
      <c r="O328" s="866"/>
      <c r="P328" s="862" t="s">
        <v>40</v>
      </c>
      <c r="Q328" s="863"/>
      <c r="R328" s="863"/>
      <c r="S328" s="863"/>
      <c r="T328" s="863"/>
      <c r="U328" s="863"/>
      <c r="V328" s="864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865"/>
      <c r="B329" s="865"/>
      <c r="C329" s="865"/>
      <c r="D329" s="865"/>
      <c r="E329" s="865"/>
      <c r="F329" s="865"/>
      <c r="G329" s="865"/>
      <c r="H329" s="865"/>
      <c r="I329" s="865"/>
      <c r="J329" s="865"/>
      <c r="K329" s="865"/>
      <c r="L329" s="865"/>
      <c r="M329" s="865"/>
      <c r="N329" s="865"/>
      <c r="O329" s="866"/>
      <c r="P329" s="862" t="s">
        <v>40</v>
      </c>
      <c r="Q329" s="863"/>
      <c r="R329" s="863"/>
      <c r="S329" s="863"/>
      <c r="T329" s="863"/>
      <c r="U329" s="863"/>
      <c r="V329" s="864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56" t="s">
        <v>580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2"/>
      <c r="AB330" s="62"/>
      <c r="AC330" s="62"/>
    </row>
    <row r="331" spans="1:68" ht="14.25" customHeight="1" x14ac:dyDescent="0.25">
      <c r="A331" s="857" t="s">
        <v>135</v>
      </c>
      <c r="B331" s="857"/>
      <c r="C331" s="857"/>
      <c r="D331" s="857"/>
      <c r="E331" s="857"/>
      <c r="F331" s="857"/>
      <c r="G331" s="857"/>
      <c r="H331" s="857"/>
      <c r="I331" s="857"/>
      <c r="J331" s="857"/>
      <c r="K331" s="857"/>
      <c r="L331" s="857"/>
      <c r="M331" s="857"/>
      <c r="N331" s="857"/>
      <c r="O331" s="857"/>
      <c r="P331" s="857"/>
      <c r="Q331" s="857"/>
      <c r="R331" s="857"/>
      <c r="S331" s="857"/>
      <c r="T331" s="857"/>
      <c r="U331" s="857"/>
      <c r="V331" s="857"/>
      <c r="W331" s="857"/>
      <c r="X331" s="857"/>
      <c r="Y331" s="857"/>
      <c r="Z331" s="857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858">
        <v>4607091389807</v>
      </c>
      <c r="E332" s="858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103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0"/>
      <c r="R332" s="860"/>
      <c r="S332" s="860"/>
      <c r="T332" s="86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65"/>
      <c r="B333" s="865"/>
      <c r="C333" s="865"/>
      <c r="D333" s="865"/>
      <c r="E333" s="865"/>
      <c r="F333" s="865"/>
      <c r="G333" s="865"/>
      <c r="H333" s="865"/>
      <c r="I333" s="865"/>
      <c r="J333" s="865"/>
      <c r="K333" s="865"/>
      <c r="L333" s="865"/>
      <c r="M333" s="865"/>
      <c r="N333" s="865"/>
      <c r="O333" s="866"/>
      <c r="P333" s="862" t="s">
        <v>40</v>
      </c>
      <c r="Q333" s="863"/>
      <c r="R333" s="863"/>
      <c r="S333" s="863"/>
      <c r="T333" s="863"/>
      <c r="U333" s="863"/>
      <c r="V333" s="86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65"/>
      <c r="B334" s="865"/>
      <c r="C334" s="865"/>
      <c r="D334" s="865"/>
      <c r="E334" s="865"/>
      <c r="F334" s="865"/>
      <c r="G334" s="865"/>
      <c r="H334" s="865"/>
      <c r="I334" s="865"/>
      <c r="J334" s="865"/>
      <c r="K334" s="865"/>
      <c r="L334" s="865"/>
      <c r="M334" s="865"/>
      <c r="N334" s="865"/>
      <c r="O334" s="866"/>
      <c r="P334" s="862" t="s">
        <v>40</v>
      </c>
      <c r="Q334" s="863"/>
      <c r="R334" s="863"/>
      <c r="S334" s="863"/>
      <c r="T334" s="863"/>
      <c r="U334" s="863"/>
      <c r="V334" s="86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57" t="s">
        <v>78</v>
      </c>
      <c r="B335" s="857"/>
      <c r="C335" s="857"/>
      <c r="D335" s="857"/>
      <c r="E335" s="857"/>
      <c r="F335" s="857"/>
      <c r="G335" s="857"/>
      <c r="H335" s="857"/>
      <c r="I335" s="857"/>
      <c r="J335" s="857"/>
      <c r="K335" s="857"/>
      <c r="L335" s="857"/>
      <c r="M335" s="857"/>
      <c r="N335" s="857"/>
      <c r="O335" s="857"/>
      <c r="P335" s="857"/>
      <c r="Q335" s="857"/>
      <c r="R335" s="857"/>
      <c r="S335" s="857"/>
      <c r="T335" s="857"/>
      <c r="U335" s="857"/>
      <c r="V335" s="857"/>
      <c r="W335" s="857"/>
      <c r="X335" s="857"/>
      <c r="Y335" s="857"/>
      <c r="Z335" s="857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858">
        <v>4680115880481</v>
      </c>
      <c r="E336" s="858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0"/>
      <c r="R336" s="860"/>
      <c r="S336" s="860"/>
      <c r="T336" s="86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65"/>
      <c r="B337" s="865"/>
      <c r="C337" s="865"/>
      <c r="D337" s="865"/>
      <c r="E337" s="865"/>
      <c r="F337" s="865"/>
      <c r="G337" s="865"/>
      <c r="H337" s="865"/>
      <c r="I337" s="865"/>
      <c r="J337" s="865"/>
      <c r="K337" s="865"/>
      <c r="L337" s="865"/>
      <c r="M337" s="865"/>
      <c r="N337" s="865"/>
      <c r="O337" s="866"/>
      <c r="P337" s="862" t="s">
        <v>40</v>
      </c>
      <c r="Q337" s="863"/>
      <c r="R337" s="863"/>
      <c r="S337" s="863"/>
      <c r="T337" s="863"/>
      <c r="U337" s="863"/>
      <c r="V337" s="864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865"/>
      <c r="B338" s="865"/>
      <c r="C338" s="865"/>
      <c r="D338" s="865"/>
      <c r="E338" s="865"/>
      <c r="F338" s="865"/>
      <c r="G338" s="865"/>
      <c r="H338" s="865"/>
      <c r="I338" s="865"/>
      <c r="J338" s="865"/>
      <c r="K338" s="865"/>
      <c r="L338" s="865"/>
      <c r="M338" s="865"/>
      <c r="N338" s="865"/>
      <c r="O338" s="866"/>
      <c r="P338" s="862" t="s">
        <v>40</v>
      </c>
      <c r="Q338" s="863"/>
      <c r="R338" s="863"/>
      <c r="S338" s="863"/>
      <c r="T338" s="863"/>
      <c r="U338" s="863"/>
      <c r="V338" s="864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857" t="s">
        <v>84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858">
        <v>4680115880412</v>
      </c>
      <c r="E340" s="858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104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0"/>
      <c r="R340" s="860"/>
      <c r="S340" s="860"/>
      <c r="T340" s="86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858">
        <v>4680115880511</v>
      </c>
      <c r="E341" s="858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10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0"/>
      <c r="R341" s="860"/>
      <c r="S341" s="860"/>
      <c r="T341" s="86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65"/>
      <c r="B342" s="865"/>
      <c r="C342" s="865"/>
      <c r="D342" s="865"/>
      <c r="E342" s="865"/>
      <c r="F342" s="865"/>
      <c r="G342" s="865"/>
      <c r="H342" s="865"/>
      <c r="I342" s="865"/>
      <c r="J342" s="865"/>
      <c r="K342" s="865"/>
      <c r="L342" s="865"/>
      <c r="M342" s="865"/>
      <c r="N342" s="865"/>
      <c r="O342" s="866"/>
      <c r="P342" s="862" t="s">
        <v>40</v>
      </c>
      <c r="Q342" s="863"/>
      <c r="R342" s="863"/>
      <c r="S342" s="863"/>
      <c r="T342" s="863"/>
      <c r="U342" s="863"/>
      <c r="V342" s="864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65"/>
      <c r="B343" s="865"/>
      <c r="C343" s="865"/>
      <c r="D343" s="865"/>
      <c r="E343" s="865"/>
      <c r="F343" s="865"/>
      <c r="G343" s="865"/>
      <c r="H343" s="865"/>
      <c r="I343" s="865"/>
      <c r="J343" s="865"/>
      <c r="K343" s="865"/>
      <c r="L343" s="865"/>
      <c r="M343" s="865"/>
      <c r="N343" s="865"/>
      <c r="O343" s="866"/>
      <c r="P343" s="862" t="s">
        <v>40</v>
      </c>
      <c r="Q343" s="863"/>
      <c r="R343" s="863"/>
      <c r="S343" s="863"/>
      <c r="T343" s="863"/>
      <c r="U343" s="863"/>
      <c r="V343" s="864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56" t="s">
        <v>593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2"/>
      <c r="AB344" s="62"/>
      <c r="AC344" s="62"/>
    </row>
    <row r="345" spans="1:68" ht="14.25" customHeight="1" x14ac:dyDescent="0.25">
      <c r="A345" s="857" t="s">
        <v>135</v>
      </c>
      <c r="B345" s="857"/>
      <c r="C345" s="857"/>
      <c r="D345" s="857"/>
      <c r="E345" s="857"/>
      <c r="F345" s="857"/>
      <c r="G345" s="857"/>
      <c r="H345" s="857"/>
      <c r="I345" s="857"/>
      <c r="J345" s="857"/>
      <c r="K345" s="857"/>
      <c r="L345" s="857"/>
      <c r="M345" s="857"/>
      <c r="N345" s="857"/>
      <c r="O345" s="857"/>
      <c r="P345" s="857"/>
      <c r="Q345" s="857"/>
      <c r="R345" s="857"/>
      <c r="S345" s="857"/>
      <c r="T345" s="857"/>
      <c r="U345" s="857"/>
      <c r="V345" s="857"/>
      <c r="W345" s="857"/>
      <c r="X345" s="857"/>
      <c r="Y345" s="857"/>
      <c r="Z345" s="857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858">
        <v>4680115882973</v>
      </c>
      <c r="E346" s="858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104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0"/>
      <c r="R346" s="860"/>
      <c r="S346" s="860"/>
      <c r="T346" s="86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865"/>
      <c r="B347" s="865"/>
      <c r="C347" s="865"/>
      <c r="D347" s="865"/>
      <c r="E347" s="865"/>
      <c r="F347" s="865"/>
      <c r="G347" s="865"/>
      <c r="H347" s="865"/>
      <c r="I347" s="865"/>
      <c r="J347" s="865"/>
      <c r="K347" s="865"/>
      <c r="L347" s="865"/>
      <c r="M347" s="865"/>
      <c r="N347" s="865"/>
      <c r="O347" s="866"/>
      <c r="P347" s="862" t="s">
        <v>40</v>
      </c>
      <c r="Q347" s="863"/>
      <c r="R347" s="863"/>
      <c r="S347" s="863"/>
      <c r="T347" s="863"/>
      <c r="U347" s="863"/>
      <c r="V347" s="864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865"/>
      <c r="B348" s="865"/>
      <c r="C348" s="865"/>
      <c r="D348" s="865"/>
      <c r="E348" s="865"/>
      <c r="F348" s="865"/>
      <c r="G348" s="865"/>
      <c r="H348" s="865"/>
      <c r="I348" s="865"/>
      <c r="J348" s="865"/>
      <c r="K348" s="865"/>
      <c r="L348" s="865"/>
      <c r="M348" s="865"/>
      <c r="N348" s="865"/>
      <c r="O348" s="866"/>
      <c r="P348" s="862" t="s">
        <v>40</v>
      </c>
      <c r="Q348" s="863"/>
      <c r="R348" s="863"/>
      <c r="S348" s="863"/>
      <c r="T348" s="863"/>
      <c r="U348" s="863"/>
      <c r="V348" s="864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857" t="s">
        <v>78</v>
      </c>
      <c r="B349" s="857"/>
      <c r="C349" s="857"/>
      <c r="D349" s="857"/>
      <c r="E349" s="857"/>
      <c r="F349" s="857"/>
      <c r="G349" s="857"/>
      <c r="H349" s="857"/>
      <c r="I349" s="857"/>
      <c r="J349" s="857"/>
      <c r="K349" s="857"/>
      <c r="L349" s="857"/>
      <c r="M349" s="857"/>
      <c r="N349" s="857"/>
      <c r="O349" s="857"/>
      <c r="P349" s="857"/>
      <c r="Q349" s="857"/>
      <c r="R349" s="857"/>
      <c r="S349" s="857"/>
      <c r="T349" s="857"/>
      <c r="U349" s="857"/>
      <c r="V349" s="857"/>
      <c r="W349" s="857"/>
      <c r="X349" s="857"/>
      <c r="Y349" s="857"/>
      <c r="Z349" s="857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858">
        <v>4607091389845</v>
      </c>
      <c r="E350" s="858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0"/>
      <c r="R350" s="860"/>
      <c r="S350" s="860"/>
      <c r="T350" s="86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858">
        <v>4680115882881</v>
      </c>
      <c r="E351" s="858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10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0"/>
      <c r="R351" s="860"/>
      <c r="S351" s="860"/>
      <c r="T351" s="86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65"/>
      <c r="B352" s="865"/>
      <c r="C352" s="865"/>
      <c r="D352" s="865"/>
      <c r="E352" s="865"/>
      <c r="F352" s="865"/>
      <c r="G352" s="865"/>
      <c r="H352" s="865"/>
      <c r="I352" s="865"/>
      <c r="J352" s="865"/>
      <c r="K352" s="865"/>
      <c r="L352" s="865"/>
      <c r="M352" s="865"/>
      <c r="N352" s="865"/>
      <c r="O352" s="866"/>
      <c r="P352" s="862" t="s">
        <v>40</v>
      </c>
      <c r="Q352" s="863"/>
      <c r="R352" s="863"/>
      <c r="S352" s="863"/>
      <c r="T352" s="863"/>
      <c r="U352" s="863"/>
      <c r="V352" s="864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865"/>
      <c r="B353" s="865"/>
      <c r="C353" s="865"/>
      <c r="D353" s="865"/>
      <c r="E353" s="865"/>
      <c r="F353" s="865"/>
      <c r="G353" s="865"/>
      <c r="H353" s="865"/>
      <c r="I353" s="865"/>
      <c r="J353" s="865"/>
      <c r="K353" s="865"/>
      <c r="L353" s="865"/>
      <c r="M353" s="865"/>
      <c r="N353" s="865"/>
      <c r="O353" s="866"/>
      <c r="P353" s="862" t="s">
        <v>40</v>
      </c>
      <c r="Q353" s="863"/>
      <c r="R353" s="863"/>
      <c r="S353" s="863"/>
      <c r="T353" s="863"/>
      <c r="U353" s="863"/>
      <c r="V353" s="864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857" t="s">
        <v>84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858">
        <v>4680115883390</v>
      </c>
      <c r="E355" s="858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10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0"/>
      <c r="R355" s="860"/>
      <c r="S355" s="860"/>
      <c r="T355" s="86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865"/>
      <c r="B356" s="865"/>
      <c r="C356" s="865"/>
      <c r="D356" s="865"/>
      <c r="E356" s="865"/>
      <c r="F356" s="865"/>
      <c r="G356" s="865"/>
      <c r="H356" s="865"/>
      <c r="I356" s="865"/>
      <c r="J356" s="865"/>
      <c r="K356" s="865"/>
      <c r="L356" s="865"/>
      <c r="M356" s="865"/>
      <c r="N356" s="865"/>
      <c r="O356" s="866"/>
      <c r="P356" s="862" t="s">
        <v>40</v>
      </c>
      <c r="Q356" s="863"/>
      <c r="R356" s="863"/>
      <c r="S356" s="863"/>
      <c r="T356" s="863"/>
      <c r="U356" s="863"/>
      <c r="V356" s="86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865"/>
      <c r="B357" s="865"/>
      <c r="C357" s="865"/>
      <c r="D357" s="865"/>
      <c r="E357" s="865"/>
      <c r="F357" s="865"/>
      <c r="G357" s="865"/>
      <c r="H357" s="865"/>
      <c r="I357" s="865"/>
      <c r="J357" s="865"/>
      <c r="K357" s="865"/>
      <c r="L357" s="865"/>
      <c r="M357" s="865"/>
      <c r="N357" s="865"/>
      <c r="O357" s="866"/>
      <c r="P357" s="862" t="s">
        <v>40</v>
      </c>
      <c r="Q357" s="863"/>
      <c r="R357" s="863"/>
      <c r="S357" s="863"/>
      <c r="T357" s="863"/>
      <c r="U357" s="863"/>
      <c r="V357" s="86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56" t="s">
        <v>604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2"/>
      <c r="AB358" s="62"/>
      <c r="AC358" s="62"/>
    </row>
    <row r="359" spans="1:68" ht="14.25" customHeight="1" x14ac:dyDescent="0.25">
      <c r="A359" s="857" t="s">
        <v>135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858">
        <v>4680115885615</v>
      </c>
      <c r="E360" s="858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0"/>
      <c r="R360" s="860"/>
      <c r="S360" s="860"/>
      <c r="T360" s="86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858">
        <v>4680115885554</v>
      </c>
      <c r="E361" s="858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0"/>
      <c r="R361" s="860"/>
      <c r="S361" s="860"/>
      <c r="T361" s="86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858">
        <v>4680115885554</v>
      </c>
      <c r="E362" s="858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1048" t="s">
        <v>612</v>
      </c>
      <c r="Q362" s="860"/>
      <c r="R362" s="860"/>
      <c r="S362" s="860"/>
      <c r="T362" s="86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858">
        <v>4680115885646</v>
      </c>
      <c r="E363" s="858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0"/>
      <c r="R363" s="860"/>
      <c r="S363" s="860"/>
      <c r="T363" s="86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858">
        <v>4680115885622</v>
      </c>
      <c r="E364" s="85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10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0"/>
      <c r="R364" s="860"/>
      <c r="S364" s="860"/>
      <c r="T364" s="86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858">
        <v>4680115881938</v>
      </c>
      <c r="E365" s="858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10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0"/>
      <c r="R365" s="860"/>
      <c r="S365" s="860"/>
      <c r="T365" s="86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858">
        <v>4607091387346</v>
      </c>
      <c r="E366" s="858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10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0"/>
      <c r="R366" s="860"/>
      <c r="S366" s="860"/>
      <c r="T366" s="86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858">
        <v>4607091386011</v>
      </c>
      <c r="E367" s="858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10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0"/>
      <c r="R367" s="860"/>
      <c r="S367" s="860"/>
      <c r="T367" s="86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858">
        <v>4680115885608</v>
      </c>
      <c r="E368" s="858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10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0"/>
      <c r="R368" s="860"/>
      <c r="S368" s="860"/>
      <c r="T368" s="86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865"/>
      <c r="B369" s="865"/>
      <c r="C369" s="865"/>
      <c r="D369" s="865"/>
      <c r="E369" s="865"/>
      <c r="F369" s="865"/>
      <c r="G369" s="865"/>
      <c r="H369" s="865"/>
      <c r="I369" s="865"/>
      <c r="J369" s="865"/>
      <c r="K369" s="865"/>
      <c r="L369" s="865"/>
      <c r="M369" s="865"/>
      <c r="N369" s="865"/>
      <c r="O369" s="866"/>
      <c r="P369" s="862" t="s">
        <v>40</v>
      </c>
      <c r="Q369" s="863"/>
      <c r="R369" s="863"/>
      <c r="S369" s="863"/>
      <c r="T369" s="863"/>
      <c r="U369" s="863"/>
      <c r="V369" s="864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865"/>
      <c r="B370" s="865"/>
      <c r="C370" s="865"/>
      <c r="D370" s="865"/>
      <c r="E370" s="865"/>
      <c r="F370" s="865"/>
      <c r="G370" s="865"/>
      <c r="H370" s="865"/>
      <c r="I370" s="865"/>
      <c r="J370" s="865"/>
      <c r="K370" s="865"/>
      <c r="L370" s="865"/>
      <c r="M370" s="865"/>
      <c r="N370" s="865"/>
      <c r="O370" s="866"/>
      <c r="P370" s="862" t="s">
        <v>40</v>
      </c>
      <c r="Q370" s="863"/>
      <c r="R370" s="863"/>
      <c r="S370" s="863"/>
      <c r="T370" s="863"/>
      <c r="U370" s="863"/>
      <c r="V370" s="864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customHeight="1" x14ac:dyDescent="0.25">
      <c r="A371" s="857" t="s">
        <v>78</v>
      </c>
      <c r="B371" s="857"/>
      <c r="C371" s="857"/>
      <c r="D371" s="857"/>
      <c r="E371" s="857"/>
      <c r="F371" s="857"/>
      <c r="G371" s="857"/>
      <c r="H371" s="857"/>
      <c r="I371" s="857"/>
      <c r="J371" s="857"/>
      <c r="K371" s="857"/>
      <c r="L371" s="857"/>
      <c r="M371" s="857"/>
      <c r="N371" s="857"/>
      <c r="O371" s="857"/>
      <c r="P371" s="857"/>
      <c r="Q371" s="857"/>
      <c r="R371" s="857"/>
      <c r="S371" s="857"/>
      <c r="T371" s="857"/>
      <c r="U371" s="857"/>
      <c r="V371" s="857"/>
      <c r="W371" s="857"/>
      <c r="X371" s="857"/>
      <c r="Y371" s="857"/>
      <c r="Z371" s="857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858">
        <v>4607091387193</v>
      </c>
      <c r="E372" s="858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0"/>
      <c r="R372" s="860"/>
      <c r="S372" s="860"/>
      <c r="T372" s="861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858">
        <v>4607091387230</v>
      </c>
      <c r="E373" s="858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0"/>
      <c r="R373" s="860"/>
      <c r="S373" s="860"/>
      <c r="T373" s="861"/>
      <c r="U373" s="37" t="s">
        <v>45</v>
      </c>
      <c r="V373" s="37" t="s">
        <v>45</v>
      </c>
      <c r="W373" s="38" t="s">
        <v>0</v>
      </c>
      <c r="X373" s="56">
        <v>60</v>
      </c>
      <c r="Y373" s="53">
        <f>IFERROR(IF(X373="",0,CEILING((X373/$H373),1)*$H373),"")</f>
        <v>63</v>
      </c>
      <c r="Z373" s="39">
        <f>IFERROR(IF(Y373=0,"",ROUNDUP(Y373/H373,0)*0.00753),"")</f>
        <v>0.11295000000000001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63.714285714285715</v>
      </c>
      <c r="BN373" s="75">
        <f>IFERROR(Y373*I373/H373,"0")</f>
        <v>66.900000000000006</v>
      </c>
      <c r="BO373" s="75">
        <f>IFERROR(1/J373*(X373/H373),"0")</f>
        <v>9.1575091575091569E-2</v>
      </c>
      <c r="BP373" s="75">
        <f>IFERROR(1/J373*(Y373/H373),"0")</f>
        <v>9.6153846153846145E-2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858">
        <v>4607091387292</v>
      </c>
      <c r="E374" s="858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0"/>
      <c r="R374" s="860"/>
      <c r="S374" s="860"/>
      <c r="T374" s="86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858">
        <v>4607091387285</v>
      </c>
      <c r="E375" s="858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0"/>
      <c r="R375" s="860"/>
      <c r="S375" s="860"/>
      <c r="T375" s="86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865"/>
      <c r="B376" s="865"/>
      <c r="C376" s="865"/>
      <c r="D376" s="865"/>
      <c r="E376" s="865"/>
      <c r="F376" s="865"/>
      <c r="G376" s="865"/>
      <c r="H376" s="865"/>
      <c r="I376" s="865"/>
      <c r="J376" s="865"/>
      <c r="K376" s="865"/>
      <c r="L376" s="865"/>
      <c r="M376" s="865"/>
      <c r="N376" s="865"/>
      <c r="O376" s="866"/>
      <c r="P376" s="862" t="s">
        <v>40</v>
      </c>
      <c r="Q376" s="863"/>
      <c r="R376" s="863"/>
      <c r="S376" s="863"/>
      <c r="T376" s="863"/>
      <c r="U376" s="863"/>
      <c r="V376" s="864"/>
      <c r="W376" s="40" t="s">
        <v>39</v>
      </c>
      <c r="X376" s="41">
        <f>IFERROR(X372/H372,"0")+IFERROR(X373/H373,"0")+IFERROR(X374/H374,"0")+IFERROR(X375/H375,"0")</f>
        <v>14.285714285714285</v>
      </c>
      <c r="Y376" s="41">
        <f>IFERROR(Y372/H372,"0")+IFERROR(Y373/H373,"0")+IFERROR(Y374/H374,"0")+IFERROR(Y375/H375,"0")</f>
        <v>15</v>
      </c>
      <c r="Z376" s="41">
        <f>IFERROR(IF(Z372="",0,Z372),"0")+IFERROR(IF(Z373="",0,Z373),"0")+IFERROR(IF(Z374="",0,Z374),"0")+IFERROR(IF(Z375="",0,Z375),"0")</f>
        <v>0.11295000000000001</v>
      </c>
      <c r="AA376" s="64"/>
      <c r="AB376" s="64"/>
      <c r="AC376" s="64"/>
    </row>
    <row r="377" spans="1:68" x14ac:dyDescent="0.2">
      <c r="A377" s="865"/>
      <c r="B377" s="865"/>
      <c r="C377" s="865"/>
      <c r="D377" s="865"/>
      <c r="E377" s="865"/>
      <c r="F377" s="865"/>
      <c r="G377" s="865"/>
      <c r="H377" s="865"/>
      <c r="I377" s="865"/>
      <c r="J377" s="865"/>
      <c r="K377" s="865"/>
      <c r="L377" s="865"/>
      <c r="M377" s="865"/>
      <c r="N377" s="865"/>
      <c r="O377" s="866"/>
      <c r="P377" s="862" t="s">
        <v>40</v>
      </c>
      <c r="Q377" s="863"/>
      <c r="R377" s="863"/>
      <c r="S377" s="863"/>
      <c r="T377" s="863"/>
      <c r="U377" s="863"/>
      <c r="V377" s="864"/>
      <c r="W377" s="40" t="s">
        <v>0</v>
      </c>
      <c r="X377" s="41">
        <f>IFERROR(SUM(X372:X375),"0")</f>
        <v>60</v>
      </c>
      <c r="Y377" s="41">
        <f>IFERROR(SUM(Y372:Y375),"0")</f>
        <v>63</v>
      </c>
      <c r="Z377" s="40"/>
      <c r="AA377" s="64"/>
      <c r="AB377" s="64"/>
      <c r="AC377" s="64"/>
    </row>
    <row r="378" spans="1:68" ht="14.25" customHeight="1" x14ac:dyDescent="0.25">
      <c r="A378" s="857" t="s">
        <v>84</v>
      </c>
      <c r="B378" s="857"/>
      <c r="C378" s="857"/>
      <c r="D378" s="857"/>
      <c r="E378" s="857"/>
      <c r="F378" s="857"/>
      <c r="G378" s="857"/>
      <c r="H378" s="857"/>
      <c r="I378" s="857"/>
      <c r="J378" s="857"/>
      <c r="K378" s="857"/>
      <c r="L378" s="857"/>
      <c r="M378" s="857"/>
      <c r="N378" s="857"/>
      <c r="O378" s="857"/>
      <c r="P378" s="857"/>
      <c r="Q378" s="857"/>
      <c r="R378" s="857"/>
      <c r="S378" s="857"/>
      <c r="T378" s="857"/>
      <c r="U378" s="857"/>
      <c r="V378" s="857"/>
      <c r="W378" s="857"/>
      <c r="X378" s="857"/>
      <c r="Y378" s="857"/>
      <c r="Z378" s="857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858">
        <v>4607091387766</v>
      </c>
      <c r="E379" s="858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0"/>
      <c r="R379" s="860"/>
      <c r="S379" s="860"/>
      <c r="T379" s="861"/>
      <c r="U379" s="37" t="s">
        <v>45</v>
      </c>
      <c r="V379" s="37" t="s">
        <v>45</v>
      </c>
      <c r="W379" s="38" t="s">
        <v>0</v>
      </c>
      <c r="X379" s="56">
        <v>20</v>
      </c>
      <c r="Y379" s="53">
        <f t="shared" ref="Y379:Y384" si="77">IFERROR(IF(X379="",0,CEILING((X379/$H379),1)*$H379),"")</f>
        <v>23.4</v>
      </c>
      <c r="Z379" s="39">
        <f>IFERROR(IF(Y379=0,"",ROUNDUP(Y379/H379,0)*0.02175),"")</f>
        <v>6.5250000000000002E-2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21.430769230769233</v>
      </c>
      <c r="BN379" s="75">
        <f t="shared" ref="BN379:BN384" si="79">IFERROR(Y379*I379/H379,"0")</f>
        <v>25.074000000000002</v>
      </c>
      <c r="BO379" s="75">
        <f t="shared" ref="BO379:BO384" si="80">IFERROR(1/J379*(X379/H379),"0")</f>
        <v>4.5787545787545791E-2</v>
      </c>
      <c r="BP379" s="75">
        <f t="shared" ref="BP379:BP384" si="81">IFERROR(1/J379*(Y379/H379),"0")</f>
        <v>5.3571428571428568E-2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858">
        <v>4607091387957</v>
      </c>
      <c r="E380" s="858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60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0"/>
      <c r="R380" s="860"/>
      <c r="S380" s="860"/>
      <c r="T380" s="86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858">
        <v>4607091387964</v>
      </c>
      <c r="E381" s="858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0"/>
      <c r="R381" s="860"/>
      <c r="S381" s="860"/>
      <c r="T381" s="861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858">
        <v>4680115884588</v>
      </c>
      <c r="E382" s="858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0"/>
      <c r="R382" s="860"/>
      <c r="S382" s="860"/>
      <c r="T382" s="86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858">
        <v>4607091387537</v>
      </c>
      <c r="E383" s="858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0"/>
      <c r="R383" s="860"/>
      <c r="S383" s="860"/>
      <c r="T383" s="86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858">
        <v>4607091387513</v>
      </c>
      <c r="E384" s="858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0"/>
      <c r="R384" s="860"/>
      <c r="S384" s="860"/>
      <c r="T384" s="86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865"/>
      <c r="B385" s="865"/>
      <c r="C385" s="865"/>
      <c r="D385" s="865"/>
      <c r="E385" s="865"/>
      <c r="F385" s="865"/>
      <c r="G385" s="865"/>
      <c r="H385" s="865"/>
      <c r="I385" s="865"/>
      <c r="J385" s="865"/>
      <c r="K385" s="865"/>
      <c r="L385" s="865"/>
      <c r="M385" s="865"/>
      <c r="N385" s="865"/>
      <c r="O385" s="866"/>
      <c r="P385" s="862" t="s">
        <v>40</v>
      </c>
      <c r="Q385" s="863"/>
      <c r="R385" s="863"/>
      <c r="S385" s="863"/>
      <c r="T385" s="863"/>
      <c r="U385" s="863"/>
      <c r="V385" s="864"/>
      <c r="W385" s="40" t="s">
        <v>39</v>
      </c>
      <c r="X385" s="41">
        <f>IFERROR(X379/H379,"0")+IFERROR(X380/H380,"0")+IFERROR(X381/H381,"0")+IFERROR(X382/H382,"0")+IFERROR(X383/H383,"0")+IFERROR(X384/H384,"0")</f>
        <v>2.5641025641025643</v>
      </c>
      <c r="Y385" s="41">
        <f>IFERROR(Y379/H379,"0")+IFERROR(Y380/H380,"0")+IFERROR(Y381/H381,"0")+IFERROR(Y382/H382,"0")+IFERROR(Y383/H383,"0")+IFERROR(Y384/H384,"0")</f>
        <v>3</v>
      </c>
      <c r="Z385" s="41">
        <f>IFERROR(IF(Z379="",0,Z379),"0")+IFERROR(IF(Z380="",0,Z380),"0")+IFERROR(IF(Z381="",0,Z381),"0")+IFERROR(IF(Z382="",0,Z382),"0")+IFERROR(IF(Z383="",0,Z383),"0")+IFERROR(IF(Z384="",0,Z384),"0")</f>
        <v>6.5250000000000002E-2</v>
      </c>
      <c r="AA385" s="64"/>
      <c r="AB385" s="64"/>
      <c r="AC385" s="64"/>
    </row>
    <row r="386" spans="1:68" x14ac:dyDescent="0.2">
      <c r="A386" s="865"/>
      <c r="B386" s="865"/>
      <c r="C386" s="865"/>
      <c r="D386" s="865"/>
      <c r="E386" s="865"/>
      <c r="F386" s="865"/>
      <c r="G386" s="865"/>
      <c r="H386" s="865"/>
      <c r="I386" s="865"/>
      <c r="J386" s="865"/>
      <c r="K386" s="865"/>
      <c r="L386" s="865"/>
      <c r="M386" s="865"/>
      <c r="N386" s="865"/>
      <c r="O386" s="866"/>
      <c r="P386" s="862" t="s">
        <v>40</v>
      </c>
      <c r="Q386" s="863"/>
      <c r="R386" s="863"/>
      <c r="S386" s="863"/>
      <c r="T386" s="863"/>
      <c r="U386" s="863"/>
      <c r="V386" s="864"/>
      <c r="W386" s="40" t="s">
        <v>0</v>
      </c>
      <c r="X386" s="41">
        <f>IFERROR(SUM(X379:X384),"0")</f>
        <v>20</v>
      </c>
      <c r="Y386" s="41">
        <f>IFERROR(SUM(Y379:Y384),"0")</f>
        <v>23.4</v>
      </c>
      <c r="Z386" s="40"/>
      <c r="AA386" s="64"/>
      <c r="AB386" s="64"/>
      <c r="AC386" s="64"/>
    </row>
    <row r="387" spans="1:68" ht="14.25" customHeight="1" x14ac:dyDescent="0.25">
      <c r="A387" s="857" t="s">
        <v>240</v>
      </c>
      <c r="B387" s="857"/>
      <c r="C387" s="857"/>
      <c r="D387" s="857"/>
      <c r="E387" s="857"/>
      <c r="F387" s="857"/>
      <c r="G387" s="857"/>
      <c r="H387" s="857"/>
      <c r="I387" s="857"/>
      <c r="J387" s="857"/>
      <c r="K387" s="857"/>
      <c r="L387" s="857"/>
      <c r="M387" s="857"/>
      <c r="N387" s="857"/>
      <c r="O387" s="857"/>
      <c r="P387" s="857"/>
      <c r="Q387" s="857"/>
      <c r="R387" s="857"/>
      <c r="S387" s="857"/>
      <c r="T387" s="857"/>
      <c r="U387" s="857"/>
      <c r="V387" s="857"/>
      <c r="W387" s="857"/>
      <c r="X387" s="857"/>
      <c r="Y387" s="857"/>
      <c r="Z387" s="857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858">
        <v>4607091380880</v>
      </c>
      <c r="E388" s="858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0"/>
      <c r="R388" s="860"/>
      <c r="S388" s="860"/>
      <c r="T388" s="86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858">
        <v>4607091384482</v>
      </c>
      <c r="E389" s="858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0"/>
      <c r="R389" s="860"/>
      <c r="S389" s="860"/>
      <c r="T389" s="861"/>
      <c r="U389" s="37" t="s">
        <v>45</v>
      </c>
      <c r="V389" s="37" t="s">
        <v>45</v>
      </c>
      <c r="W389" s="38" t="s">
        <v>0</v>
      </c>
      <c r="X389" s="56">
        <v>380</v>
      </c>
      <c r="Y389" s="53">
        <f>IFERROR(IF(X389="",0,CEILING((X389/$H389),1)*$H389),"")</f>
        <v>382.2</v>
      </c>
      <c r="Z389" s="39">
        <f>IFERROR(IF(Y389=0,"",ROUNDUP(Y389/H389,0)*0.02175),"")</f>
        <v>1.06575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407.47692307692313</v>
      </c>
      <c r="BN389" s="75">
        <f>IFERROR(Y389*I389/H389,"0")</f>
        <v>409.83600000000001</v>
      </c>
      <c r="BO389" s="75">
        <f>IFERROR(1/J389*(X389/H389),"0")</f>
        <v>0.86996336996336998</v>
      </c>
      <c r="BP389" s="75">
        <f>IFERROR(1/J389*(Y389/H389),"0")</f>
        <v>0.875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858">
        <v>4607091380897</v>
      </c>
      <c r="E390" s="858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10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0"/>
      <c r="R390" s="860"/>
      <c r="S390" s="860"/>
      <c r="T390" s="861"/>
      <c r="U390" s="37" t="s">
        <v>45</v>
      </c>
      <c r="V390" s="37" t="s">
        <v>45</v>
      </c>
      <c r="W390" s="38" t="s">
        <v>0</v>
      </c>
      <c r="X390" s="56">
        <v>200</v>
      </c>
      <c r="Y390" s="53">
        <f>IFERROR(IF(X390="",0,CEILING((X390/$H390),1)*$H390),"")</f>
        <v>201.60000000000002</v>
      </c>
      <c r="Z390" s="39">
        <f>IFERROR(IF(Y390=0,"",ROUNDUP(Y390/H390,0)*0.02175),"")</f>
        <v>0.52200000000000002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213.42857142857144</v>
      </c>
      <c r="BN390" s="75">
        <f>IFERROR(Y390*I390/H390,"0")</f>
        <v>215.13600000000002</v>
      </c>
      <c r="BO390" s="75">
        <f>IFERROR(1/J390*(X390/H390),"0")</f>
        <v>0.42517006802721086</v>
      </c>
      <c r="BP390" s="75">
        <f>IFERROR(1/J390*(Y390/H390),"0")</f>
        <v>0.42857142857142855</v>
      </c>
    </row>
    <row r="391" spans="1:68" x14ac:dyDescent="0.2">
      <c r="A391" s="865"/>
      <c r="B391" s="865"/>
      <c r="C391" s="865"/>
      <c r="D391" s="865"/>
      <c r="E391" s="865"/>
      <c r="F391" s="865"/>
      <c r="G391" s="865"/>
      <c r="H391" s="865"/>
      <c r="I391" s="865"/>
      <c r="J391" s="865"/>
      <c r="K391" s="865"/>
      <c r="L391" s="865"/>
      <c r="M391" s="865"/>
      <c r="N391" s="865"/>
      <c r="O391" s="866"/>
      <c r="P391" s="862" t="s">
        <v>40</v>
      </c>
      <c r="Q391" s="863"/>
      <c r="R391" s="863"/>
      <c r="S391" s="863"/>
      <c r="T391" s="863"/>
      <c r="U391" s="863"/>
      <c r="V391" s="864"/>
      <c r="W391" s="40" t="s">
        <v>39</v>
      </c>
      <c r="X391" s="41">
        <f>IFERROR(X388/H388,"0")+IFERROR(X389/H389,"0")+IFERROR(X390/H390,"0")</f>
        <v>72.527472527472526</v>
      </c>
      <c r="Y391" s="41">
        <f>IFERROR(Y388/H388,"0")+IFERROR(Y389/H389,"0")+IFERROR(Y390/H390,"0")</f>
        <v>73</v>
      </c>
      <c r="Z391" s="41">
        <f>IFERROR(IF(Z388="",0,Z388),"0")+IFERROR(IF(Z389="",0,Z389),"0")+IFERROR(IF(Z390="",0,Z390),"0")</f>
        <v>1.58775</v>
      </c>
      <c r="AA391" s="64"/>
      <c r="AB391" s="64"/>
      <c r="AC391" s="64"/>
    </row>
    <row r="392" spans="1:68" x14ac:dyDescent="0.2">
      <c r="A392" s="865"/>
      <c r="B392" s="865"/>
      <c r="C392" s="865"/>
      <c r="D392" s="865"/>
      <c r="E392" s="865"/>
      <c r="F392" s="865"/>
      <c r="G392" s="865"/>
      <c r="H392" s="865"/>
      <c r="I392" s="865"/>
      <c r="J392" s="865"/>
      <c r="K392" s="865"/>
      <c r="L392" s="865"/>
      <c r="M392" s="865"/>
      <c r="N392" s="865"/>
      <c r="O392" s="866"/>
      <c r="P392" s="862" t="s">
        <v>40</v>
      </c>
      <c r="Q392" s="863"/>
      <c r="R392" s="863"/>
      <c r="S392" s="863"/>
      <c r="T392" s="863"/>
      <c r="U392" s="863"/>
      <c r="V392" s="864"/>
      <c r="W392" s="40" t="s">
        <v>0</v>
      </c>
      <c r="X392" s="41">
        <f>IFERROR(SUM(X388:X390),"0")</f>
        <v>580</v>
      </c>
      <c r="Y392" s="41">
        <f>IFERROR(SUM(Y388:Y390),"0")</f>
        <v>583.79999999999995</v>
      </c>
      <c r="Z392" s="40"/>
      <c r="AA392" s="64"/>
      <c r="AB392" s="64"/>
      <c r="AC392" s="64"/>
    </row>
    <row r="393" spans="1:68" ht="14.25" customHeight="1" x14ac:dyDescent="0.25">
      <c r="A393" s="857" t="s">
        <v>124</v>
      </c>
      <c r="B393" s="857"/>
      <c r="C393" s="857"/>
      <c r="D393" s="857"/>
      <c r="E393" s="857"/>
      <c r="F393" s="857"/>
      <c r="G393" s="857"/>
      <c r="H393" s="857"/>
      <c r="I393" s="857"/>
      <c r="J393" s="857"/>
      <c r="K393" s="857"/>
      <c r="L393" s="857"/>
      <c r="M393" s="857"/>
      <c r="N393" s="857"/>
      <c r="O393" s="857"/>
      <c r="P393" s="857"/>
      <c r="Q393" s="857"/>
      <c r="R393" s="857"/>
      <c r="S393" s="857"/>
      <c r="T393" s="857"/>
      <c r="U393" s="857"/>
      <c r="V393" s="857"/>
      <c r="W393" s="857"/>
      <c r="X393" s="857"/>
      <c r="Y393" s="857"/>
      <c r="Z393" s="857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858">
        <v>4607091388374</v>
      </c>
      <c r="E394" s="858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1068" t="s">
        <v>670</v>
      </c>
      <c r="Q394" s="860"/>
      <c r="R394" s="860"/>
      <c r="S394" s="860"/>
      <c r="T394" s="86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858">
        <v>4607091388381</v>
      </c>
      <c r="E395" s="858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1069" t="s">
        <v>674</v>
      </c>
      <c r="Q395" s="860"/>
      <c r="R395" s="860"/>
      <c r="S395" s="860"/>
      <c r="T395" s="861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858">
        <v>4607091383102</v>
      </c>
      <c r="E396" s="858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107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0"/>
      <c r="R396" s="860"/>
      <c r="S396" s="860"/>
      <c r="T396" s="86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858">
        <v>4607091388404</v>
      </c>
      <c r="E397" s="858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0"/>
      <c r="R397" s="860"/>
      <c r="S397" s="860"/>
      <c r="T397" s="86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65"/>
      <c r="B398" s="865"/>
      <c r="C398" s="865"/>
      <c r="D398" s="865"/>
      <c r="E398" s="865"/>
      <c r="F398" s="865"/>
      <c r="G398" s="865"/>
      <c r="H398" s="865"/>
      <c r="I398" s="865"/>
      <c r="J398" s="865"/>
      <c r="K398" s="865"/>
      <c r="L398" s="865"/>
      <c r="M398" s="865"/>
      <c r="N398" s="865"/>
      <c r="O398" s="866"/>
      <c r="P398" s="862" t="s">
        <v>40</v>
      </c>
      <c r="Q398" s="863"/>
      <c r="R398" s="863"/>
      <c r="S398" s="863"/>
      <c r="T398" s="863"/>
      <c r="U398" s="863"/>
      <c r="V398" s="864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65"/>
      <c r="B399" s="865"/>
      <c r="C399" s="865"/>
      <c r="D399" s="865"/>
      <c r="E399" s="865"/>
      <c r="F399" s="865"/>
      <c r="G399" s="865"/>
      <c r="H399" s="865"/>
      <c r="I399" s="865"/>
      <c r="J399" s="865"/>
      <c r="K399" s="865"/>
      <c r="L399" s="865"/>
      <c r="M399" s="865"/>
      <c r="N399" s="865"/>
      <c r="O399" s="866"/>
      <c r="P399" s="862" t="s">
        <v>40</v>
      </c>
      <c r="Q399" s="863"/>
      <c r="R399" s="863"/>
      <c r="S399" s="863"/>
      <c r="T399" s="863"/>
      <c r="U399" s="863"/>
      <c r="V399" s="864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857" t="s">
        <v>680</v>
      </c>
      <c r="B400" s="857"/>
      <c r="C400" s="857"/>
      <c r="D400" s="857"/>
      <c r="E400" s="857"/>
      <c r="F400" s="857"/>
      <c r="G400" s="857"/>
      <c r="H400" s="857"/>
      <c r="I400" s="857"/>
      <c r="J400" s="857"/>
      <c r="K400" s="857"/>
      <c r="L400" s="857"/>
      <c r="M400" s="857"/>
      <c r="N400" s="857"/>
      <c r="O400" s="857"/>
      <c r="P400" s="857"/>
      <c r="Q400" s="857"/>
      <c r="R400" s="857"/>
      <c r="S400" s="857"/>
      <c r="T400" s="857"/>
      <c r="U400" s="857"/>
      <c r="V400" s="857"/>
      <c r="W400" s="857"/>
      <c r="X400" s="857"/>
      <c r="Y400" s="857"/>
      <c r="Z400" s="857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858">
        <v>4680115881808</v>
      </c>
      <c r="E401" s="858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10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0"/>
      <c r="R401" s="860"/>
      <c r="S401" s="860"/>
      <c r="T401" s="86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858">
        <v>4680115881822</v>
      </c>
      <c r="E402" s="858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0"/>
      <c r="R402" s="860"/>
      <c r="S402" s="860"/>
      <c r="T402" s="86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858">
        <v>4680115880016</v>
      </c>
      <c r="E403" s="858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0"/>
      <c r="R403" s="860"/>
      <c r="S403" s="860"/>
      <c r="T403" s="86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65"/>
      <c r="B404" s="865"/>
      <c r="C404" s="865"/>
      <c r="D404" s="865"/>
      <c r="E404" s="865"/>
      <c r="F404" s="865"/>
      <c r="G404" s="865"/>
      <c r="H404" s="865"/>
      <c r="I404" s="865"/>
      <c r="J404" s="865"/>
      <c r="K404" s="865"/>
      <c r="L404" s="865"/>
      <c r="M404" s="865"/>
      <c r="N404" s="865"/>
      <c r="O404" s="866"/>
      <c r="P404" s="862" t="s">
        <v>40</v>
      </c>
      <c r="Q404" s="863"/>
      <c r="R404" s="863"/>
      <c r="S404" s="863"/>
      <c r="T404" s="863"/>
      <c r="U404" s="863"/>
      <c r="V404" s="86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865"/>
      <c r="B405" s="865"/>
      <c r="C405" s="865"/>
      <c r="D405" s="865"/>
      <c r="E405" s="865"/>
      <c r="F405" s="865"/>
      <c r="G405" s="865"/>
      <c r="H405" s="865"/>
      <c r="I405" s="865"/>
      <c r="J405" s="865"/>
      <c r="K405" s="865"/>
      <c r="L405" s="865"/>
      <c r="M405" s="865"/>
      <c r="N405" s="865"/>
      <c r="O405" s="866"/>
      <c r="P405" s="862" t="s">
        <v>40</v>
      </c>
      <c r="Q405" s="863"/>
      <c r="R405" s="863"/>
      <c r="S405" s="863"/>
      <c r="T405" s="863"/>
      <c r="U405" s="863"/>
      <c r="V405" s="86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56" t="s">
        <v>689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2"/>
      <c r="AB406" s="62"/>
      <c r="AC406" s="62"/>
    </row>
    <row r="407" spans="1:68" ht="14.25" customHeight="1" x14ac:dyDescent="0.25">
      <c r="A407" s="857" t="s">
        <v>78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858">
        <v>4607091383836</v>
      </c>
      <c r="E408" s="858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10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0"/>
      <c r="R408" s="860"/>
      <c r="S408" s="860"/>
      <c r="T408" s="86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65"/>
      <c r="B409" s="865"/>
      <c r="C409" s="865"/>
      <c r="D409" s="865"/>
      <c r="E409" s="865"/>
      <c r="F409" s="865"/>
      <c r="G409" s="865"/>
      <c r="H409" s="865"/>
      <c r="I409" s="865"/>
      <c r="J409" s="865"/>
      <c r="K409" s="865"/>
      <c r="L409" s="865"/>
      <c r="M409" s="865"/>
      <c r="N409" s="865"/>
      <c r="O409" s="866"/>
      <c r="P409" s="862" t="s">
        <v>40</v>
      </c>
      <c r="Q409" s="863"/>
      <c r="R409" s="863"/>
      <c r="S409" s="863"/>
      <c r="T409" s="863"/>
      <c r="U409" s="863"/>
      <c r="V409" s="864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865"/>
      <c r="B410" s="865"/>
      <c r="C410" s="865"/>
      <c r="D410" s="865"/>
      <c r="E410" s="865"/>
      <c r="F410" s="865"/>
      <c r="G410" s="865"/>
      <c r="H410" s="865"/>
      <c r="I410" s="865"/>
      <c r="J410" s="865"/>
      <c r="K410" s="865"/>
      <c r="L410" s="865"/>
      <c r="M410" s="865"/>
      <c r="N410" s="865"/>
      <c r="O410" s="866"/>
      <c r="P410" s="862" t="s">
        <v>40</v>
      </c>
      <c r="Q410" s="863"/>
      <c r="R410" s="863"/>
      <c r="S410" s="863"/>
      <c r="T410" s="863"/>
      <c r="U410" s="863"/>
      <c r="V410" s="864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857" t="s">
        <v>84</v>
      </c>
      <c r="B411" s="857"/>
      <c r="C411" s="857"/>
      <c r="D411" s="857"/>
      <c r="E411" s="857"/>
      <c r="F411" s="857"/>
      <c r="G411" s="857"/>
      <c r="H411" s="857"/>
      <c r="I411" s="857"/>
      <c r="J411" s="857"/>
      <c r="K411" s="857"/>
      <c r="L411" s="857"/>
      <c r="M411" s="857"/>
      <c r="N411" s="857"/>
      <c r="O411" s="857"/>
      <c r="P411" s="857"/>
      <c r="Q411" s="857"/>
      <c r="R411" s="857"/>
      <c r="S411" s="857"/>
      <c r="T411" s="857"/>
      <c r="U411" s="857"/>
      <c r="V411" s="857"/>
      <c r="W411" s="857"/>
      <c r="X411" s="857"/>
      <c r="Y411" s="857"/>
      <c r="Z411" s="857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858">
        <v>4607091387919</v>
      </c>
      <c r="E412" s="858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10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0"/>
      <c r="R412" s="860"/>
      <c r="S412" s="860"/>
      <c r="T412" s="861"/>
      <c r="U412" s="37" t="s">
        <v>45</v>
      </c>
      <c r="V412" s="37" t="s">
        <v>45</v>
      </c>
      <c r="W412" s="38" t="s">
        <v>0</v>
      </c>
      <c r="X412" s="56">
        <v>30</v>
      </c>
      <c r="Y412" s="53">
        <f>IFERROR(IF(X412="",0,CEILING((X412/$H412),1)*$H412),"")</f>
        <v>32.4</v>
      </c>
      <c r="Z412" s="39">
        <f>IFERROR(IF(Y412=0,"",ROUNDUP(Y412/H412,0)*0.02175),"")</f>
        <v>8.6999999999999994E-2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32.088888888888896</v>
      </c>
      <c r="BN412" s="75">
        <f>IFERROR(Y412*I412/H412,"0")</f>
        <v>34.655999999999999</v>
      </c>
      <c r="BO412" s="75">
        <f>IFERROR(1/J412*(X412/H412),"0")</f>
        <v>6.6137566137566134E-2</v>
      </c>
      <c r="BP412" s="75">
        <f>IFERROR(1/J412*(Y412/H412),"0")</f>
        <v>7.1428571428571425E-2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858">
        <v>4680115883604</v>
      </c>
      <c r="E413" s="858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107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0"/>
      <c r="R413" s="860"/>
      <c r="S413" s="860"/>
      <c r="T413" s="861"/>
      <c r="U413" s="37" t="s">
        <v>45</v>
      </c>
      <c r="V413" s="37" t="s">
        <v>45</v>
      </c>
      <c r="W413" s="38" t="s">
        <v>0</v>
      </c>
      <c r="X413" s="56">
        <v>30</v>
      </c>
      <c r="Y413" s="53">
        <f>IFERROR(IF(X413="",0,CEILING((X413/$H413),1)*$H413),"")</f>
        <v>31.5</v>
      </c>
      <c r="Z413" s="39">
        <f>IFERROR(IF(Y413=0,"",ROUNDUP(Y413/H413,0)*0.00753),"")</f>
        <v>0.11295000000000001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33.885714285714286</v>
      </c>
      <c r="BN413" s="75">
        <f>IFERROR(Y413*I413/H413,"0")</f>
        <v>35.579999999999991</v>
      </c>
      <c r="BO413" s="75">
        <f>IFERROR(1/J413*(X413/H413),"0")</f>
        <v>9.1575091575091569E-2</v>
      </c>
      <c r="BP413" s="75">
        <f>IFERROR(1/J413*(Y413/H413),"0")</f>
        <v>9.6153846153846145E-2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858">
        <v>4680115883567</v>
      </c>
      <c r="E414" s="858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10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0"/>
      <c r="R414" s="860"/>
      <c r="S414" s="860"/>
      <c r="T414" s="861"/>
      <c r="U414" s="37" t="s">
        <v>45</v>
      </c>
      <c r="V414" s="37" t="s">
        <v>45</v>
      </c>
      <c r="W414" s="38" t="s">
        <v>0</v>
      </c>
      <c r="X414" s="56">
        <v>21</v>
      </c>
      <c r="Y414" s="53">
        <f>IFERROR(IF(X414="",0,CEILING((X414/$H414),1)*$H414),"")</f>
        <v>21</v>
      </c>
      <c r="Z414" s="39">
        <f>IFERROR(IF(Y414=0,"",ROUNDUP(Y414/H414,0)*0.00753),"")</f>
        <v>7.5300000000000006E-2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23.599999999999998</v>
      </c>
      <c r="BN414" s="75">
        <f>IFERROR(Y414*I414/H414,"0")</f>
        <v>23.599999999999998</v>
      </c>
      <c r="BO414" s="75">
        <f>IFERROR(1/J414*(X414/H414),"0")</f>
        <v>6.4102564102564097E-2</v>
      </c>
      <c r="BP414" s="75">
        <f>IFERROR(1/J414*(Y414/H414),"0")</f>
        <v>6.4102564102564097E-2</v>
      </c>
    </row>
    <row r="415" spans="1:68" x14ac:dyDescent="0.2">
      <c r="A415" s="865"/>
      <c r="B415" s="865"/>
      <c r="C415" s="865"/>
      <c r="D415" s="865"/>
      <c r="E415" s="865"/>
      <c r="F415" s="865"/>
      <c r="G415" s="865"/>
      <c r="H415" s="865"/>
      <c r="I415" s="865"/>
      <c r="J415" s="865"/>
      <c r="K415" s="865"/>
      <c r="L415" s="865"/>
      <c r="M415" s="865"/>
      <c r="N415" s="865"/>
      <c r="O415" s="866"/>
      <c r="P415" s="862" t="s">
        <v>40</v>
      </c>
      <c r="Q415" s="863"/>
      <c r="R415" s="863"/>
      <c r="S415" s="863"/>
      <c r="T415" s="863"/>
      <c r="U415" s="863"/>
      <c r="V415" s="864"/>
      <c r="W415" s="40" t="s">
        <v>39</v>
      </c>
      <c r="X415" s="41">
        <f>IFERROR(X412/H412,"0")+IFERROR(X413/H413,"0")+IFERROR(X414/H414,"0")</f>
        <v>27.989417989417987</v>
      </c>
      <c r="Y415" s="41">
        <f>IFERROR(Y412/H412,"0")+IFERROR(Y413/H413,"0")+IFERROR(Y414/H414,"0")</f>
        <v>29</v>
      </c>
      <c r="Z415" s="41">
        <f>IFERROR(IF(Z412="",0,Z412),"0")+IFERROR(IF(Z413="",0,Z413),"0")+IFERROR(IF(Z414="",0,Z414),"0")</f>
        <v>0.27524999999999999</v>
      </c>
      <c r="AA415" s="64"/>
      <c r="AB415" s="64"/>
      <c r="AC415" s="64"/>
    </row>
    <row r="416" spans="1:68" x14ac:dyDescent="0.2">
      <c r="A416" s="865"/>
      <c r="B416" s="865"/>
      <c r="C416" s="865"/>
      <c r="D416" s="865"/>
      <c r="E416" s="865"/>
      <c r="F416" s="865"/>
      <c r="G416" s="865"/>
      <c r="H416" s="865"/>
      <c r="I416" s="865"/>
      <c r="J416" s="865"/>
      <c r="K416" s="865"/>
      <c r="L416" s="865"/>
      <c r="M416" s="865"/>
      <c r="N416" s="865"/>
      <c r="O416" s="866"/>
      <c r="P416" s="862" t="s">
        <v>40</v>
      </c>
      <c r="Q416" s="863"/>
      <c r="R416" s="863"/>
      <c r="S416" s="863"/>
      <c r="T416" s="863"/>
      <c r="U416" s="863"/>
      <c r="V416" s="864"/>
      <c r="W416" s="40" t="s">
        <v>0</v>
      </c>
      <c r="X416" s="41">
        <f>IFERROR(SUM(X412:X414),"0")</f>
        <v>81</v>
      </c>
      <c r="Y416" s="41">
        <f>IFERROR(SUM(Y412:Y414),"0")</f>
        <v>84.9</v>
      </c>
      <c r="Z416" s="40"/>
      <c r="AA416" s="64"/>
      <c r="AB416" s="64"/>
      <c r="AC416" s="64"/>
    </row>
    <row r="417" spans="1:68" ht="27.75" customHeight="1" x14ac:dyDescent="0.2">
      <c r="A417" s="855" t="s">
        <v>702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52"/>
      <c r="AB417" s="52"/>
      <c r="AC417" s="52"/>
    </row>
    <row r="418" spans="1:68" ht="16.5" customHeight="1" x14ac:dyDescent="0.25">
      <c r="A418" s="856" t="s">
        <v>703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2"/>
      <c r="AB418" s="62"/>
      <c r="AC418" s="62"/>
    </row>
    <row r="419" spans="1:68" ht="14.25" customHeight="1" x14ac:dyDescent="0.25">
      <c r="A419" s="857" t="s">
        <v>135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858">
        <v>4680115884847</v>
      </c>
      <c r="E420" s="85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10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0"/>
      <c r="R420" s="860"/>
      <c r="S420" s="860"/>
      <c r="T420" s="86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858">
        <v>4680115884847</v>
      </c>
      <c r="E421" s="85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0"/>
      <c r="R421" s="860"/>
      <c r="S421" s="860"/>
      <c r="T421" s="86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858">
        <v>4680115884854</v>
      </c>
      <c r="E422" s="85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0"/>
      <c r="R422" s="860"/>
      <c r="S422" s="860"/>
      <c r="T422" s="861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858">
        <v>4680115884854</v>
      </c>
      <c r="E423" s="85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0"/>
      <c r="R423" s="860"/>
      <c r="S423" s="860"/>
      <c r="T423" s="86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858">
        <v>4607091383997</v>
      </c>
      <c r="E424" s="85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0"/>
      <c r="R424" s="860"/>
      <c r="S424" s="860"/>
      <c r="T424" s="861"/>
      <c r="U424" s="37" t="s">
        <v>45</v>
      </c>
      <c r="V424" s="37" t="s">
        <v>45</v>
      </c>
      <c r="W424" s="38" t="s">
        <v>0</v>
      </c>
      <c r="X424" s="56">
        <v>4500</v>
      </c>
      <c r="Y424" s="53">
        <f t="shared" si="82"/>
        <v>4500</v>
      </c>
      <c r="Z424" s="39">
        <f>IFERROR(IF(Y424=0,"",ROUNDUP(Y424/H424,0)*0.02175),"")</f>
        <v>6.5249999999999995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4644</v>
      </c>
      <c r="BN424" s="75">
        <f t="shared" si="84"/>
        <v>4644</v>
      </c>
      <c r="BO424" s="75">
        <f t="shared" si="85"/>
        <v>6.25</v>
      </c>
      <c r="BP424" s="75">
        <f t="shared" si="86"/>
        <v>6.25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858">
        <v>4680115884830</v>
      </c>
      <c r="E425" s="858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0"/>
      <c r="R425" s="860"/>
      <c r="S425" s="860"/>
      <c r="T425" s="86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858">
        <v>4680115884830</v>
      </c>
      <c r="E426" s="858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0"/>
      <c r="R426" s="860"/>
      <c r="S426" s="860"/>
      <c r="T426" s="86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858">
        <v>4680115882638</v>
      </c>
      <c r="E427" s="858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10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0"/>
      <c r="R427" s="860"/>
      <c r="S427" s="860"/>
      <c r="T427" s="86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858">
        <v>4680115884922</v>
      </c>
      <c r="E428" s="858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10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0"/>
      <c r="R428" s="860"/>
      <c r="S428" s="860"/>
      <c r="T428" s="861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858">
        <v>4680115884878</v>
      </c>
      <c r="E429" s="858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10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0"/>
      <c r="R429" s="860"/>
      <c r="S429" s="860"/>
      <c r="T429" s="861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858">
        <v>4680115884861</v>
      </c>
      <c r="E430" s="858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0"/>
      <c r="R430" s="860"/>
      <c r="S430" s="860"/>
      <c r="T430" s="861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865"/>
      <c r="B431" s="865"/>
      <c r="C431" s="865"/>
      <c r="D431" s="865"/>
      <c r="E431" s="865"/>
      <c r="F431" s="865"/>
      <c r="G431" s="865"/>
      <c r="H431" s="865"/>
      <c r="I431" s="865"/>
      <c r="J431" s="865"/>
      <c r="K431" s="865"/>
      <c r="L431" s="865"/>
      <c r="M431" s="865"/>
      <c r="N431" s="865"/>
      <c r="O431" s="866"/>
      <c r="P431" s="862" t="s">
        <v>40</v>
      </c>
      <c r="Q431" s="863"/>
      <c r="R431" s="863"/>
      <c r="S431" s="863"/>
      <c r="T431" s="863"/>
      <c r="U431" s="863"/>
      <c r="V431" s="864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400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400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8.5640000000000001</v>
      </c>
      <c r="AA431" s="64"/>
      <c r="AB431" s="64"/>
      <c r="AC431" s="64"/>
    </row>
    <row r="432" spans="1:68" x14ac:dyDescent="0.2">
      <c r="A432" s="865"/>
      <c r="B432" s="865"/>
      <c r="C432" s="865"/>
      <c r="D432" s="865"/>
      <c r="E432" s="865"/>
      <c r="F432" s="865"/>
      <c r="G432" s="865"/>
      <c r="H432" s="865"/>
      <c r="I432" s="865"/>
      <c r="J432" s="865"/>
      <c r="K432" s="865"/>
      <c r="L432" s="865"/>
      <c r="M432" s="865"/>
      <c r="N432" s="865"/>
      <c r="O432" s="866"/>
      <c r="P432" s="862" t="s">
        <v>40</v>
      </c>
      <c r="Q432" s="863"/>
      <c r="R432" s="863"/>
      <c r="S432" s="863"/>
      <c r="T432" s="863"/>
      <c r="U432" s="863"/>
      <c r="V432" s="864"/>
      <c r="W432" s="40" t="s">
        <v>0</v>
      </c>
      <c r="X432" s="41">
        <f>IFERROR(SUM(X420:X430),"0")</f>
        <v>6000</v>
      </c>
      <c r="Y432" s="41">
        <f>IFERROR(SUM(Y420:Y430),"0")</f>
        <v>6000</v>
      </c>
      <c r="Z432" s="40"/>
      <c r="AA432" s="64"/>
      <c r="AB432" s="64"/>
      <c r="AC432" s="64"/>
    </row>
    <row r="433" spans="1:68" ht="14.25" customHeight="1" x14ac:dyDescent="0.25">
      <c r="A433" s="857" t="s">
        <v>193</v>
      </c>
      <c r="B433" s="857"/>
      <c r="C433" s="857"/>
      <c r="D433" s="857"/>
      <c r="E433" s="857"/>
      <c r="F433" s="857"/>
      <c r="G433" s="857"/>
      <c r="H433" s="857"/>
      <c r="I433" s="857"/>
      <c r="J433" s="857"/>
      <c r="K433" s="857"/>
      <c r="L433" s="857"/>
      <c r="M433" s="857"/>
      <c r="N433" s="857"/>
      <c r="O433" s="857"/>
      <c r="P433" s="857"/>
      <c r="Q433" s="857"/>
      <c r="R433" s="857"/>
      <c r="S433" s="857"/>
      <c r="T433" s="857"/>
      <c r="U433" s="857"/>
      <c r="V433" s="857"/>
      <c r="W433" s="857"/>
      <c r="X433" s="857"/>
      <c r="Y433" s="857"/>
      <c r="Z433" s="857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858">
        <v>4607091383980</v>
      </c>
      <c r="E434" s="858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10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0"/>
      <c r="R434" s="860"/>
      <c r="S434" s="860"/>
      <c r="T434" s="861"/>
      <c r="U434" s="37" t="s">
        <v>45</v>
      </c>
      <c r="V434" s="37" t="s">
        <v>45</v>
      </c>
      <c r="W434" s="38" t="s">
        <v>0</v>
      </c>
      <c r="X434" s="56">
        <v>2160</v>
      </c>
      <c r="Y434" s="53">
        <f>IFERROR(IF(X434="",0,CEILING((X434/$H434),1)*$H434),"")</f>
        <v>2160</v>
      </c>
      <c r="Z434" s="39">
        <f>IFERROR(IF(Y434=0,"",ROUNDUP(Y434/H434,0)*0.02175),"")</f>
        <v>3.1319999999999997</v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2229.1200000000003</v>
      </c>
      <c r="BN434" s="75">
        <f>IFERROR(Y434*I434/H434,"0")</f>
        <v>2229.1200000000003</v>
      </c>
      <c r="BO434" s="75">
        <f>IFERROR(1/J434*(X434/H434),"0")</f>
        <v>3</v>
      </c>
      <c r="BP434" s="75">
        <f>IFERROR(1/J434*(Y434/H434),"0")</f>
        <v>3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858">
        <v>4607091384178</v>
      </c>
      <c r="E435" s="858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0"/>
      <c r="R435" s="860"/>
      <c r="S435" s="860"/>
      <c r="T435" s="86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865"/>
      <c r="B436" s="865"/>
      <c r="C436" s="865"/>
      <c r="D436" s="865"/>
      <c r="E436" s="865"/>
      <c r="F436" s="865"/>
      <c r="G436" s="865"/>
      <c r="H436" s="865"/>
      <c r="I436" s="865"/>
      <c r="J436" s="865"/>
      <c r="K436" s="865"/>
      <c r="L436" s="865"/>
      <c r="M436" s="865"/>
      <c r="N436" s="865"/>
      <c r="O436" s="866"/>
      <c r="P436" s="862" t="s">
        <v>40</v>
      </c>
      <c r="Q436" s="863"/>
      <c r="R436" s="863"/>
      <c r="S436" s="863"/>
      <c r="T436" s="863"/>
      <c r="U436" s="863"/>
      <c r="V436" s="864"/>
      <c r="W436" s="40" t="s">
        <v>39</v>
      </c>
      <c r="X436" s="41">
        <f>IFERROR(X434/H434,"0")+IFERROR(X435/H435,"0")</f>
        <v>144</v>
      </c>
      <c r="Y436" s="41">
        <f>IFERROR(Y434/H434,"0")+IFERROR(Y435/H435,"0")</f>
        <v>144</v>
      </c>
      <c r="Z436" s="41">
        <f>IFERROR(IF(Z434="",0,Z434),"0")+IFERROR(IF(Z435="",0,Z435),"0")</f>
        <v>3.1319999999999997</v>
      </c>
      <c r="AA436" s="64"/>
      <c r="AB436" s="64"/>
      <c r="AC436" s="64"/>
    </row>
    <row r="437" spans="1:68" x14ac:dyDescent="0.2">
      <c r="A437" s="865"/>
      <c r="B437" s="865"/>
      <c r="C437" s="865"/>
      <c r="D437" s="865"/>
      <c r="E437" s="865"/>
      <c r="F437" s="865"/>
      <c r="G437" s="865"/>
      <c r="H437" s="865"/>
      <c r="I437" s="865"/>
      <c r="J437" s="865"/>
      <c r="K437" s="865"/>
      <c r="L437" s="865"/>
      <c r="M437" s="865"/>
      <c r="N437" s="865"/>
      <c r="O437" s="866"/>
      <c r="P437" s="862" t="s">
        <v>40</v>
      </c>
      <c r="Q437" s="863"/>
      <c r="R437" s="863"/>
      <c r="S437" s="863"/>
      <c r="T437" s="863"/>
      <c r="U437" s="863"/>
      <c r="V437" s="864"/>
      <c r="W437" s="40" t="s">
        <v>0</v>
      </c>
      <c r="X437" s="41">
        <f>IFERROR(SUM(X434:X435),"0")</f>
        <v>2160</v>
      </c>
      <c r="Y437" s="41">
        <f>IFERROR(SUM(Y434:Y435),"0")</f>
        <v>2160</v>
      </c>
      <c r="Z437" s="40"/>
      <c r="AA437" s="64"/>
      <c r="AB437" s="64"/>
      <c r="AC437" s="64"/>
    </row>
    <row r="438" spans="1:68" ht="14.25" customHeight="1" x14ac:dyDescent="0.25">
      <c r="A438" s="857" t="s">
        <v>84</v>
      </c>
      <c r="B438" s="857"/>
      <c r="C438" s="857"/>
      <c r="D438" s="857"/>
      <c r="E438" s="857"/>
      <c r="F438" s="857"/>
      <c r="G438" s="857"/>
      <c r="H438" s="857"/>
      <c r="I438" s="857"/>
      <c r="J438" s="857"/>
      <c r="K438" s="857"/>
      <c r="L438" s="857"/>
      <c r="M438" s="857"/>
      <c r="N438" s="857"/>
      <c r="O438" s="857"/>
      <c r="P438" s="857"/>
      <c r="Q438" s="857"/>
      <c r="R438" s="857"/>
      <c r="S438" s="857"/>
      <c r="T438" s="857"/>
      <c r="U438" s="857"/>
      <c r="V438" s="857"/>
      <c r="W438" s="857"/>
      <c r="X438" s="857"/>
      <c r="Y438" s="857"/>
      <c r="Z438" s="857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858">
        <v>4607091383928</v>
      </c>
      <c r="E439" s="858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10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0"/>
      <c r="R439" s="860"/>
      <c r="S439" s="860"/>
      <c r="T439" s="861"/>
      <c r="U439" s="37" t="s">
        <v>45</v>
      </c>
      <c r="V439" s="37" t="s">
        <v>45</v>
      </c>
      <c r="W439" s="38" t="s">
        <v>0</v>
      </c>
      <c r="X439" s="56">
        <v>2150</v>
      </c>
      <c r="Y439" s="53">
        <f>IFERROR(IF(X439="",0,CEILING((X439/$H439),1)*$H439),"")</f>
        <v>2152.7999999999997</v>
      </c>
      <c r="Z439" s="39">
        <f>IFERROR(IF(Y439=0,"",ROUNDUP(Y439/H439,0)*0.02175),"")</f>
        <v>6.0029999999999992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2307.1153846153848</v>
      </c>
      <c r="BN439" s="75">
        <f>IFERROR(Y439*I439/H439,"0")</f>
        <v>2310.1199999999994</v>
      </c>
      <c r="BO439" s="75">
        <f>IFERROR(1/J439*(X439/H439),"0")</f>
        <v>4.9221611721611715</v>
      </c>
      <c r="BP439" s="75">
        <f>IFERROR(1/J439*(Y439/H439),"0")</f>
        <v>4.928571428571427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858">
        <v>4607091383928</v>
      </c>
      <c r="E440" s="858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1093" t="s">
        <v>739</v>
      </c>
      <c r="Q440" s="860"/>
      <c r="R440" s="860"/>
      <c r="S440" s="860"/>
      <c r="T440" s="86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858">
        <v>4607091383928</v>
      </c>
      <c r="E441" s="858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10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0"/>
      <c r="R441" s="860"/>
      <c r="S441" s="860"/>
      <c r="T441" s="86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858">
        <v>4607091384260</v>
      </c>
      <c r="E442" s="858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1095" t="s">
        <v>745</v>
      </c>
      <c r="Q442" s="860"/>
      <c r="R442" s="860"/>
      <c r="S442" s="860"/>
      <c r="T442" s="861"/>
      <c r="U442" s="37" t="s">
        <v>45</v>
      </c>
      <c r="V442" s="37" t="s">
        <v>45</v>
      </c>
      <c r="W442" s="38" t="s">
        <v>0</v>
      </c>
      <c r="X442" s="56">
        <v>600</v>
      </c>
      <c r="Y442" s="53">
        <f>IFERROR(IF(X442="",0,CEILING((X442/$H442),1)*$H442),"")</f>
        <v>603</v>
      </c>
      <c r="Z442" s="39">
        <f>IFERROR(IF(Y442=0,"",ROUNDUP(Y442/H442,0)*0.02175),"")</f>
        <v>1.4572499999999999</v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637.59999999999991</v>
      </c>
      <c r="BN442" s="75">
        <f>IFERROR(Y442*I442/H442,"0")</f>
        <v>640.78800000000001</v>
      </c>
      <c r="BO442" s="75">
        <f>IFERROR(1/J442*(X442/H442),"0")</f>
        <v>1.1904761904761905</v>
      </c>
      <c r="BP442" s="75">
        <f>IFERROR(1/J442*(Y442/H442),"0")</f>
        <v>1.1964285714285714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858">
        <v>4607091384260</v>
      </c>
      <c r="E443" s="858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10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0"/>
      <c r="R443" s="860"/>
      <c r="S443" s="860"/>
      <c r="T443" s="86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65"/>
      <c r="B444" s="865"/>
      <c r="C444" s="865"/>
      <c r="D444" s="865"/>
      <c r="E444" s="865"/>
      <c r="F444" s="865"/>
      <c r="G444" s="865"/>
      <c r="H444" s="865"/>
      <c r="I444" s="865"/>
      <c r="J444" s="865"/>
      <c r="K444" s="865"/>
      <c r="L444" s="865"/>
      <c r="M444" s="865"/>
      <c r="N444" s="865"/>
      <c r="O444" s="866"/>
      <c r="P444" s="862" t="s">
        <v>40</v>
      </c>
      <c r="Q444" s="863"/>
      <c r="R444" s="863"/>
      <c r="S444" s="863"/>
      <c r="T444" s="863"/>
      <c r="U444" s="863"/>
      <c r="V444" s="864"/>
      <c r="W444" s="40" t="s">
        <v>39</v>
      </c>
      <c r="X444" s="41">
        <f>IFERROR(X439/H439,"0")+IFERROR(X440/H440,"0")+IFERROR(X441/H441,"0")+IFERROR(X442/H442,"0")+IFERROR(X443/H443,"0")</f>
        <v>342.30769230769232</v>
      </c>
      <c r="Y444" s="41">
        <f>IFERROR(Y439/H439,"0")+IFERROR(Y440/H440,"0")+IFERROR(Y441/H441,"0")+IFERROR(Y442/H442,"0")+IFERROR(Y443/H443,"0")</f>
        <v>342.99999999999994</v>
      </c>
      <c r="Z444" s="41">
        <f>IFERROR(IF(Z439="",0,Z439),"0")+IFERROR(IF(Z440="",0,Z440),"0")+IFERROR(IF(Z441="",0,Z441),"0")+IFERROR(IF(Z442="",0,Z442),"0")+IFERROR(IF(Z443="",0,Z443),"0")</f>
        <v>7.4602499999999994</v>
      </c>
      <c r="AA444" s="64"/>
      <c r="AB444" s="64"/>
      <c r="AC444" s="64"/>
    </row>
    <row r="445" spans="1:68" x14ac:dyDescent="0.2">
      <c r="A445" s="865"/>
      <c r="B445" s="865"/>
      <c r="C445" s="865"/>
      <c r="D445" s="865"/>
      <c r="E445" s="865"/>
      <c r="F445" s="865"/>
      <c r="G445" s="865"/>
      <c r="H445" s="865"/>
      <c r="I445" s="865"/>
      <c r="J445" s="865"/>
      <c r="K445" s="865"/>
      <c r="L445" s="865"/>
      <c r="M445" s="865"/>
      <c r="N445" s="865"/>
      <c r="O445" s="866"/>
      <c r="P445" s="862" t="s">
        <v>40</v>
      </c>
      <c r="Q445" s="863"/>
      <c r="R445" s="863"/>
      <c r="S445" s="863"/>
      <c r="T445" s="863"/>
      <c r="U445" s="863"/>
      <c r="V445" s="864"/>
      <c r="W445" s="40" t="s">
        <v>0</v>
      </c>
      <c r="X445" s="41">
        <f>IFERROR(SUM(X439:X443),"0")</f>
        <v>2750</v>
      </c>
      <c r="Y445" s="41">
        <f>IFERROR(SUM(Y439:Y443),"0")</f>
        <v>2755.7999999999997</v>
      </c>
      <c r="Z445" s="40"/>
      <c r="AA445" s="64"/>
      <c r="AB445" s="64"/>
      <c r="AC445" s="64"/>
    </row>
    <row r="446" spans="1:68" ht="14.25" customHeight="1" x14ac:dyDescent="0.25">
      <c r="A446" s="857" t="s">
        <v>240</v>
      </c>
      <c r="B446" s="857"/>
      <c r="C446" s="857"/>
      <c r="D446" s="857"/>
      <c r="E446" s="857"/>
      <c r="F446" s="857"/>
      <c r="G446" s="857"/>
      <c r="H446" s="857"/>
      <c r="I446" s="857"/>
      <c r="J446" s="857"/>
      <c r="K446" s="857"/>
      <c r="L446" s="857"/>
      <c r="M446" s="857"/>
      <c r="N446" s="857"/>
      <c r="O446" s="857"/>
      <c r="P446" s="857"/>
      <c r="Q446" s="857"/>
      <c r="R446" s="857"/>
      <c r="S446" s="857"/>
      <c r="T446" s="857"/>
      <c r="U446" s="857"/>
      <c r="V446" s="857"/>
      <c r="W446" s="857"/>
      <c r="X446" s="857"/>
      <c r="Y446" s="857"/>
      <c r="Z446" s="857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858">
        <v>4607091384673</v>
      </c>
      <c r="E447" s="858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0"/>
      <c r="R447" s="860"/>
      <c r="S447" s="860"/>
      <c r="T447" s="861"/>
      <c r="U447" s="37" t="s">
        <v>45</v>
      </c>
      <c r="V447" s="37" t="s">
        <v>45</v>
      </c>
      <c r="W447" s="38" t="s">
        <v>0</v>
      </c>
      <c r="X447" s="56">
        <v>420</v>
      </c>
      <c r="Y447" s="53">
        <f>IFERROR(IF(X447="",0,CEILING((X447/$H447),1)*$H447),"")</f>
        <v>421.2</v>
      </c>
      <c r="Z447" s="39">
        <f>IFERROR(IF(Y447=0,"",ROUNDUP(Y447/H447,0)*0.02175),"")</f>
        <v>1.1744999999999999</v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450.3692307692308</v>
      </c>
      <c r="BN447" s="75">
        <f>IFERROR(Y447*I447/H447,"0")</f>
        <v>451.65600000000006</v>
      </c>
      <c r="BO447" s="75">
        <f>IFERROR(1/J447*(X447/H447),"0")</f>
        <v>0.96153846153846145</v>
      </c>
      <c r="BP447" s="75">
        <f>IFERROR(1/J447*(Y447/H447),"0")</f>
        <v>0.96428571428571419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858">
        <v>4607091384673</v>
      </c>
      <c r="E448" s="858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10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0"/>
      <c r="R448" s="860"/>
      <c r="S448" s="860"/>
      <c r="T448" s="861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858">
        <v>4607091384673</v>
      </c>
      <c r="E449" s="858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1099" t="s">
        <v>755</v>
      </c>
      <c r="Q449" s="860"/>
      <c r="R449" s="860"/>
      <c r="S449" s="860"/>
      <c r="T449" s="86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865"/>
      <c r="B450" s="865"/>
      <c r="C450" s="865"/>
      <c r="D450" s="865"/>
      <c r="E450" s="865"/>
      <c r="F450" s="865"/>
      <c r="G450" s="865"/>
      <c r="H450" s="865"/>
      <c r="I450" s="865"/>
      <c r="J450" s="865"/>
      <c r="K450" s="865"/>
      <c r="L450" s="865"/>
      <c r="M450" s="865"/>
      <c r="N450" s="865"/>
      <c r="O450" s="866"/>
      <c r="P450" s="862" t="s">
        <v>40</v>
      </c>
      <c r="Q450" s="863"/>
      <c r="R450" s="863"/>
      <c r="S450" s="863"/>
      <c r="T450" s="863"/>
      <c r="U450" s="863"/>
      <c r="V450" s="864"/>
      <c r="W450" s="40" t="s">
        <v>39</v>
      </c>
      <c r="X450" s="41">
        <f>IFERROR(X447/H447,"0")+IFERROR(X448/H448,"0")+IFERROR(X449/H449,"0")</f>
        <v>53.846153846153847</v>
      </c>
      <c r="Y450" s="41">
        <f>IFERROR(Y447/H447,"0")+IFERROR(Y448/H448,"0")+IFERROR(Y449/H449,"0")</f>
        <v>54</v>
      </c>
      <c r="Z450" s="41">
        <f>IFERROR(IF(Z447="",0,Z447),"0")+IFERROR(IF(Z448="",0,Z448),"0")+IFERROR(IF(Z449="",0,Z449),"0")</f>
        <v>1.1744999999999999</v>
      </c>
      <c r="AA450" s="64"/>
      <c r="AB450" s="64"/>
      <c r="AC450" s="64"/>
    </row>
    <row r="451" spans="1:68" x14ac:dyDescent="0.2">
      <c r="A451" s="865"/>
      <c r="B451" s="865"/>
      <c r="C451" s="865"/>
      <c r="D451" s="865"/>
      <c r="E451" s="865"/>
      <c r="F451" s="865"/>
      <c r="G451" s="865"/>
      <c r="H451" s="865"/>
      <c r="I451" s="865"/>
      <c r="J451" s="865"/>
      <c r="K451" s="865"/>
      <c r="L451" s="865"/>
      <c r="M451" s="865"/>
      <c r="N451" s="865"/>
      <c r="O451" s="866"/>
      <c r="P451" s="862" t="s">
        <v>40</v>
      </c>
      <c r="Q451" s="863"/>
      <c r="R451" s="863"/>
      <c r="S451" s="863"/>
      <c r="T451" s="863"/>
      <c r="U451" s="863"/>
      <c r="V451" s="864"/>
      <c r="W451" s="40" t="s">
        <v>0</v>
      </c>
      <c r="X451" s="41">
        <f>IFERROR(SUM(X447:X449),"0")</f>
        <v>420</v>
      </c>
      <c r="Y451" s="41">
        <f>IFERROR(SUM(Y447:Y449),"0")</f>
        <v>421.2</v>
      </c>
      <c r="Z451" s="40"/>
      <c r="AA451" s="64"/>
      <c r="AB451" s="64"/>
      <c r="AC451" s="64"/>
    </row>
    <row r="452" spans="1:68" ht="16.5" customHeight="1" x14ac:dyDescent="0.25">
      <c r="A452" s="856" t="s">
        <v>757</v>
      </c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6"/>
      <c r="P452" s="856"/>
      <c r="Q452" s="856"/>
      <c r="R452" s="856"/>
      <c r="S452" s="856"/>
      <c r="T452" s="856"/>
      <c r="U452" s="856"/>
      <c r="V452" s="856"/>
      <c r="W452" s="856"/>
      <c r="X452" s="856"/>
      <c r="Y452" s="856"/>
      <c r="Z452" s="856"/>
      <c r="AA452" s="62"/>
      <c r="AB452" s="62"/>
      <c r="AC452" s="62"/>
    </row>
    <row r="453" spans="1:68" ht="14.25" customHeight="1" x14ac:dyDescent="0.25">
      <c r="A453" s="857" t="s">
        <v>135</v>
      </c>
      <c r="B453" s="857"/>
      <c r="C453" s="857"/>
      <c r="D453" s="857"/>
      <c r="E453" s="857"/>
      <c r="F453" s="857"/>
      <c r="G453" s="857"/>
      <c r="H453" s="857"/>
      <c r="I453" s="857"/>
      <c r="J453" s="857"/>
      <c r="K453" s="857"/>
      <c r="L453" s="857"/>
      <c r="M453" s="857"/>
      <c r="N453" s="857"/>
      <c r="O453" s="857"/>
      <c r="P453" s="857"/>
      <c r="Q453" s="857"/>
      <c r="R453" s="857"/>
      <c r="S453" s="857"/>
      <c r="T453" s="857"/>
      <c r="U453" s="857"/>
      <c r="V453" s="857"/>
      <c r="W453" s="857"/>
      <c r="X453" s="857"/>
      <c r="Y453" s="857"/>
      <c r="Z453" s="857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858">
        <v>4680115881907</v>
      </c>
      <c r="E454" s="858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100" t="s">
        <v>760</v>
      </c>
      <c r="Q454" s="860"/>
      <c r="R454" s="860"/>
      <c r="S454" s="860"/>
      <c r="T454" s="86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858">
        <v>4680115881907</v>
      </c>
      <c r="E455" s="858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1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0"/>
      <c r="R455" s="860"/>
      <c r="S455" s="860"/>
      <c r="T455" s="86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858">
        <v>4680115883925</v>
      </c>
      <c r="E456" s="858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11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0"/>
      <c r="R456" s="860"/>
      <c r="S456" s="860"/>
      <c r="T456" s="86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858">
        <v>4680115883925</v>
      </c>
      <c r="E457" s="858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1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0"/>
      <c r="R457" s="860"/>
      <c r="S457" s="860"/>
      <c r="T457" s="86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858">
        <v>4607091384192</v>
      </c>
      <c r="E458" s="858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0"/>
      <c r="R458" s="860"/>
      <c r="S458" s="860"/>
      <c r="T458" s="86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858">
        <v>4680115884892</v>
      </c>
      <c r="E459" s="858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0"/>
      <c r="R459" s="860"/>
      <c r="S459" s="860"/>
      <c r="T459" s="86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858">
        <v>4680115884885</v>
      </c>
      <c r="E460" s="858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11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0"/>
      <c r="R460" s="860"/>
      <c r="S460" s="860"/>
      <c r="T460" s="86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858">
        <v>4680115884908</v>
      </c>
      <c r="E461" s="858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11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0"/>
      <c r="R461" s="860"/>
      <c r="S461" s="860"/>
      <c r="T461" s="86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865"/>
      <c r="B462" s="865"/>
      <c r="C462" s="865"/>
      <c r="D462" s="865"/>
      <c r="E462" s="865"/>
      <c r="F462" s="865"/>
      <c r="G462" s="865"/>
      <c r="H462" s="865"/>
      <c r="I462" s="865"/>
      <c r="J462" s="865"/>
      <c r="K462" s="865"/>
      <c r="L462" s="865"/>
      <c r="M462" s="865"/>
      <c r="N462" s="865"/>
      <c r="O462" s="866"/>
      <c r="P462" s="862" t="s">
        <v>40</v>
      </c>
      <c r="Q462" s="863"/>
      <c r="R462" s="863"/>
      <c r="S462" s="863"/>
      <c r="T462" s="863"/>
      <c r="U462" s="863"/>
      <c r="V462" s="864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865"/>
      <c r="B463" s="865"/>
      <c r="C463" s="865"/>
      <c r="D463" s="865"/>
      <c r="E463" s="865"/>
      <c r="F463" s="865"/>
      <c r="G463" s="865"/>
      <c r="H463" s="865"/>
      <c r="I463" s="865"/>
      <c r="J463" s="865"/>
      <c r="K463" s="865"/>
      <c r="L463" s="865"/>
      <c r="M463" s="865"/>
      <c r="N463" s="865"/>
      <c r="O463" s="866"/>
      <c r="P463" s="862" t="s">
        <v>40</v>
      </c>
      <c r="Q463" s="863"/>
      <c r="R463" s="863"/>
      <c r="S463" s="863"/>
      <c r="T463" s="863"/>
      <c r="U463" s="863"/>
      <c r="V463" s="864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857" t="s">
        <v>78</v>
      </c>
      <c r="B464" s="857"/>
      <c r="C464" s="857"/>
      <c r="D464" s="857"/>
      <c r="E464" s="857"/>
      <c r="F464" s="857"/>
      <c r="G464" s="857"/>
      <c r="H464" s="857"/>
      <c r="I464" s="857"/>
      <c r="J464" s="857"/>
      <c r="K464" s="857"/>
      <c r="L464" s="857"/>
      <c r="M464" s="857"/>
      <c r="N464" s="857"/>
      <c r="O464" s="857"/>
      <c r="P464" s="857"/>
      <c r="Q464" s="857"/>
      <c r="R464" s="857"/>
      <c r="S464" s="857"/>
      <c r="T464" s="857"/>
      <c r="U464" s="857"/>
      <c r="V464" s="857"/>
      <c r="W464" s="857"/>
      <c r="X464" s="857"/>
      <c r="Y464" s="857"/>
      <c r="Z464" s="857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858">
        <v>4607091384802</v>
      </c>
      <c r="E465" s="858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11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0"/>
      <c r="R465" s="860"/>
      <c r="S465" s="860"/>
      <c r="T465" s="861"/>
      <c r="U465" s="37" t="s">
        <v>45</v>
      </c>
      <c r="V465" s="37" t="s">
        <v>45</v>
      </c>
      <c r="W465" s="38" t="s">
        <v>0</v>
      </c>
      <c r="X465" s="56">
        <v>270</v>
      </c>
      <c r="Y465" s="53">
        <f>IFERROR(IF(X465="",0,CEILING((X465/$H465),1)*$H465),"")</f>
        <v>271.56</v>
      </c>
      <c r="Z465" s="39">
        <f>IFERROR(IF(Y465=0,"",ROUNDUP(Y465/H465,0)*0.00753),"")</f>
        <v>0.46686</v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286.02739726027397</v>
      </c>
      <c r="BN465" s="75">
        <f>IFERROR(Y465*I465/H465,"0")</f>
        <v>287.68</v>
      </c>
      <c r="BO465" s="75">
        <f>IFERROR(1/J465*(X465/H465),"0")</f>
        <v>0.39515279241306639</v>
      </c>
      <c r="BP465" s="75">
        <f>IFERROR(1/J465*(Y465/H465),"0")</f>
        <v>0.39743589743589741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858">
        <v>4607091384826</v>
      </c>
      <c r="E466" s="858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11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0"/>
      <c r="R466" s="860"/>
      <c r="S466" s="860"/>
      <c r="T466" s="86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865"/>
      <c r="B467" s="865"/>
      <c r="C467" s="865"/>
      <c r="D467" s="865"/>
      <c r="E467" s="865"/>
      <c r="F467" s="865"/>
      <c r="G467" s="865"/>
      <c r="H467" s="865"/>
      <c r="I467" s="865"/>
      <c r="J467" s="865"/>
      <c r="K467" s="865"/>
      <c r="L467" s="865"/>
      <c r="M467" s="865"/>
      <c r="N467" s="865"/>
      <c r="O467" s="866"/>
      <c r="P467" s="862" t="s">
        <v>40</v>
      </c>
      <c r="Q467" s="863"/>
      <c r="R467" s="863"/>
      <c r="S467" s="863"/>
      <c r="T467" s="863"/>
      <c r="U467" s="863"/>
      <c r="V467" s="864"/>
      <c r="W467" s="40" t="s">
        <v>39</v>
      </c>
      <c r="X467" s="41">
        <f>IFERROR(X465/H465,"0")+IFERROR(X466/H466,"0")</f>
        <v>61.643835616438359</v>
      </c>
      <c r="Y467" s="41">
        <f>IFERROR(Y465/H465,"0")+IFERROR(Y466/H466,"0")</f>
        <v>62</v>
      </c>
      <c r="Z467" s="41">
        <f>IFERROR(IF(Z465="",0,Z465),"0")+IFERROR(IF(Z466="",0,Z466),"0")</f>
        <v>0.46686</v>
      </c>
      <c r="AA467" s="64"/>
      <c r="AB467" s="64"/>
      <c r="AC467" s="64"/>
    </row>
    <row r="468" spans="1:68" x14ac:dyDescent="0.2">
      <c r="A468" s="865"/>
      <c r="B468" s="865"/>
      <c r="C468" s="865"/>
      <c r="D468" s="865"/>
      <c r="E468" s="865"/>
      <c r="F468" s="865"/>
      <c r="G468" s="865"/>
      <c r="H468" s="865"/>
      <c r="I468" s="865"/>
      <c r="J468" s="865"/>
      <c r="K468" s="865"/>
      <c r="L468" s="865"/>
      <c r="M468" s="865"/>
      <c r="N468" s="865"/>
      <c r="O468" s="866"/>
      <c r="P468" s="862" t="s">
        <v>40</v>
      </c>
      <c r="Q468" s="863"/>
      <c r="R468" s="863"/>
      <c r="S468" s="863"/>
      <c r="T468" s="863"/>
      <c r="U468" s="863"/>
      <c r="V468" s="864"/>
      <c r="W468" s="40" t="s">
        <v>0</v>
      </c>
      <c r="X468" s="41">
        <f>IFERROR(SUM(X465:X466),"0")</f>
        <v>270</v>
      </c>
      <c r="Y468" s="41">
        <f>IFERROR(SUM(Y465:Y466),"0")</f>
        <v>271.56</v>
      </c>
      <c r="Z468" s="40"/>
      <c r="AA468" s="64"/>
      <c r="AB468" s="64"/>
      <c r="AC468" s="64"/>
    </row>
    <row r="469" spans="1:68" ht="14.25" customHeight="1" x14ac:dyDescent="0.25">
      <c r="A469" s="857" t="s">
        <v>84</v>
      </c>
      <c r="B469" s="857"/>
      <c r="C469" s="857"/>
      <c r="D469" s="857"/>
      <c r="E469" s="857"/>
      <c r="F469" s="857"/>
      <c r="G469" s="857"/>
      <c r="H469" s="857"/>
      <c r="I469" s="857"/>
      <c r="J469" s="857"/>
      <c r="K469" s="857"/>
      <c r="L469" s="857"/>
      <c r="M469" s="857"/>
      <c r="N469" s="857"/>
      <c r="O469" s="857"/>
      <c r="P469" s="857"/>
      <c r="Q469" s="857"/>
      <c r="R469" s="857"/>
      <c r="S469" s="857"/>
      <c r="T469" s="857"/>
      <c r="U469" s="857"/>
      <c r="V469" s="857"/>
      <c r="W469" s="857"/>
      <c r="X469" s="857"/>
      <c r="Y469" s="857"/>
      <c r="Z469" s="857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858">
        <v>4607091384246</v>
      </c>
      <c r="E470" s="858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1110" t="s">
        <v>784</v>
      </c>
      <c r="Q470" s="860"/>
      <c r="R470" s="860"/>
      <c r="S470" s="860"/>
      <c r="T470" s="861"/>
      <c r="U470" s="37" t="s">
        <v>45</v>
      </c>
      <c r="V470" s="37" t="s">
        <v>45</v>
      </c>
      <c r="W470" s="38" t="s">
        <v>0</v>
      </c>
      <c r="X470" s="56">
        <v>40</v>
      </c>
      <c r="Y470" s="53">
        <f t="shared" ref="Y470:Y476" si="93">IFERROR(IF(X470="",0,CEILING((X470/$H470),1)*$H470),"")</f>
        <v>45</v>
      </c>
      <c r="Z470" s="39">
        <f>IFERROR(IF(Y470=0,"",ROUNDUP(Y470/H470,0)*0.02175),"")</f>
        <v>0.10874999999999999</v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42.506666666666668</v>
      </c>
      <c r="BN470" s="75">
        <f t="shared" ref="BN470:BN476" si="95">IFERROR(Y470*I470/H470,"0")</f>
        <v>47.82</v>
      </c>
      <c r="BO470" s="75">
        <f t="shared" ref="BO470:BO476" si="96">IFERROR(1/J470*(X470/H470),"0")</f>
        <v>7.9365079365079361E-2</v>
      </c>
      <c r="BP470" s="75">
        <f t="shared" ref="BP470:BP476" si="97">IFERROR(1/J470*(Y470/H470),"0")</f>
        <v>8.9285714285714274E-2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858">
        <v>4607091384246</v>
      </c>
      <c r="E471" s="858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11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0"/>
      <c r="R471" s="860"/>
      <c r="S471" s="860"/>
      <c r="T471" s="86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858">
        <v>4680115881976</v>
      </c>
      <c r="E472" s="858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1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0"/>
      <c r="R472" s="860"/>
      <c r="S472" s="860"/>
      <c r="T472" s="86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858">
        <v>4680115881976</v>
      </c>
      <c r="E473" s="858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1113" t="s">
        <v>792</v>
      </c>
      <c r="Q473" s="860"/>
      <c r="R473" s="860"/>
      <c r="S473" s="860"/>
      <c r="T473" s="86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858">
        <v>4607091384253</v>
      </c>
      <c r="E474" s="858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0"/>
      <c r="R474" s="860"/>
      <c r="S474" s="860"/>
      <c r="T474" s="86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858">
        <v>4607091384253</v>
      </c>
      <c r="E475" s="858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0"/>
      <c r="R475" s="860"/>
      <c r="S475" s="860"/>
      <c r="T475" s="86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858">
        <v>4680115881969</v>
      </c>
      <c r="E476" s="858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0"/>
      <c r="R476" s="860"/>
      <c r="S476" s="860"/>
      <c r="T476" s="86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865"/>
      <c r="B477" s="865"/>
      <c r="C477" s="865"/>
      <c r="D477" s="865"/>
      <c r="E477" s="865"/>
      <c r="F477" s="865"/>
      <c r="G477" s="865"/>
      <c r="H477" s="865"/>
      <c r="I477" s="865"/>
      <c r="J477" s="865"/>
      <c r="K477" s="865"/>
      <c r="L477" s="865"/>
      <c r="M477" s="865"/>
      <c r="N477" s="865"/>
      <c r="O477" s="866"/>
      <c r="P477" s="862" t="s">
        <v>40</v>
      </c>
      <c r="Q477" s="863"/>
      <c r="R477" s="863"/>
      <c r="S477" s="863"/>
      <c r="T477" s="863"/>
      <c r="U477" s="863"/>
      <c r="V477" s="864"/>
      <c r="W477" s="40" t="s">
        <v>39</v>
      </c>
      <c r="X477" s="41">
        <f>IFERROR(X470/H470,"0")+IFERROR(X471/H471,"0")+IFERROR(X472/H472,"0")+IFERROR(X473/H473,"0")+IFERROR(X474/H474,"0")+IFERROR(X475/H475,"0")+IFERROR(X476/H476,"0")</f>
        <v>4.4444444444444446</v>
      </c>
      <c r="Y477" s="41">
        <f>IFERROR(Y470/H470,"0")+IFERROR(Y471/H471,"0")+IFERROR(Y472/H472,"0")+IFERROR(Y473/H473,"0")+IFERROR(Y474/H474,"0")+IFERROR(Y475/H475,"0")+IFERROR(Y476/H476,"0")</f>
        <v>5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0.10874999999999999</v>
      </c>
      <c r="AA477" s="64"/>
      <c r="AB477" s="64"/>
      <c r="AC477" s="64"/>
    </row>
    <row r="478" spans="1:68" x14ac:dyDescent="0.2">
      <c r="A478" s="865"/>
      <c r="B478" s="865"/>
      <c r="C478" s="865"/>
      <c r="D478" s="865"/>
      <c r="E478" s="865"/>
      <c r="F478" s="865"/>
      <c r="G478" s="865"/>
      <c r="H478" s="865"/>
      <c r="I478" s="865"/>
      <c r="J478" s="865"/>
      <c r="K478" s="865"/>
      <c r="L478" s="865"/>
      <c r="M478" s="865"/>
      <c r="N478" s="865"/>
      <c r="O478" s="866"/>
      <c r="P478" s="862" t="s">
        <v>40</v>
      </c>
      <c r="Q478" s="863"/>
      <c r="R478" s="863"/>
      <c r="S478" s="863"/>
      <c r="T478" s="863"/>
      <c r="U478" s="863"/>
      <c r="V478" s="864"/>
      <c r="W478" s="40" t="s">
        <v>0</v>
      </c>
      <c r="X478" s="41">
        <f>IFERROR(SUM(X470:X476),"0")</f>
        <v>40</v>
      </c>
      <c r="Y478" s="41">
        <f>IFERROR(SUM(Y470:Y476),"0")</f>
        <v>45</v>
      </c>
      <c r="Z478" s="40"/>
      <c r="AA478" s="64"/>
      <c r="AB478" s="64"/>
      <c r="AC478" s="64"/>
    </row>
    <row r="479" spans="1:68" ht="14.25" customHeight="1" x14ac:dyDescent="0.25">
      <c r="A479" s="857" t="s">
        <v>240</v>
      </c>
      <c r="B479" s="857"/>
      <c r="C479" s="857"/>
      <c r="D479" s="857"/>
      <c r="E479" s="857"/>
      <c r="F479" s="857"/>
      <c r="G479" s="857"/>
      <c r="H479" s="857"/>
      <c r="I479" s="857"/>
      <c r="J479" s="857"/>
      <c r="K479" s="857"/>
      <c r="L479" s="857"/>
      <c r="M479" s="857"/>
      <c r="N479" s="857"/>
      <c r="O479" s="857"/>
      <c r="P479" s="857"/>
      <c r="Q479" s="857"/>
      <c r="R479" s="857"/>
      <c r="S479" s="857"/>
      <c r="T479" s="857"/>
      <c r="U479" s="857"/>
      <c r="V479" s="857"/>
      <c r="W479" s="857"/>
      <c r="X479" s="857"/>
      <c r="Y479" s="857"/>
      <c r="Z479" s="857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858">
        <v>4607091389357</v>
      </c>
      <c r="E480" s="858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1117" t="s">
        <v>802</v>
      </c>
      <c r="Q480" s="860"/>
      <c r="R480" s="860"/>
      <c r="S480" s="860"/>
      <c r="T480" s="861"/>
      <c r="U480" s="37" t="s">
        <v>45</v>
      </c>
      <c r="V480" s="37" t="s">
        <v>45</v>
      </c>
      <c r="W480" s="38" t="s">
        <v>0</v>
      </c>
      <c r="X480" s="56">
        <v>30</v>
      </c>
      <c r="Y480" s="53">
        <f>IFERROR(IF(X480="",0,CEILING((X480/$H480),1)*$H480),"")</f>
        <v>36</v>
      </c>
      <c r="Z480" s="39">
        <f>IFERROR(IF(Y480=0,"",ROUNDUP(Y480/H480,0)*0.02175),"")</f>
        <v>8.6999999999999994E-2</v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31.600000000000005</v>
      </c>
      <c r="BN480" s="75">
        <f>IFERROR(Y480*I480/H480,"0")</f>
        <v>37.92</v>
      </c>
      <c r="BO480" s="75">
        <f>IFERROR(1/J480*(X480/H480),"0")</f>
        <v>5.9523809523809521E-2</v>
      </c>
      <c r="BP480" s="75">
        <f>IFERROR(1/J480*(Y480/H480),"0")</f>
        <v>7.1428571428571425E-2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858">
        <v>4607091389357</v>
      </c>
      <c r="E481" s="858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111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0"/>
      <c r="R481" s="860"/>
      <c r="S481" s="860"/>
      <c r="T481" s="86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65"/>
      <c r="B482" s="865"/>
      <c r="C482" s="865"/>
      <c r="D482" s="865"/>
      <c r="E482" s="865"/>
      <c r="F482" s="865"/>
      <c r="G482" s="865"/>
      <c r="H482" s="865"/>
      <c r="I482" s="865"/>
      <c r="J482" s="865"/>
      <c r="K482" s="865"/>
      <c r="L482" s="865"/>
      <c r="M482" s="865"/>
      <c r="N482" s="865"/>
      <c r="O482" s="866"/>
      <c r="P482" s="862" t="s">
        <v>40</v>
      </c>
      <c r="Q482" s="863"/>
      <c r="R482" s="863"/>
      <c r="S482" s="863"/>
      <c r="T482" s="863"/>
      <c r="U482" s="863"/>
      <c r="V482" s="864"/>
      <c r="W482" s="40" t="s">
        <v>39</v>
      </c>
      <c r="X482" s="41">
        <f>IFERROR(X480/H480,"0")+IFERROR(X481/H481,"0")</f>
        <v>3.3333333333333335</v>
      </c>
      <c r="Y482" s="41">
        <f>IFERROR(Y480/H480,"0")+IFERROR(Y481/H481,"0")</f>
        <v>4</v>
      </c>
      <c r="Z482" s="41">
        <f>IFERROR(IF(Z480="",0,Z480),"0")+IFERROR(IF(Z481="",0,Z481),"0")</f>
        <v>8.6999999999999994E-2</v>
      </c>
      <c r="AA482" s="64"/>
      <c r="AB482" s="64"/>
      <c r="AC482" s="64"/>
    </row>
    <row r="483" spans="1:68" x14ac:dyDescent="0.2">
      <c r="A483" s="865"/>
      <c r="B483" s="865"/>
      <c r="C483" s="865"/>
      <c r="D483" s="865"/>
      <c r="E483" s="865"/>
      <c r="F483" s="865"/>
      <c r="G483" s="865"/>
      <c r="H483" s="865"/>
      <c r="I483" s="865"/>
      <c r="J483" s="865"/>
      <c r="K483" s="865"/>
      <c r="L483" s="865"/>
      <c r="M483" s="865"/>
      <c r="N483" s="865"/>
      <c r="O483" s="866"/>
      <c r="P483" s="862" t="s">
        <v>40</v>
      </c>
      <c r="Q483" s="863"/>
      <c r="R483" s="863"/>
      <c r="S483" s="863"/>
      <c r="T483" s="863"/>
      <c r="U483" s="863"/>
      <c r="V483" s="864"/>
      <c r="W483" s="40" t="s">
        <v>0</v>
      </c>
      <c r="X483" s="41">
        <f>IFERROR(SUM(X480:X481),"0")</f>
        <v>30</v>
      </c>
      <c r="Y483" s="41">
        <f>IFERROR(SUM(Y480:Y481),"0")</f>
        <v>36</v>
      </c>
      <c r="Z483" s="40"/>
      <c r="AA483" s="64"/>
      <c r="AB483" s="64"/>
      <c r="AC483" s="64"/>
    </row>
    <row r="484" spans="1:68" ht="27.75" customHeight="1" x14ac:dyDescent="0.2">
      <c r="A484" s="855" t="s">
        <v>806</v>
      </c>
      <c r="B484" s="855"/>
      <c r="C484" s="855"/>
      <c r="D484" s="855"/>
      <c r="E484" s="855"/>
      <c r="F484" s="855"/>
      <c r="G484" s="855"/>
      <c r="H484" s="855"/>
      <c r="I484" s="855"/>
      <c r="J484" s="855"/>
      <c r="K484" s="855"/>
      <c r="L484" s="855"/>
      <c r="M484" s="855"/>
      <c r="N484" s="855"/>
      <c r="O484" s="855"/>
      <c r="P484" s="855"/>
      <c r="Q484" s="855"/>
      <c r="R484" s="855"/>
      <c r="S484" s="855"/>
      <c r="T484" s="855"/>
      <c r="U484" s="855"/>
      <c r="V484" s="855"/>
      <c r="W484" s="855"/>
      <c r="X484" s="855"/>
      <c r="Y484" s="855"/>
      <c r="Z484" s="855"/>
      <c r="AA484" s="52"/>
      <c r="AB484" s="52"/>
      <c r="AC484" s="52"/>
    </row>
    <row r="485" spans="1:68" ht="16.5" customHeight="1" x14ac:dyDescent="0.25">
      <c r="A485" s="856" t="s">
        <v>807</v>
      </c>
      <c r="B485" s="856"/>
      <c r="C485" s="856"/>
      <c r="D485" s="856"/>
      <c r="E485" s="856"/>
      <c r="F485" s="856"/>
      <c r="G485" s="856"/>
      <c r="H485" s="856"/>
      <c r="I485" s="856"/>
      <c r="J485" s="856"/>
      <c r="K485" s="856"/>
      <c r="L485" s="856"/>
      <c r="M485" s="856"/>
      <c r="N485" s="856"/>
      <c r="O485" s="856"/>
      <c r="P485" s="856"/>
      <c r="Q485" s="856"/>
      <c r="R485" s="856"/>
      <c r="S485" s="856"/>
      <c r="T485" s="856"/>
      <c r="U485" s="856"/>
      <c r="V485" s="856"/>
      <c r="W485" s="856"/>
      <c r="X485" s="856"/>
      <c r="Y485" s="856"/>
      <c r="Z485" s="856"/>
      <c r="AA485" s="62"/>
      <c r="AB485" s="62"/>
      <c r="AC485" s="62"/>
    </row>
    <row r="486" spans="1:68" ht="14.25" customHeight="1" x14ac:dyDescent="0.25">
      <c r="A486" s="857" t="s">
        <v>135</v>
      </c>
      <c r="B486" s="857"/>
      <c r="C486" s="857"/>
      <c r="D486" s="857"/>
      <c r="E486" s="857"/>
      <c r="F486" s="857"/>
      <c r="G486" s="857"/>
      <c r="H486" s="857"/>
      <c r="I486" s="857"/>
      <c r="J486" s="857"/>
      <c r="K486" s="857"/>
      <c r="L486" s="857"/>
      <c r="M486" s="857"/>
      <c r="N486" s="857"/>
      <c r="O486" s="857"/>
      <c r="P486" s="857"/>
      <c r="Q486" s="857"/>
      <c r="R486" s="857"/>
      <c r="S486" s="857"/>
      <c r="T486" s="857"/>
      <c r="U486" s="857"/>
      <c r="V486" s="857"/>
      <c r="W486" s="857"/>
      <c r="X486" s="857"/>
      <c r="Y486" s="857"/>
      <c r="Z486" s="857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858">
        <v>4607091389708</v>
      </c>
      <c r="E487" s="858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0"/>
      <c r="R487" s="860"/>
      <c r="S487" s="860"/>
      <c r="T487" s="86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65"/>
      <c r="B488" s="865"/>
      <c r="C488" s="865"/>
      <c r="D488" s="865"/>
      <c r="E488" s="865"/>
      <c r="F488" s="865"/>
      <c r="G488" s="865"/>
      <c r="H488" s="865"/>
      <c r="I488" s="865"/>
      <c r="J488" s="865"/>
      <c r="K488" s="865"/>
      <c r="L488" s="865"/>
      <c r="M488" s="865"/>
      <c r="N488" s="865"/>
      <c r="O488" s="866"/>
      <c r="P488" s="862" t="s">
        <v>40</v>
      </c>
      <c r="Q488" s="863"/>
      <c r="R488" s="863"/>
      <c r="S488" s="863"/>
      <c r="T488" s="863"/>
      <c r="U488" s="863"/>
      <c r="V488" s="864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865"/>
      <c r="B489" s="865"/>
      <c r="C489" s="865"/>
      <c r="D489" s="865"/>
      <c r="E489" s="865"/>
      <c r="F489" s="865"/>
      <c r="G489" s="865"/>
      <c r="H489" s="865"/>
      <c r="I489" s="865"/>
      <c r="J489" s="865"/>
      <c r="K489" s="865"/>
      <c r="L489" s="865"/>
      <c r="M489" s="865"/>
      <c r="N489" s="865"/>
      <c r="O489" s="866"/>
      <c r="P489" s="862" t="s">
        <v>40</v>
      </c>
      <c r="Q489" s="863"/>
      <c r="R489" s="863"/>
      <c r="S489" s="863"/>
      <c r="T489" s="863"/>
      <c r="U489" s="863"/>
      <c r="V489" s="864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857" t="s">
        <v>78</v>
      </c>
      <c r="B490" s="857"/>
      <c r="C490" s="857"/>
      <c r="D490" s="857"/>
      <c r="E490" s="857"/>
      <c r="F490" s="857"/>
      <c r="G490" s="857"/>
      <c r="H490" s="857"/>
      <c r="I490" s="857"/>
      <c r="J490" s="857"/>
      <c r="K490" s="857"/>
      <c r="L490" s="857"/>
      <c r="M490" s="857"/>
      <c r="N490" s="857"/>
      <c r="O490" s="857"/>
      <c r="P490" s="857"/>
      <c r="Q490" s="857"/>
      <c r="R490" s="857"/>
      <c r="S490" s="857"/>
      <c r="T490" s="857"/>
      <c r="U490" s="857"/>
      <c r="V490" s="857"/>
      <c r="W490" s="857"/>
      <c r="X490" s="857"/>
      <c r="Y490" s="857"/>
      <c r="Z490" s="857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858">
        <v>4607091389753</v>
      </c>
      <c r="E491" s="858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11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0"/>
      <c r="R491" s="860"/>
      <c r="S491" s="860"/>
      <c r="T491" s="86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858">
        <v>4607091389753</v>
      </c>
      <c r="E492" s="858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0"/>
      <c r="R492" s="860"/>
      <c r="S492" s="860"/>
      <c r="T492" s="86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858">
        <v>4607091389760</v>
      </c>
      <c r="E493" s="858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11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0"/>
      <c r="R493" s="860"/>
      <c r="S493" s="860"/>
      <c r="T493" s="86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858">
        <v>4607091389746</v>
      </c>
      <c r="E494" s="858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1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0"/>
      <c r="R494" s="860"/>
      <c r="S494" s="860"/>
      <c r="T494" s="861"/>
      <c r="U494" s="37" t="s">
        <v>45</v>
      </c>
      <c r="V494" s="37" t="s">
        <v>45</v>
      </c>
      <c r="W494" s="38" t="s">
        <v>0</v>
      </c>
      <c r="X494" s="56">
        <v>50</v>
      </c>
      <c r="Y494" s="53">
        <f t="shared" si="98"/>
        <v>50.400000000000006</v>
      </c>
      <c r="Z494" s="39">
        <f>IFERROR(IF(Y494=0,"",ROUNDUP(Y494/H494,0)*0.00753),"")</f>
        <v>9.0359999999999996E-2</v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52.738095238095234</v>
      </c>
      <c r="BN494" s="75">
        <f t="shared" si="100"/>
        <v>53.160000000000004</v>
      </c>
      <c r="BO494" s="75">
        <f t="shared" si="101"/>
        <v>7.6312576312576319E-2</v>
      </c>
      <c r="BP494" s="75">
        <f t="shared" si="102"/>
        <v>7.6923076923076927E-2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858">
        <v>4607091389746</v>
      </c>
      <c r="E495" s="858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11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0"/>
      <c r="R495" s="860"/>
      <c r="S495" s="860"/>
      <c r="T495" s="86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858">
        <v>4680115883147</v>
      </c>
      <c r="E496" s="858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0"/>
      <c r="R496" s="860"/>
      <c r="S496" s="860"/>
      <c r="T496" s="86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858">
        <v>4680115883147</v>
      </c>
      <c r="E497" s="85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0"/>
      <c r="R497" s="860"/>
      <c r="S497" s="860"/>
      <c r="T497" s="86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858">
        <v>4607091384338</v>
      </c>
      <c r="E498" s="85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0"/>
      <c r="R498" s="860"/>
      <c r="S498" s="860"/>
      <c r="T498" s="86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858">
        <v>4607091384338</v>
      </c>
      <c r="E499" s="85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8" t="s">
        <v>829</v>
      </c>
      <c r="Q499" s="860"/>
      <c r="R499" s="860"/>
      <c r="S499" s="860"/>
      <c r="T499" s="86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858">
        <v>4680115883154</v>
      </c>
      <c r="E500" s="858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11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0"/>
      <c r="R500" s="860"/>
      <c r="S500" s="860"/>
      <c r="T500" s="86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858">
        <v>4680115883154</v>
      </c>
      <c r="E501" s="858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0"/>
      <c r="R501" s="860"/>
      <c r="S501" s="860"/>
      <c r="T501" s="86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858">
        <v>4607091389524</v>
      </c>
      <c r="E502" s="858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0"/>
      <c r="R502" s="860"/>
      <c r="S502" s="860"/>
      <c r="T502" s="86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858">
        <v>4607091389524</v>
      </c>
      <c r="E503" s="858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32" t="s">
        <v>838</v>
      </c>
      <c r="Q503" s="860"/>
      <c r="R503" s="860"/>
      <c r="S503" s="860"/>
      <c r="T503" s="86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858">
        <v>4680115883161</v>
      </c>
      <c r="E504" s="85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0"/>
      <c r="R504" s="860"/>
      <c r="S504" s="860"/>
      <c r="T504" s="86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858">
        <v>4607091389531</v>
      </c>
      <c r="E505" s="858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3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0"/>
      <c r="R505" s="860"/>
      <c r="S505" s="860"/>
      <c r="T505" s="861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858">
        <v>4607091389531</v>
      </c>
      <c r="E506" s="858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1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0"/>
      <c r="R506" s="860"/>
      <c r="S506" s="860"/>
      <c r="T506" s="861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858">
        <v>4607091384345</v>
      </c>
      <c r="E507" s="858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11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0"/>
      <c r="R507" s="860"/>
      <c r="S507" s="860"/>
      <c r="T507" s="861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858">
        <v>4680115883185</v>
      </c>
      <c r="E508" s="858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11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0"/>
      <c r="R508" s="860"/>
      <c r="S508" s="860"/>
      <c r="T508" s="861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858">
        <v>4680115883185</v>
      </c>
      <c r="E509" s="858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0"/>
      <c r="R509" s="860"/>
      <c r="S509" s="860"/>
      <c r="T509" s="861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865"/>
      <c r="B510" s="865"/>
      <c r="C510" s="865"/>
      <c r="D510" s="865"/>
      <c r="E510" s="865"/>
      <c r="F510" s="865"/>
      <c r="G510" s="865"/>
      <c r="H510" s="865"/>
      <c r="I510" s="865"/>
      <c r="J510" s="865"/>
      <c r="K510" s="865"/>
      <c r="L510" s="865"/>
      <c r="M510" s="865"/>
      <c r="N510" s="865"/>
      <c r="O510" s="866"/>
      <c r="P510" s="862" t="s">
        <v>40</v>
      </c>
      <c r="Q510" s="863"/>
      <c r="R510" s="863"/>
      <c r="S510" s="863"/>
      <c r="T510" s="863"/>
      <c r="U510" s="863"/>
      <c r="V510" s="864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11.904761904761905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12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9.0359999999999996E-2</v>
      </c>
      <c r="AA510" s="64"/>
      <c r="AB510" s="64"/>
      <c r="AC510" s="64"/>
    </row>
    <row r="511" spans="1:68" x14ac:dyDescent="0.2">
      <c r="A511" s="865"/>
      <c r="B511" s="865"/>
      <c r="C511" s="865"/>
      <c r="D511" s="865"/>
      <c r="E511" s="865"/>
      <c r="F511" s="865"/>
      <c r="G511" s="865"/>
      <c r="H511" s="865"/>
      <c r="I511" s="865"/>
      <c r="J511" s="865"/>
      <c r="K511" s="865"/>
      <c r="L511" s="865"/>
      <c r="M511" s="865"/>
      <c r="N511" s="865"/>
      <c r="O511" s="866"/>
      <c r="P511" s="862" t="s">
        <v>40</v>
      </c>
      <c r="Q511" s="863"/>
      <c r="R511" s="863"/>
      <c r="S511" s="863"/>
      <c r="T511" s="863"/>
      <c r="U511" s="863"/>
      <c r="V511" s="864"/>
      <c r="W511" s="40" t="s">
        <v>0</v>
      </c>
      <c r="X511" s="41">
        <f>IFERROR(SUM(X491:X509),"0")</f>
        <v>50</v>
      </c>
      <c r="Y511" s="41">
        <f>IFERROR(SUM(Y491:Y509),"0")</f>
        <v>50.400000000000006</v>
      </c>
      <c r="Z511" s="40"/>
      <c r="AA511" s="64"/>
      <c r="AB511" s="64"/>
      <c r="AC511" s="64"/>
    </row>
    <row r="512" spans="1:68" ht="14.25" customHeight="1" x14ac:dyDescent="0.25">
      <c r="A512" s="857" t="s">
        <v>84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858">
        <v>4607091384352</v>
      </c>
      <c r="E513" s="858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0"/>
      <c r="R513" s="860"/>
      <c r="S513" s="860"/>
      <c r="T513" s="86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858">
        <v>4607091389654</v>
      </c>
      <c r="E514" s="858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0"/>
      <c r="R514" s="860"/>
      <c r="S514" s="860"/>
      <c r="T514" s="86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65"/>
      <c r="B515" s="865"/>
      <c r="C515" s="865"/>
      <c r="D515" s="865"/>
      <c r="E515" s="865"/>
      <c r="F515" s="865"/>
      <c r="G515" s="865"/>
      <c r="H515" s="865"/>
      <c r="I515" s="865"/>
      <c r="J515" s="865"/>
      <c r="K515" s="865"/>
      <c r="L515" s="865"/>
      <c r="M515" s="865"/>
      <c r="N515" s="865"/>
      <c r="O515" s="866"/>
      <c r="P515" s="862" t="s">
        <v>40</v>
      </c>
      <c r="Q515" s="863"/>
      <c r="R515" s="863"/>
      <c r="S515" s="863"/>
      <c r="T515" s="863"/>
      <c r="U515" s="863"/>
      <c r="V515" s="86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865"/>
      <c r="B516" s="865"/>
      <c r="C516" s="865"/>
      <c r="D516" s="865"/>
      <c r="E516" s="865"/>
      <c r="F516" s="865"/>
      <c r="G516" s="865"/>
      <c r="H516" s="865"/>
      <c r="I516" s="865"/>
      <c r="J516" s="865"/>
      <c r="K516" s="865"/>
      <c r="L516" s="865"/>
      <c r="M516" s="865"/>
      <c r="N516" s="865"/>
      <c r="O516" s="866"/>
      <c r="P516" s="862" t="s">
        <v>40</v>
      </c>
      <c r="Q516" s="863"/>
      <c r="R516" s="863"/>
      <c r="S516" s="863"/>
      <c r="T516" s="863"/>
      <c r="U516" s="863"/>
      <c r="V516" s="86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857" t="s">
        <v>124</v>
      </c>
      <c r="B517" s="857"/>
      <c r="C517" s="857"/>
      <c r="D517" s="857"/>
      <c r="E517" s="857"/>
      <c r="F517" s="857"/>
      <c r="G517" s="857"/>
      <c r="H517" s="857"/>
      <c r="I517" s="857"/>
      <c r="J517" s="857"/>
      <c r="K517" s="857"/>
      <c r="L517" s="857"/>
      <c r="M517" s="857"/>
      <c r="N517" s="857"/>
      <c r="O517" s="857"/>
      <c r="P517" s="857"/>
      <c r="Q517" s="857"/>
      <c r="R517" s="857"/>
      <c r="S517" s="857"/>
      <c r="T517" s="857"/>
      <c r="U517" s="857"/>
      <c r="V517" s="857"/>
      <c r="W517" s="857"/>
      <c r="X517" s="857"/>
      <c r="Y517" s="857"/>
      <c r="Z517" s="857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858">
        <v>4680115884335</v>
      </c>
      <c r="E518" s="85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0"/>
      <c r="R518" s="860"/>
      <c r="S518" s="860"/>
      <c r="T518" s="86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858">
        <v>4680115884113</v>
      </c>
      <c r="E519" s="858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0"/>
      <c r="R519" s="860"/>
      <c r="S519" s="860"/>
      <c r="T519" s="86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865"/>
      <c r="B520" s="865"/>
      <c r="C520" s="865"/>
      <c r="D520" s="865"/>
      <c r="E520" s="865"/>
      <c r="F520" s="865"/>
      <c r="G520" s="865"/>
      <c r="H520" s="865"/>
      <c r="I520" s="865"/>
      <c r="J520" s="865"/>
      <c r="K520" s="865"/>
      <c r="L520" s="865"/>
      <c r="M520" s="865"/>
      <c r="N520" s="865"/>
      <c r="O520" s="866"/>
      <c r="P520" s="862" t="s">
        <v>40</v>
      </c>
      <c r="Q520" s="863"/>
      <c r="R520" s="863"/>
      <c r="S520" s="863"/>
      <c r="T520" s="863"/>
      <c r="U520" s="863"/>
      <c r="V520" s="864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865"/>
      <c r="B521" s="865"/>
      <c r="C521" s="865"/>
      <c r="D521" s="865"/>
      <c r="E521" s="865"/>
      <c r="F521" s="865"/>
      <c r="G521" s="865"/>
      <c r="H521" s="865"/>
      <c r="I521" s="865"/>
      <c r="J521" s="865"/>
      <c r="K521" s="865"/>
      <c r="L521" s="865"/>
      <c r="M521" s="865"/>
      <c r="N521" s="865"/>
      <c r="O521" s="866"/>
      <c r="P521" s="862" t="s">
        <v>40</v>
      </c>
      <c r="Q521" s="863"/>
      <c r="R521" s="863"/>
      <c r="S521" s="863"/>
      <c r="T521" s="863"/>
      <c r="U521" s="863"/>
      <c r="V521" s="864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56" t="s">
        <v>866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2"/>
      <c r="AB522" s="62"/>
      <c r="AC522" s="62"/>
    </row>
    <row r="523" spans="1:68" ht="14.25" customHeight="1" x14ac:dyDescent="0.25">
      <c r="A523" s="857" t="s">
        <v>193</v>
      </c>
      <c r="B523" s="857"/>
      <c r="C523" s="857"/>
      <c r="D523" s="857"/>
      <c r="E523" s="857"/>
      <c r="F523" s="857"/>
      <c r="G523" s="857"/>
      <c r="H523" s="857"/>
      <c r="I523" s="857"/>
      <c r="J523" s="857"/>
      <c r="K523" s="857"/>
      <c r="L523" s="857"/>
      <c r="M523" s="857"/>
      <c r="N523" s="857"/>
      <c r="O523" s="857"/>
      <c r="P523" s="857"/>
      <c r="Q523" s="857"/>
      <c r="R523" s="857"/>
      <c r="S523" s="857"/>
      <c r="T523" s="857"/>
      <c r="U523" s="857"/>
      <c r="V523" s="857"/>
      <c r="W523" s="857"/>
      <c r="X523" s="857"/>
      <c r="Y523" s="857"/>
      <c r="Z523" s="857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858">
        <v>4607091389364</v>
      </c>
      <c r="E524" s="858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0"/>
      <c r="R524" s="860"/>
      <c r="S524" s="860"/>
      <c r="T524" s="86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65"/>
      <c r="B525" s="865"/>
      <c r="C525" s="865"/>
      <c r="D525" s="865"/>
      <c r="E525" s="865"/>
      <c r="F525" s="865"/>
      <c r="G525" s="865"/>
      <c r="H525" s="865"/>
      <c r="I525" s="865"/>
      <c r="J525" s="865"/>
      <c r="K525" s="865"/>
      <c r="L525" s="865"/>
      <c r="M525" s="865"/>
      <c r="N525" s="865"/>
      <c r="O525" s="866"/>
      <c r="P525" s="862" t="s">
        <v>40</v>
      </c>
      <c r="Q525" s="863"/>
      <c r="R525" s="863"/>
      <c r="S525" s="863"/>
      <c r="T525" s="863"/>
      <c r="U525" s="863"/>
      <c r="V525" s="864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865"/>
      <c r="B526" s="865"/>
      <c r="C526" s="865"/>
      <c r="D526" s="865"/>
      <c r="E526" s="865"/>
      <c r="F526" s="865"/>
      <c r="G526" s="865"/>
      <c r="H526" s="865"/>
      <c r="I526" s="865"/>
      <c r="J526" s="865"/>
      <c r="K526" s="865"/>
      <c r="L526" s="865"/>
      <c r="M526" s="865"/>
      <c r="N526" s="865"/>
      <c r="O526" s="866"/>
      <c r="P526" s="862" t="s">
        <v>40</v>
      </c>
      <c r="Q526" s="863"/>
      <c r="R526" s="863"/>
      <c r="S526" s="863"/>
      <c r="T526" s="863"/>
      <c r="U526" s="863"/>
      <c r="V526" s="864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857" t="s">
        <v>78</v>
      </c>
      <c r="B527" s="857"/>
      <c r="C527" s="857"/>
      <c r="D527" s="857"/>
      <c r="E527" s="857"/>
      <c r="F527" s="857"/>
      <c r="G527" s="857"/>
      <c r="H527" s="857"/>
      <c r="I527" s="857"/>
      <c r="J527" s="857"/>
      <c r="K527" s="857"/>
      <c r="L527" s="857"/>
      <c r="M527" s="857"/>
      <c r="N527" s="857"/>
      <c r="O527" s="857"/>
      <c r="P527" s="857"/>
      <c r="Q527" s="857"/>
      <c r="R527" s="857"/>
      <c r="S527" s="857"/>
      <c r="T527" s="857"/>
      <c r="U527" s="857"/>
      <c r="V527" s="857"/>
      <c r="W527" s="857"/>
      <c r="X527" s="857"/>
      <c r="Y527" s="857"/>
      <c r="Z527" s="857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858">
        <v>4607091389739</v>
      </c>
      <c r="E528" s="858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114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0"/>
      <c r="R528" s="860"/>
      <c r="S528" s="860"/>
      <c r="T528" s="86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858">
        <v>4607091389425</v>
      </c>
      <c r="E529" s="858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0"/>
      <c r="R529" s="860"/>
      <c r="S529" s="860"/>
      <c r="T529" s="86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858">
        <v>4680115880771</v>
      </c>
      <c r="E530" s="858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4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0"/>
      <c r="R530" s="860"/>
      <c r="S530" s="860"/>
      <c r="T530" s="86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858">
        <v>4607091389500</v>
      </c>
      <c r="E531" s="858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0"/>
      <c r="R531" s="860"/>
      <c r="S531" s="860"/>
      <c r="T531" s="86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858">
        <v>4607091389500</v>
      </c>
      <c r="E532" s="858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1148" t="s">
        <v>882</v>
      </c>
      <c r="Q532" s="860"/>
      <c r="R532" s="860"/>
      <c r="S532" s="860"/>
      <c r="T532" s="861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865"/>
      <c r="B533" s="865"/>
      <c r="C533" s="865"/>
      <c r="D533" s="865"/>
      <c r="E533" s="865"/>
      <c r="F533" s="865"/>
      <c r="G533" s="865"/>
      <c r="H533" s="865"/>
      <c r="I533" s="865"/>
      <c r="J533" s="865"/>
      <c r="K533" s="865"/>
      <c r="L533" s="865"/>
      <c r="M533" s="865"/>
      <c r="N533" s="865"/>
      <c r="O533" s="866"/>
      <c r="P533" s="862" t="s">
        <v>40</v>
      </c>
      <c r="Q533" s="863"/>
      <c r="R533" s="863"/>
      <c r="S533" s="863"/>
      <c r="T533" s="863"/>
      <c r="U533" s="863"/>
      <c r="V533" s="864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x14ac:dyDescent="0.2">
      <c r="A534" s="865"/>
      <c r="B534" s="865"/>
      <c r="C534" s="865"/>
      <c r="D534" s="865"/>
      <c r="E534" s="865"/>
      <c r="F534" s="865"/>
      <c r="G534" s="865"/>
      <c r="H534" s="865"/>
      <c r="I534" s="865"/>
      <c r="J534" s="865"/>
      <c r="K534" s="865"/>
      <c r="L534" s="865"/>
      <c r="M534" s="865"/>
      <c r="N534" s="865"/>
      <c r="O534" s="866"/>
      <c r="P534" s="862" t="s">
        <v>40</v>
      </c>
      <c r="Q534" s="863"/>
      <c r="R534" s="863"/>
      <c r="S534" s="863"/>
      <c r="T534" s="863"/>
      <c r="U534" s="863"/>
      <c r="V534" s="864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customHeight="1" x14ac:dyDescent="0.25">
      <c r="A535" s="857" t="s">
        <v>124</v>
      </c>
      <c r="B535" s="857"/>
      <c r="C535" s="857"/>
      <c r="D535" s="857"/>
      <c r="E535" s="857"/>
      <c r="F535" s="857"/>
      <c r="G535" s="857"/>
      <c r="H535" s="857"/>
      <c r="I535" s="857"/>
      <c r="J535" s="857"/>
      <c r="K535" s="857"/>
      <c r="L535" s="857"/>
      <c r="M535" s="857"/>
      <c r="N535" s="857"/>
      <c r="O535" s="857"/>
      <c r="P535" s="857"/>
      <c r="Q535" s="857"/>
      <c r="R535" s="857"/>
      <c r="S535" s="857"/>
      <c r="T535" s="857"/>
      <c r="U535" s="857"/>
      <c r="V535" s="857"/>
      <c r="W535" s="857"/>
      <c r="X535" s="857"/>
      <c r="Y535" s="857"/>
      <c r="Z535" s="857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858">
        <v>4680115884359</v>
      </c>
      <c r="E536" s="858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0"/>
      <c r="R536" s="860"/>
      <c r="S536" s="860"/>
      <c r="T536" s="86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865"/>
      <c r="B537" s="865"/>
      <c r="C537" s="865"/>
      <c r="D537" s="865"/>
      <c r="E537" s="865"/>
      <c r="F537" s="865"/>
      <c r="G537" s="865"/>
      <c r="H537" s="865"/>
      <c r="I537" s="865"/>
      <c r="J537" s="865"/>
      <c r="K537" s="865"/>
      <c r="L537" s="865"/>
      <c r="M537" s="865"/>
      <c r="N537" s="865"/>
      <c r="O537" s="866"/>
      <c r="P537" s="862" t="s">
        <v>40</v>
      </c>
      <c r="Q537" s="863"/>
      <c r="R537" s="863"/>
      <c r="S537" s="863"/>
      <c r="T537" s="863"/>
      <c r="U537" s="863"/>
      <c r="V537" s="864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865"/>
      <c r="B538" s="865"/>
      <c r="C538" s="865"/>
      <c r="D538" s="865"/>
      <c r="E538" s="865"/>
      <c r="F538" s="865"/>
      <c r="G538" s="865"/>
      <c r="H538" s="865"/>
      <c r="I538" s="865"/>
      <c r="J538" s="865"/>
      <c r="K538" s="865"/>
      <c r="L538" s="865"/>
      <c r="M538" s="865"/>
      <c r="N538" s="865"/>
      <c r="O538" s="866"/>
      <c r="P538" s="862" t="s">
        <v>40</v>
      </c>
      <c r="Q538" s="863"/>
      <c r="R538" s="863"/>
      <c r="S538" s="863"/>
      <c r="T538" s="863"/>
      <c r="U538" s="863"/>
      <c r="V538" s="864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857" t="s">
        <v>885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858">
        <v>4680115884564</v>
      </c>
      <c r="E540" s="858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0"/>
      <c r="R540" s="860"/>
      <c r="S540" s="860"/>
      <c r="T540" s="86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865"/>
      <c r="B541" s="865"/>
      <c r="C541" s="865"/>
      <c r="D541" s="865"/>
      <c r="E541" s="865"/>
      <c r="F541" s="865"/>
      <c r="G541" s="865"/>
      <c r="H541" s="865"/>
      <c r="I541" s="865"/>
      <c r="J541" s="865"/>
      <c r="K541" s="865"/>
      <c r="L541" s="865"/>
      <c r="M541" s="865"/>
      <c r="N541" s="865"/>
      <c r="O541" s="866"/>
      <c r="P541" s="862" t="s">
        <v>40</v>
      </c>
      <c r="Q541" s="863"/>
      <c r="R541" s="863"/>
      <c r="S541" s="863"/>
      <c r="T541" s="863"/>
      <c r="U541" s="863"/>
      <c r="V541" s="864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865"/>
      <c r="B542" s="865"/>
      <c r="C542" s="865"/>
      <c r="D542" s="865"/>
      <c r="E542" s="865"/>
      <c r="F542" s="865"/>
      <c r="G542" s="865"/>
      <c r="H542" s="865"/>
      <c r="I542" s="865"/>
      <c r="J542" s="865"/>
      <c r="K542" s="865"/>
      <c r="L542" s="865"/>
      <c r="M542" s="865"/>
      <c r="N542" s="865"/>
      <c r="O542" s="866"/>
      <c r="P542" s="862" t="s">
        <v>40</v>
      </c>
      <c r="Q542" s="863"/>
      <c r="R542" s="863"/>
      <c r="S542" s="863"/>
      <c r="T542" s="863"/>
      <c r="U542" s="863"/>
      <c r="V542" s="864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56" t="s">
        <v>889</v>
      </c>
      <c r="B543" s="856"/>
      <c r="C543" s="856"/>
      <c r="D543" s="856"/>
      <c r="E543" s="856"/>
      <c r="F543" s="856"/>
      <c r="G543" s="856"/>
      <c r="H543" s="856"/>
      <c r="I543" s="856"/>
      <c r="J543" s="856"/>
      <c r="K543" s="856"/>
      <c r="L543" s="856"/>
      <c r="M543" s="856"/>
      <c r="N543" s="856"/>
      <c r="O543" s="856"/>
      <c r="P543" s="856"/>
      <c r="Q543" s="856"/>
      <c r="R543" s="856"/>
      <c r="S543" s="856"/>
      <c r="T543" s="856"/>
      <c r="U543" s="856"/>
      <c r="V543" s="856"/>
      <c r="W543" s="856"/>
      <c r="X543" s="856"/>
      <c r="Y543" s="856"/>
      <c r="Z543" s="856"/>
      <c r="AA543" s="62"/>
      <c r="AB543" s="62"/>
      <c r="AC543" s="62"/>
    </row>
    <row r="544" spans="1:68" ht="14.25" customHeight="1" x14ac:dyDescent="0.25">
      <c r="A544" s="857" t="s">
        <v>78</v>
      </c>
      <c r="B544" s="857"/>
      <c r="C544" s="857"/>
      <c r="D544" s="857"/>
      <c r="E544" s="857"/>
      <c r="F544" s="857"/>
      <c r="G544" s="857"/>
      <c r="H544" s="857"/>
      <c r="I544" s="857"/>
      <c r="J544" s="857"/>
      <c r="K544" s="857"/>
      <c r="L544" s="857"/>
      <c r="M544" s="857"/>
      <c r="N544" s="857"/>
      <c r="O544" s="857"/>
      <c r="P544" s="857"/>
      <c r="Q544" s="857"/>
      <c r="R544" s="857"/>
      <c r="S544" s="857"/>
      <c r="T544" s="857"/>
      <c r="U544" s="857"/>
      <c r="V544" s="857"/>
      <c r="W544" s="857"/>
      <c r="X544" s="857"/>
      <c r="Y544" s="857"/>
      <c r="Z544" s="857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858">
        <v>4680115885189</v>
      </c>
      <c r="E545" s="858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0"/>
      <c r="R545" s="860"/>
      <c r="S545" s="860"/>
      <c r="T545" s="861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858">
        <v>4680115885172</v>
      </c>
      <c r="E546" s="858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0"/>
      <c r="R546" s="860"/>
      <c r="S546" s="860"/>
      <c r="T546" s="86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858">
        <v>4680115885110</v>
      </c>
      <c r="E547" s="858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0"/>
      <c r="R547" s="860"/>
      <c r="S547" s="860"/>
      <c r="T547" s="86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858">
        <v>4680115885219</v>
      </c>
      <c r="E548" s="858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1154" t="s">
        <v>900</v>
      </c>
      <c r="Q548" s="860"/>
      <c r="R548" s="860"/>
      <c r="S548" s="860"/>
      <c r="T548" s="86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65"/>
      <c r="B549" s="865"/>
      <c r="C549" s="865"/>
      <c r="D549" s="865"/>
      <c r="E549" s="865"/>
      <c r="F549" s="865"/>
      <c r="G549" s="865"/>
      <c r="H549" s="865"/>
      <c r="I549" s="865"/>
      <c r="J549" s="865"/>
      <c r="K549" s="865"/>
      <c r="L549" s="865"/>
      <c r="M549" s="865"/>
      <c r="N549" s="865"/>
      <c r="O549" s="866"/>
      <c r="P549" s="862" t="s">
        <v>40</v>
      </c>
      <c r="Q549" s="863"/>
      <c r="R549" s="863"/>
      <c r="S549" s="863"/>
      <c r="T549" s="863"/>
      <c r="U549" s="863"/>
      <c r="V549" s="864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865"/>
      <c r="B550" s="865"/>
      <c r="C550" s="865"/>
      <c r="D550" s="865"/>
      <c r="E550" s="865"/>
      <c r="F550" s="865"/>
      <c r="G550" s="865"/>
      <c r="H550" s="865"/>
      <c r="I550" s="865"/>
      <c r="J550" s="865"/>
      <c r="K550" s="865"/>
      <c r="L550" s="865"/>
      <c r="M550" s="865"/>
      <c r="N550" s="865"/>
      <c r="O550" s="866"/>
      <c r="P550" s="862" t="s">
        <v>40</v>
      </c>
      <c r="Q550" s="863"/>
      <c r="R550" s="863"/>
      <c r="S550" s="863"/>
      <c r="T550" s="863"/>
      <c r="U550" s="863"/>
      <c r="V550" s="864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56" t="s">
        <v>902</v>
      </c>
      <c r="B551" s="856"/>
      <c r="C551" s="856"/>
      <c r="D551" s="856"/>
      <c r="E551" s="856"/>
      <c r="F551" s="856"/>
      <c r="G551" s="856"/>
      <c r="H551" s="856"/>
      <c r="I551" s="856"/>
      <c r="J551" s="856"/>
      <c r="K551" s="856"/>
      <c r="L551" s="856"/>
      <c r="M551" s="856"/>
      <c r="N551" s="856"/>
      <c r="O551" s="856"/>
      <c r="P551" s="856"/>
      <c r="Q551" s="856"/>
      <c r="R551" s="856"/>
      <c r="S551" s="856"/>
      <c r="T551" s="856"/>
      <c r="U551" s="856"/>
      <c r="V551" s="856"/>
      <c r="W551" s="856"/>
      <c r="X551" s="856"/>
      <c r="Y551" s="856"/>
      <c r="Z551" s="856"/>
      <c r="AA551" s="62"/>
      <c r="AB551" s="62"/>
      <c r="AC551" s="62"/>
    </row>
    <row r="552" spans="1:68" ht="14.25" customHeight="1" x14ac:dyDescent="0.25">
      <c r="A552" s="857" t="s">
        <v>78</v>
      </c>
      <c r="B552" s="857"/>
      <c r="C552" s="857"/>
      <c r="D552" s="857"/>
      <c r="E552" s="857"/>
      <c r="F552" s="857"/>
      <c r="G552" s="857"/>
      <c r="H552" s="857"/>
      <c r="I552" s="857"/>
      <c r="J552" s="857"/>
      <c r="K552" s="857"/>
      <c r="L552" s="857"/>
      <c r="M552" s="857"/>
      <c r="N552" s="857"/>
      <c r="O552" s="857"/>
      <c r="P552" s="857"/>
      <c r="Q552" s="857"/>
      <c r="R552" s="857"/>
      <c r="S552" s="857"/>
      <c r="T552" s="857"/>
      <c r="U552" s="857"/>
      <c r="V552" s="857"/>
      <c r="W552" s="857"/>
      <c r="X552" s="857"/>
      <c r="Y552" s="857"/>
      <c r="Z552" s="857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858">
        <v>4680115885103</v>
      </c>
      <c r="E553" s="858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0"/>
      <c r="R553" s="860"/>
      <c r="S553" s="860"/>
      <c r="T553" s="86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865"/>
      <c r="B554" s="865"/>
      <c r="C554" s="865"/>
      <c r="D554" s="865"/>
      <c r="E554" s="865"/>
      <c r="F554" s="865"/>
      <c r="G554" s="865"/>
      <c r="H554" s="865"/>
      <c r="I554" s="865"/>
      <c r="J554" s="865"/>
      <c r="K554" s="865"/>
      <c r="L554" s="865"/>
      <c r="M554" s="865"/>
      <c r="N554" s="865"/>
      <c r="O554" s="866"/>
      <c r="P554" s="862" t="s">
        <v>40</v>
      </c>
      <c r="Q554" s="863"/>
      <c r="R554" s="863"/>
      <c r="S554" s="863"/>
      <c r="T554" s="863"/>
      <c r="U554" s="863"/>
      <c r="V554" s="864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865"/>
      <c r="B555" s="865"/>
      <c r="C555" s="865"/>
      <c r="D555" s="865"/>
      <c r="E555" s="865"/>
      <c r="F555" s="865"/>
      <c r="G555" s="865"/>
      <c r="H555" s="865"/>
      <c r="I555" s="865"/>
      <c r="J555" s="865"/>
      <c r="K555" s="865"/>
      <c r="L555" s="865"/>
      <c r="M555" s="865"/>
      <c r="N555" s="865"/>
      <c r="O555" s="866"/>
      <c r="P555" s="862" t="s">
        <v>40</v>
      </c>
      <c r="Q555" s="863"/>
      <c r="R555" s="863"/>
      <c r="S555" s="863"/>
      <c r="T555" s="863"/>
      <c r="U555" s="863"/>
      <c r="V555" s="864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55" t="s">
        <v>906</v>
      </c>
      <c r="B556" s="855"/>
      <c r="C556" s="855"/>
      <c r="D556" s="855"/>
      <c r="E556" s="855"/>
      <c r="F556" s="855"/>
      <c r="G556" s="855"/>
      <c r="H556" s="855"/>
      <c r="I556" s="855"/>
      <c r="J556" s="855"/>
      <c r="K556" s="855"/>
      <c r="L556" s="855"/>
      <c r="M556" s="855"/>
      <c r="N556" s="855"/>
      <c r="O556" s="855"/>
      <c r="P556" s="855"/>
      <c r="Q556" s="855"/>
      <c r="R556" s="855"/>
      <c r="S556" s="855"/>
      <c r="T556" s="855"/>
      <c r="U556" s="855"/>
      <c r="V556" s="855"/>
      <c r="W556" s="855"/>
      <c r="X556" s="855"/>
      <c r="Y556" s="855"/>
      <c r="Z556" s="855"/>
      <c r="AA556" s="52"/>
      <c r="AB556" s="52"/>
      <c r="AC556" s="52"/>
    </row>
    <row r="557" spans="1:68" ht="16.5" customHeight="1" x14ac:dyDescent="0.25">
      <c r="A557" s="856" t="s">
        <v>906</v>
      </c>
      <c r="B557" s="856"/>
      <c r="C557" s="856"/>
      <c r="D557" s="856"/>
      <c r="E557" s="856"/>
      <c r="F557" s="856"/>
      <c r="G557" s="856"/>
      <c r="H557" s="856"/>
      <c r="I557" s="856"/>
      <c r="J557" s="856"/>
      <c r="K557" s="856"/>
      <c r="L557" s="856"/>
      <c r="M557" s="856"/>
      <c r="N557" s="856"/>
      <c r="O557" s="856"/>
      <c r="P557" s="856"/>
      <c r="Q557" s="856"/>
      <c r="R557" s="856"/>
      <c r="S557" s="856"/>
      <c r="T557" s="856"/>
      <c r="U557" s="856"/>
      <c r="V557" s="856"/>
      <c r="W557" s="856"/>
      <c r="X557" s="856"/>
      <c r="Y557" s="856"/>
      <c r="Z557" s="856"/>
      <c r="AA557" s="62"/>
      <c r="AB557" s="62"/>
      <c r="AC557" s="62"/>
    </row>
    <row r="558" spans="1:68" ht="14.25" customHeight="1" x14ac:dyDescent="0.25">
      <c r="A558" s="857" t="s">
        <v>135</v>
      </c>
      <c r="B558" s="857"/>
      <c r="C558" s="857"/>
      <c r="D558" s="857"/>
      <c r="E558" s="857"/>
      <c r="F558" s="857"/>
      <c r="G558" s="857"/>
      <c r="H558" s="857"/>
      <c r="I558" s="857"/>
      <c r="J558" s="857"/>
      <c r="K558" s="857"/>
      <c r="L558" s="857"/>
      <c r="M558" s="857"/>
      <c r="N558" s="857"/>
      <c r="O558" s="857"/>
      <c r="P558" s="857"/>
      <c r="Q558" s="857"/>
      <c r="R558" s="857"/>
      <c r="S558" s="857"/>
      <c r="T558" s="857"/>
      <c r="U558" s="857"/>
      <c r="V558" s="857"/>
      <c r="W558" s="857"/>
      <c r="X558" s="857"/>
      <c r="Y558" s="857"/>
      <c r="Z558" s="857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858">
        <v>4607091389067</v>
      </c>
      <c r="E559" s="85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0"/>
      <c r="R559" s="860"/>
      <c r="S559" s="860"/>
      <c r="T559" s="86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858">
        <v>4680115885271</v>
      </c>
      <c r="E560" s="85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0"/>
      <c r="R560" s="860"/>
      <c r="S560" s="860"/>
      <c r="T560" s="86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858">
        <v>4680115884502</v>
      </c>
      <c r="E561" s="85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0"/>
      <c r="R561" s="860"/>
      <c r="S561" s="860"/>
      <c r="T561" s="86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858">
        <v>4607091389104</v>
      </c>
      <c r="E562" s="85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0"/>
      <c r="R562" s="860"/>
      <c r="S562" s="860"/>
      <c r="T562" s="861"/>
      <c r="U562" s="37" t="s">
        <v>45</v>
      </c>
      <c r="V562" s="37" t="s">
        <v>45</v>
      </c>
      <c r="W562" s="38" t="s">
        <v>0</v>
      </c>
      <c r="X562" s="56">
        <v>180</v>
      </c>
      <c r="Y562" s="53">
        <f t="shared" si="104"/>
        <v>184.8</v>
      </c>
      <c r="Z562" s="39">
        <f t="shared" si="105"/>
        <v>0.41860000000000003</v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192.27272727272725</v>
      </c>
      <c r="BN562" s="75">
        <f t="shared" si="107"/>
        <v>197.39999999999998</v>
      </c>
      <c r="BO562" s="75">
        <f t="shared" si="108"/>
        <v>0.32779720279720276</v>
      </c>
      <c r="BP562" s="75">
        <f t="shared" si="109"/>
        <v>0.33653846153846156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858">
        <v>4680115884519</v>
      </c>
      <c r="E563" s="85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0"/>
      <c r="R563" s="860"/>
      <c r="S563" s="860"/>
      <c r="T563" s="86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858">
        <v>4680115885226</v>
      </c>
      <c r="E564" s="858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0"/>
      <c r="R564" s="860"/>
      <c r="S564" s="860"/>
      <c r="T564" s="861"/>
      <c r="U564" s="37" t="s">
        <v>45</v>
      </c>
      <c r="V564" s="37" t="s">
        <v>45</v>
      </c>
      <c r="W564" s="38" t="s">
        <v>0</v>
      </c>
      <c r="X564" s="56">
        <v>260</v>
      </c>
      <c r="Y564" s="53">
        <f t="shared" si="104"/>
        <v>264</v>
      </c>
      <c r="Z564" s="39">
        <f t="shared" si="105"/>
        <v>0.59799999999999998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277.72727272727269</v>
      </c>
      <c r="BN564" s="75">
        <f t="shared" si="107"/>
        <v>281.99999999999994</v>
      </c>
      <c r="BO564" s="75">
        <f t="shared" si="108"/>
        <v>0.47348484848484851</v>
      </c>
      <c r="BP564" s="75">
        <f t="shared" si="109"/>
        <v>0.48076923076923078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858">
        <v>4680115880603</v>
      </c>
      <c r="E565" s="85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1162" t="s">
        <v>926</v>
      </c>
      <c r="Q565" s="860"/>
      <c r="R565" s="860"/>
      <c r="S565" s="860"/>
      <c r="T565" s="86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858">
        <v>4680115880603</v>
      </c>
      <c r="E566" s="85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0"/>
      <c r="R566" s="860"/>
      <c r="S566" s="860"/>
      <c r="T566" s="86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858">
        <v>4680115882782</v>
      </c>
      <c r="E567" s="858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1164" t="s">
        <v>930</v>
      </c>
      <c r="Q567" s="860"/>
      <c r="R567" s="860"/>
      <c r="S567" s="860"/>
      <c r="T567" s="86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858">
        <v>4607091389982</v>
      </c>
      <c r="E568" s="858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1165" t="s">
        <v>933</v>
      </c>
      <c r="Q568" s="860"/>
      <c r="R568" s="860"/>
      <c r="S568" s="860"/>
      <c r="T568" s="86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858">
        <v>4607091389982</v>
      </c>
      <c r="E569" s="858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0"/>
      <c r="R569" s="860"/>
      <c r="S569" s="860"/>
      <c r="T569" s="86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865"/>
      <c r="B570" s="865"/>
      <c r="C570" s="865"/>
      <c r="D570" s="865"/>
      <c r="E570" s="865"/>
      <c r="F570" s="865"/>
      <c r="G570" s="865"/>
      <c r="H570" s="865"/>
      <c r="I570" s="865"/>
      <c r="J570" s="865"/>
      <c r="K570" s="865"/>
      <c r="L570" s="865"/>
      <c r="M570" s="865"/>
      <c r="N570" s="865"/>
      <c r="O570" s="866"/>
      <c r="P570" s="862" t="s">
        <v>40</v>
      </c>
      <c r="Q570" s="863"/>
      <c r="R570" s="863"/>
      <c r="S570" s="863"/>
      <c r="T570" s="863"/>
      <c r="U570" s="863"/>
      <c r="V570" s="864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83.333333333333329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85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1.0165999999999999</v>
      </c>
      <c r="AA570" s="64"/>
      <c r="AB570" s="64"/>
      <c r="AC570" s="64"/>
    </row>
    <row r="571" spans="1:68" x14ac:dyDescent="0.2">
      <c r="A571" s="865"/>
      <c r="B571" s="865"/>
      <c r="C571" s="865"/>
      <c r="D571" s="865"/>
      <c r="E571" s="865"/>
      <c r="F571" s="865"/>
      <c r="G571" s="865"/>
      <c r="H571" s="865"/>
      <c r="I571" s="865"/>
      <c r="J571" s="865"/>
      <c r="K571" s="865"/>
      <c r="L571" s="865"/>
      <c r="M571" s="865"/>
      <c r="N571" s="865"/>
      <c r="O571" s="866"/>
      <c r="P571" s="862" t="s">
        <v>40</v>
      </c>
      <c r="Q571" s="863"/>
      <c r="R571" s="863"/>
      <c r="S571" s="863"/>
      <c r="T571" s="863"/>
      <c r="U571" s="863"/>
      <c r="V571" s="864"/>
      <c r="W571" s="40" t="s">
        <v>0</v>
      </c>
      <c r="X571" s="41">
        <f>IFERROR(SUM(X559:X569),"0")</f>
        <v>440</v>
      </c>
      <c r="Y571" s="41">
        <f>IFERROR(SUM(Y559:Y569),"0")</f>
        <v>448.8</v>
      </c>
      <c r="Z571" s="40"/>
      <c r="AA571" s="64"/>
      <c r="AB571" s="64"/>
      <c r="AC571" s="64"/>
    </row>
    <row r="572" spans="1:68" ht="14.25" customHeight="1" x14ac:dyDescent="0.25">
      <c r="A572" s="857" t="s">
        <v>193</v>
      </c>
      <c r="B572" s="857"/>
      <c r="C572" s="857"/>
      <c r="D572" s="857"/>
      <c r="E572" s="857"/>
      <c r="F572" s="857"/>
      <c r="G572" s="857"/>
      <c r="H572" s="857"/>
      <c r="I572" s="857"/>
      <c r="J572" s="857"/>
      <c r="K572" s="857"/>
      <c r="L572" s="857"/>
      <c r="M572" s="857"/>
      <c r="N572" s="857"/>
      <c r="O572" s="857"/>
      <c r="P572" s="857"/>
      <c r="Q572" s="857"/>
      <c r="R572" s="857"/>
      <c r="S572" s="857"/>
      <c r="T572" s="857"/>
      <c r="U572" s="857"/>
      <c r="V572" s="857"/>
      <c r="W572" s="857"/>
      <c r="X572" s="857"/>
      <c r="Y572" s="857"/>
      <c r="Z572" s="857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858">
        <v>4607091388930</v>
      </c>
      <c r="E573" s="858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0"/>
      <c r="R573" s="860"/>
      <c r="S573" s="860"/>
      <c r="T573" s="861"/>
      <c r="U573" s="37" t="s">
        <v>45</v>
      </c>
      <c r="V573" s="37" t="s">
        <v>45</v>
      </c>
      <c r="W573" s="38" t="s">
        <v>0</v>
      </c>
      <c r="X573" s="56">
        <v>290</v>
      </c>
      <c r="Y573" s="53">
        <f>IFERROR(IF(X573="",0,CEILING((X573/$H573),1)*$H573),"")</f>
        <v>290.40000000000003</v>
      </c>
      <c r="Z573" s="39">
        <f>IFERROR(IF(Y573=0,"",ROUNDUP(Y573/H573,0)*0.01196),"")</f>
        <v>0.65780000000000005</v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309.77272727272725</v>
      </c>
      <c r="BN573" s="75">
        <f>IFERROR(Y573*I573/H573,"0")</f>
        <v>310.2</v>
      </c>
      <c r="BO573" s="75">
        <f>IFERROR(1/J573*(X573/H573),"0")</f>
        <v>0.52811771561771559</v>
      </c>
      <c r="BP573" s="75">
        <f>IFERROR(1/J573*(Y573/H573),"0")</f>
        <v>0.52884615384615397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858">
        <v>4680115880054</v>
      </c>
      <c r="E574" s="858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0"/>
      <c r="R574" s="860"/>
      <c r="S574" s="860"/>
      <c r="T574" s="86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858">
        <v>4680115880054</v>
      </c>
      <c r="E575" s="858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1169" t="s">
        <v>941</v>
      </c>
      <c r="Q575" s="860"/>
      <c r="R575" s="860"/>
      <c r="S575" s="860"/>
      <c r="T575" s="86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865"/>
      <c r="B576" s="865"/>
      <c r="C576" s="865"/>
      <c r="D576" s="865"/>
      <c r="E576" s="865"/>
      <c r="F576" s="865"/>
      <c r="G576" s="865"/>
      <c r="H576" s="865"/>
      <c r="I576" s="865"/>
      <c r="J576" s="865"/>
      <c r="K576" s="865"/>
      <c r="L576" s="865"/>
      <c r="M576" s="865"/>
      <c r="N576" s="865"/>
      <c r="O576" s="866"/>
      <c r="P576" s="862" t="s">
        <v>40</v>
      </c>
      <c r="Q576" s="863"/>
      <c r="R576" s="863"/>
      <c r="S576" s="863"/>
      <c r="T576" s="863"/>
      <c r="U576" s="863"/>
      <c r="V576" s="864"/>
      <c r="W576" s="40" t="s">
        <v>39</v>
      </c>
      <c r="X576" s="41">
        <f>IFERROR(X573/H573,"0")+IFERROR(X574/H574,"0")+IFERROR(X575/H575,"0")</f>
        <v>54.924242424242422</v>
      </c>
      <c r="Y576" s="41">
        <f>IFERROR(Y573/H573,"0")+IFERROR(Y574/H574,"0")+IFERROR(Y575/H575,"0")</f>
        <v>55.000000000000007</v>
      </c>
      <c r="Z576" s="41">
        <f>IFERROR(IF(Z573="",0,Z573),"0")+IFERROR(IF(Z574="",0,Z574),"0")+IFERROR(IF(Z575="",0,Z575),"0")</f>
        <v>0.65780000000000005</v>
      </c>
      <c r="AA576" s="64"/>
      <c r="AB576" s="64"/>
      <c r="AC576" s="64"/>
    </row>
    <row r="577" spans="1:68" x14ac:dyDescent="0.2">
      <c r="A577" s="865"/>
      <c r="B577" s="865"/>
      <c r="C577" s="865"/>
      <c r="D577" s="865"/>
      <c r="E577" s="865"/>
      <c r="F577" s="865"/>
      <c r="G577" s="865"/>
      <c r="H577" s="865"/>
      <c r="I577" s="865"/>
      <c r="J577" s="865"/>
      <c r="K577" s="865"/>
      <c r="L577" s="865"/>
      <c r="M577" s="865"/>
      <c r="N577" s="865"/>
      <c r="O577" s="866"/>
      <c r="P577" s="862" t="s">
        <v>40</v>
      </c>
      <c r="Q577" s="863"/>
      <c r="R577" s="863"/>
      <c r="S577" s="863"/>
      <c r="T577" s="863"/>
      <c r="U577" s="863"/>
      <c r="V577" s="864"/>
      <c r="W577" s="40" t="s">
        <v>0</v>
      </c>
      <c r="X577" s="41">
        <f>IFERROR(SUM(X573:X575),"0")</f>
        <v>290</v>
      </c>
      <c r="Y577" s="41">
        <f>IFERROR(SUM(Y573:Y575),"0")</f>
        <v>290.40000000000003</v>
      </c>
      <c r="Z577" s="40"/>
      <c r="AA577" s="64"/>
      <c r="AB577" s="64"/>
      <c r="AC577" s="64"/>
    </row>
    <row r="578" spans="1:68" ht="14.25" customHeight="1" x14ac:dyDescent="0.25">
      <c r="A578" s="857" t="s">
        <v>78</v>
      </c>
      <c r="B578" s="857"/>
      <c r="C578" s="857"/>
      <c r="D578" s="857"/>
      <c r="E578" s="857"/>
      <c r="F578" s="857"/>
      <c r="G578" s="857"/>
      <c r="H578" s="857"/>
      <c r="I578" s="857"/>
      <c r="J578" s="857"/>
      <c r="K578" s="857"/>
      <c r="L578" s="857"/>
      <c r="M578" s="857"/>
      <c r="N578" s="857"/>
      <c r="O578" s="857"/>
      <c r="P578" s="857"/>
      <c r="Q578" s="857"/>
      <c r="R578" s="857"/>
      <c r="S578" s="857"/>
      <c r="T578" s="857"/>
      <c r="U578" s="857"/>
      <c r="V578" s="857"/>
      <c r="W578" s="857"/>
      <c r="X578" s="857"/>
      <c r="Y578" s="857"/>
      <c r="Z578" s="857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858">
        <v>4680115883116</v>
      </c>
      <c r="E579" s="858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0"/>
      <c r="R579" s="860"/>
      <c r="S579" s="860"/>
      <c r="T579" s="861"/>
      <c r="U579" s="37" t="s">
        <v>45</v>
      </c>
      <c r="V579" s="37" t="s">
        <v>45</v>
      </c>
      <c r="W579" s="38" t="s">
        <v>0</v>
      </c>
      <c r="X579" s="56">
        <v>20</v>
      </c>
      <c r="Y579" s="53">
        <f t="shared" ref="Y579:Y587" si="110">IFERROR(IF(X579="",0,CEILING((X579/$H579),1)*$H579),"")</f>
        <v>21.12</v>
      </c>
      <c r="Z579" s="39">
        <f>IFERROR(IF(Y579=0,"",ROUNDUP(Y579/H579,0)*0.01196),"")</f>
        <v>4.7840000000000001E-2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21.363636363636363</v>
      </c>
      <c r="BN579" s="75">
        <f t="shared" ref="BN579:BN587" si="112">IFERROR(Y579*I579/H579,"0")</f>
        <v>22.56</v>
      </c>
      <c r="BO579" s="75">
        <f t="shared" ref="BO579:BO587" si="113">IFERROR(1/J579*(X579/H579),"0")</f>
        <v>3.6421911421911424E-2</v>
      </c>
      <c r="BP579" s="75">
        <f t="shared" ref="BP579:BP587" si="114">IFERROR(1/J579*(Y579/H579),"0")</f>
        <v>3.8461538461538464E-2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858">
        <v>4680115883093</v>
      </c>
      <c r="E580" s="858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0"/>
      <c r="R580" s="860"/>
      <c r="S580" s="860"/>
      <c r="T580" s="861"/>
      <c r="U580" s="37" t="s">
        <v>45</v>
      </c>
      <c r="V580" s="37" t="s">
        <v>45</v>
      </c>
      <c r="W580" s="38" t="s">
        <v>0</v>
      </c>
      <c r="X580" s="56">
        <v>60</v>
      </c>
      <c r="Y580" s="53">
        <f t="shared" si="110"/>
        <v>63.36</v>
      </c>
      <c r="Z580" s="39">
        <f>IFERROR(IF(Y580=0,"",ROUNDUP(Y580/H580,0)*0.01196),"")</f>
        <v>0.14352000000000001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64.090909090909079</v>
      </c>
      <c r="BN580" s="75">
        <f t="shared" si="112"/>
        <v>67.679999999999993</v>
      </c>
      <c r="BO580" s="75">
        <f t="shared" si="113"/>
        <v>0.10926573426573427</v>
      </c>
      <c r="BP580" s="75">
        <f t="shared" si="114"/>
        <v>0.11538461538461539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858">
        <v>4680115883109</v>
      </c>
      <c r="E581" s="858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0"/>
      <c r="R581" s="860"/>
      <c r="S581" s="860"/>
      <c r="T581" s="861"/>
      <c r="U581" s="37" t="s">
        <v>45</v>
      </c>
      <c r="V581" s="37" t="s">
        <v>45</v>
      </c>
      <c r="W581" s="38" t="s">
        <v>0</v>
      </c>
      <c r="X581" s="56">
        <v>120</v>
      </c>
      <c r="Y581" s="53">
        <f t="shared" si="110"/>
        <v>121.44000000000001</v>
      </c>
      <c r="Z581" s="39">
        <f>IFERROR(IF(Y581=0,"",ROUNDUP(Y581/H581,0)*0.01196),"")</f>
        <v>0.27507999999999999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128.18181818181816</v>
      </c>
      <c r="BN581" s="75">
        <f t="shared" si="112"/>
        <v>129.72</v>
      </c>
      <c r="BO581" s="75">
        <f t="shared" si="113"/>
        <v>0.21853146853146854</v>
      </c>
      <c r="BP581" s="75">
        <f t="shared" si="114"/>
        <v>0.22115384615384617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858">
        <v>4680115882072</v>
      </c>
      <c r="E582" s="85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11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0"/>
      <c r="R582" s="860"/>
      <c r="S582" s="860"/>
      <c r="T582" s="86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858">
        <v>4680115882072</v>
      </c>
      <c r="E583" s="858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1174" t="s">
        <v>955</v>
      </c>
      <c r="Q583" s="860"/>
      <c r="R583" s="860"/>
      <c r="S583" s="860"/>
      <c r="T583" s="86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858">
        <v>4680115882102</v>
      </c>
      <c r="E584" s="858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0"/>
      <c r="R584" s="860"/>
      <c r="S584" s="860"/>
      <c r="T584" s="86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858">
        <v>4680115882102</v>
      </c>
      <c r="E585" s="858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1176" t="s">
        <v>959</v>
      </c>
      <c r="Q585" s="860"/>
      <c r="R585" s="860"/>
      <c r="S585" s="860"/>
      <c r="T585" s="86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858">
        <v>4680115882096</v>
      </c>
      <c r="E586" s="858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11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0"/>
      <c r="R586" s="860"/>
      <c r="S586" s="860"/>
      <c r="T586" s="86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858">
        <v>4680115882096</v>
      </c>
      <c r="E587" s="858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1178" t="s">
        <v>964</v>
      </c>
      <c r="Q587" s="860"/>
      <c r="R587" s="860"/>
      <c r="S587" s="860"/>
      <c r="T587" s="86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865"/>
      <c r="B588" s="865"/>
      <c r="C588" s="865"/>
      <c r="D588" s="865"/>
      <c r="E588" s="865"/>
      <c r="F588" s="865"/>
      <c r="G588" s="865"/>
      <c r="H588" s="865"/>
      <c r="I588" s="865"/>
      <c r="J588" s="865"/>
      <c r="K588" s="865"/>
      <c r="L588" s="865"/>
      <c r="M588" s="865"/>
      <c r="N588" s="865"/>
      <c r="O588" s="866"/>
      <c r="P588" s="862" t="s">
        <v>40</v>
      </c>
      <c r="Q588" s="863"/>
      <c r="R588" s="863"/>
      <c r="S588" s="863"/>
      <c r="T588" s="863"/>
      <c r="U588" s="863"/>
      <c r="V588" s="864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37.878787878787875</v>
      </c>
      <c r="Y588" s="41">
        <f>IFERROR(Y579/H579,"0")+IFERROR(Y580/H580,"0")+IFERROR(Y581/H581,"0")+IFERROR(Y582/H582,"0")+IFERROR(Y583/H583,"0")+IFERROR(Y584/H584,"0")+IFERROR(Y585/H585,"0")+IFERROR(Y586/H586,"0")+IFERROR(Y587/H587,"0")</f>
        <v>39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0.46643999999999997</v>
      </c>
      <c r="AA588" s="64"/>
      <c r="AB588" s="64"/>
      <c r="AC588" s="64"/>
    </row>
    <row r="589" spans="1:68" x14ac:dyDescent="0.2">
      <c r="A589" s="865"/>
      <c r="B589" s="865"/>
      <c r="C589" s="865"/>
      <c r="D589" s="865"/>
      <c r="E589" s="865"/>
      <c r="F589" s="865"/>
      <c r="G589" s="865"/>
      <c r="H589" s="865"/>
      <c r="I589" s="865"/>
      <c r="J589" s="865"/>
      <c r="K589" s="865"/>
      <c r="L589" s="865"/>
      <c r="M589" s="865"/>
      <c r="N589" s="865"/>
      <c r="O589" s="866"/>
      <c r="P589" s="862" t="s">
        <v>40</v>
      </c>
      <c r="Q589" s="863"/>
      <c r="R589" s="863"/>
      <c r="S589" s="863"/>
      <c r="T589" s="863"/>
      <c r="U589" s="863"/>
      <c r="V589" s="864"/>
      <c r="W589" s="40" t="s">
        <v>0</v>
      </c>
      <c r="X589" s="41">
        <f>IFERROR(SUM(X579:X587),"0")</f>
        <v>200</v>
      </c>
      <c r="Y589" s="41">
        <f>IFERROR(SUM(Y579:Y587),"0")</f>
        <v>205.92000000000002</v>
      </c>
      <c r="Z589" s="40"/>
      <c r="AA589" s="64"/>
      <c r="AB589" s="64"/>
      <c r="AC589" s="64"/>
    </row>
    <row r="590" spans="1:68" ht="14.25" customHeight="1" x14ac:dyDescent="0.25">
      <c r="A590" s="857" t="s">
        <v>84</v>
      </c>
      <c r="B590" s="857"/>
      <c r="C590" s="857"/>
      <c r="D590" s="857"/>
      <c r="E590" s="857"/>
      <c r="F590" s="857"/>
      <c r="G590" s="857"/>
      <c r="H590" s="857"/>
      <c r="I590" s="857"/>
      <c r="J590" s="857"/>
      <c r="K590" s="857"/>
      <c r="L590" s="857"/>
      <c r="M590" s="857"/>
      <c r="N590" s="857"/>
      <c r="O590" s="857"/>
      <c r="P590" s="857"/>
      <c r="Q590" s="857"/>
      <c r="R590" s="857"/>
      <c r="S590" s="857"/>
      <c r="T590" s="857"/>
      <c r="U590" s="857"/>
      <c r="V590" s="857"/>
      <c r="W590" s="857"/>
      <c r="X590" s="857"/>
      <c r="Y590" s="857"/>
      <c r="Z590" s="857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858">
        <v>4607091383409</v>
      </c>
      <c r="E591" s="858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0"/>
      <c r="R591" s="860"/>
      <c r="S591" s="860"/>
      <c r="T591" s="861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858">
        <v>4607091383416</v>
      </c>
      <c r="E592" s="858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0"/>
      <c r="R592" s="860"/>
      <c r="S592" s="860"/>
      <c r="T592" s="86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858">
        <v>4680115883536</v>
      </c>
      <c r="E593" s="858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0"/>
      <c r="R593" s="860"/>
      <c r="S593" s="860"/>
      <c r="T593" s="86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65"/>
      <c r="B594" s="865"/>
      <c r="C594" s="865"/>
      <c r="D594" s="865"/>
      <c r="E594" s="865"/>
      <c r="F594" s="865"/>
      <c r="G594" s="865"/>
      <c r="H594" s="865"/>
      <c r="I594" s="865"/>
      <c r="J594" s="865"/>
      <c r="K594" s="865"/>
      <c r="L594" s="865"/>
      <c r="M594" s="865"/>
      <c r="N594" s="865"/>
      <c r="O594" s="866"/>
      <c r="P594" s="862" t="s">
        <v>40</v>
      </c>
      <c r="Q594" s="863"/>
      <c r="R594" s="863"/>
      <c r="S594" s="863"/>
      <c r="T594" s="863"/>
      <c r="U594" s="863"/>
      <c r="V594" s="864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865"/>
      <c r="B595" s="865"/>
      <c r="C595" s="865"/>
      <c r="D595" s="865"/>
      <c r="E595" s="865"/>
      <c r="F595" s="865"/>
      <c r="G595" s="865"/>
      <c r="H595" s="865"/>
      <c r="I595" s="865"/>
      <c r="J595" s="865"/>
      <c r="K595" s="865"/>
      <c r="L595" s="865"/>
      <c r="M595" s="865"/>
      <c r="N595" s="865"/>
      <c r="O595" s="866"/>
      <c r="P595" s="862" t="s">
        <v>40</v>
      </c>
      <c r="Q595" s="863"/>
      <c r="R595" s="863"/>
      <c r="S595" s="863"/>
      <c r="T595" s="863"/>
      <c r="U595" s="863"/>
      <c r="V595" s="864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857" t="s">
        <v>240</v>
      </c>
      <c r="B596" s="857"/>
      <c r="C596" s="857"/>
      <c r="D596" s="857"/>
      <c r="E596" s="857"/>
      <c r="F596" s="857"/>
      <c r="G596" s="857"/>
      <c r="H596" s="857"/>
      <c r="I596" s="857"/>
      <c r="J596" s="857"/>
      <c r="K596" s="857"/>
      <c r="L596" s="857"/>
      <c r="M596" s="857"/>
      <c r="N596" s="857"/>
      <c r="O596" s="857"/>
      <c r="P596" s="857"/>
      <c r="Q596" s="857"/>
      <c r="R596" s="857"/>
      <c r="S596" s="857"/>
      <c r="T596" s="857"/>
      <c r="U596" s="857"/>
      <c r="V596" s="857"/>
      <c r="W596" s="857"/>
      <c r="X596" s="857"/>
      <c r="Y596" s="857"/>
      <c r="Z596" s="857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858">
        <v>4680115885035</v>
      </c>
      <c r="E597" s="858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0"/>
      <c r="R597" s="860"/>
      <c r="S597" s="860"/>
      <c r="T597" s="86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858">
        <v>4680115885936</v>
      </c>
      <c r="E598" s="858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1183" t="s">
        <v>980</v>
      </c>
      <c r="Q598" s="860"/>
      <c r="R598" s="860"/>
      <c r="S598" s="860"/>
      <c r="T598" s="86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865"/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6"/>
      <c r="P599" s="862" t="s">
        <v>40</v>
      </c>
      <c r="Q599" s="863"/>
      <c r="R599" s="863"/>
      <c r="S599" s="863"/>
      <c r="T599" s="863"/>
      <c r="U599" s="863"/>
      <c r="V599" s="864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865"/>
      <c r="B600" s="865"/>
      <c r="C600" s="865"/>
      <c r="D600" s="865"/>
      <c r="E600" s="865"/>
      <c r="F600" s="865"/>
      <c r="G600" s="865"/>
      <c r="H600" s="865"/>
      <c r="I600" s="865"/>
      <c r="J600" s="865"/>
      <c r="K600" s="865"/>
      <c r="L600" s="865"/>
      <c r="M600" s="865"/>
      <c r="N600" s="865"/>
      <c r="O600" s="866"/>
      <c r="P600" s="862" t="s">
        <v>40</v>
      </c>
      <c r="Q600" s="863"/>
      <c r="R600" s="863"/>
      <c r="S600" s="863"/>
      <c r="T600" s="863"/>
      <c r="U600" s="863"/>
      <c r="V600" s="864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55" t="s">
        <v>981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52"/>
      <c r="AB601" s="52"/>
      <c r="AC601" s="52"/>
    </row>
    <row r="602" spans="1:68" ht="16.5" customHeight="1" x14ac:dyDescent="0.25">
      <c r="A602" s="856" t="s">
        <v>981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2"/>
      <c r="AB602" s="62"/>
      <c r="AC602" s="62"/>
    </row>
    <row r="603" spans="1:68" ht="14.25" customHeight="1" x14ac:dyDescent="0.25">
      <c r="A603" s="857" t="s">
        <v>135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858">
        <v>4640242181011</v>
      </c>
      <c r="E604" s="858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1184" t="s">
        <v>984</v>
      </c>
      <c r="Q604" s="860"/>
      <c r="R604" s="860"/>
      <c r="S604" s="860"/>
      <c r="T604" s="86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858">
        <v>4640242180441</v>
      </c>
      <c r="E605" s="858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1185" t="s">
        <v>988</v>
      </c>
      <c r="Q605" s="860"/>
      <c r="R605" s="860"/>
      <c r="S605" s="860"/>
      <c r="T605" s="86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858">
        <v>4640242180564</v>
      </c>
      <c r="E606" s="85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1186" t="s">
        <v>992</v>
      </c>
      <c r="Q606" s="860"/>
      <c r="R606" s="860"/>
      <c r="S606" s="860"/>
      <c r="T606" s="861"/>
      <c r="U606" s="37" t="s">
        <v>45</v>
      </c>
      <c r="V606" s="37" t="s">
        <v>45</v>
      </c>
      <c r="W606" s="38" t="s">
        <v>0</v>
      </c>
      <c r="X606" s="56">
        <v>260</v>
      </c>
      <c r="Y606" s="53">
        <f t="shared" si="115"/>
        <v>264</v>
      </c>
      <c r="Z606" s="39">
        <f>IFERROR(IF(Y606=0,"",ROUNDUP(Y606/H606,0)*0.02175),"")</f>
        <v>0.47849999999999998</v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270.40000000000003</v>
      </c>
      <c r="BN606" s="75">
        <f t="shared" si="117"/>
        <v>274.56</v>
      </c>
      <c r="BO606" s="75">
        <f t="shared" si="118"/>
        <v>0.38690476190476192</v>
      </c>
      <c r="BP606" s="75">
        <f t="shared" si="119"/>
        <v>0.39285714285714285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858">
        <v>4640242180922</v>
      </c>
      <c r="E607" s="858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1187" t="s">
        <v>996</v>
      </c>
      <c r="Q607" s="860"/>
      <c r="R607" s="860"/>
      <c r="S607" s="860"/>
      <c r="T607" s="86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858">
        <v>4640242181189</v>
      </c>
      <c r="E608" s="858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1188" t="s">
        <v>1000</v>
      </c>
      <c r="Q608" s="860"/>
      <c r="R608" s="860"/>
      <c r="S608" s="860"/>
      <c r="T608" s="86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858">
        <v>4640242180038</v>
      </c>
      <c r="E609" s="858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1189" t="s">
        <v>1003</v>
      </c>
      <c r="Q609" s="860"/>
      <c r="R609" s="860"/>
      <c r="S609" s="860"/>
      <c r="T609" s="86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858">
        <v>4640242181172</v>
      </c>
      <c r="E610" s="858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1190" t="s">
        <v>1006</v>
      </c>
      <c r="Q610" s="860"/>
      <c r="R610" s="860"/>
      <c r="S610" s="860"/>
      <c r="T610" s="861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865"/>
      <c r="B611" s="865"/>
      <c r="C611" s="865"/>
      <c r="D611" s="865"/>
      <c r="E611" s="865"/>
      <c r="F611" s="865"/>
      <c r="G611" s="865"/>
      <c r="H611" s="865"/>
      <c r="I611" s="865"/>
      <c r="J611" s="865"/>
      <c r="K611" s="865"/>
      <c r="L611" s="865"/>
      <c r="M611" s="865"/>
      <c r="N611" s="865"/>
      <c r="O611" s="866"/>
      <c r="P611" s="862" t="s">
        <v>40</v>
      </c>
      <c r="Q611" s="863"/>
      <c r="R611" s="863"/>
      <c r="S611" s="863"/>
      <c r="T611" s="863"/>
      <c r="U611" s="863"/>
      <c r="V611" s="864"/>
      <c r="W611" s="40" t="s">
        <v>39</v>
      </c>
      <c r="X611" s="41">
        <f>IFERROR(X604/H604,"0")+IFERROR(X605/H605,"0")+IFERROR(X606/H606,"0")+IFERROR(X607/H607,"0")+IFERROR(X608/H608,"0")+IFERROR(X609/H609,"0")+IFERROR(X610/H610,"0")</f>
        <v>21.666666666666668</v>
      </c>
      <c r="Y611" s="41">
        <f>IFERROR(Y604/H604,"0")+IFERROR(Y605/H605,"0")+IFERROR(Y606/H606,"0")+IFERROR(Y607/H607,"0")+IFERROR(Y608/H608,"0")+IFERROR(Y609/H609,"0")+IFERROR(Y610/H610,"0")</f>
        <v>22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0.47849999999999998</v>
      </c>
      <c r="AA611" s="64"/>
      <c r="AB611" s="64"/>
      <c r="AC611" s="64"/>
    </row>
    <row r="612" spans="1:68" x14ac:dyDescent="0.2">
      <c r="A612" s="865"/>
      <c r="B612" s="865"/>
      <c r="C612" s="865"/>
      <c r="D612" s="865"/>
      <c r="E612" s="865"/>
      <c r="F612" s="865"/>
      <c r="G612" s="865"/>
      <c r="H612" s="865"/>
      <c r="I612" s="865"/>
      <c r="J612" s="865"/>
      <c r="K612" s="865"/>
      <c r="L612" s="865"/>
      <c r="M612" s="865"/>
      <c r="N612" s="865"/>
      <c r="O612" s="866"/>
      <c r="P612" s="862" t="s">
        <v>40</v>
      </c>
      <c r="Q612" s="863"/>
      <c r="R612" s="863"/>
      <c r="S612" s="863"/>
      <c r="T612" s="863"/>
      <c r="U612" s="863"/>
      <c r="V612" s="864"/>
      <c r="W612" s="40" t="s">
        <v>0</v>
      </c>
      <c r="X612" s="41">
        <f>IFERROR(SUM(X604:X610),"0")</f>
        <v>260</v>
      </c>
      <c r="Y612" s="41">
        <f>IFERROR(SUM(Y604:Y610),"0")</f>
        <v>264</v>
      </c>
      <c r="Z612" s="40"/>
      <c r="AA612" s="64"/>
      <c r="AB612" s="64"/>
      <c r="AC612" s="64"/>
    </row>
    <row r="613" spans="1:68" ht="14.25" customHeight="1" x14ac:dyDescent="0.25">
      <c r="A613" s="857" t="s">
        <v>193</v>
      </c>
      <c r="B613" s="857"/>
      <c r="C613" s="857"/>
      <c r="D613" s="857"/>
      <c r="E613" s="857"/>
      <c r="F613" s="857"/>
      <c r="G613" s="857"/>
      <c r="H613" s="857"/>
      <c r="I613" s="857"/>
      <c r="J613" s="857"/>
      <c r="K613" s="857"/>
      <c r="L613" s="857"/>
      <c r="M613" s="857"/>
      <c r="N613" s="857"/>
      <c r="O613" s="857"/>
      <c r="P613" s="857"/>
      <c r="Q613" s="857"/>
      <c r="R613" s="857"/>
      <c r="S613" s="857"/>
      <c r="T613" s="857"/>
      <c r="U613" s="857"/>
      <c r="V613" s="857"/>
      <c r="W613" s="857"/>
      <c r="X613" s="857"/>
      <c r="Y613" s="857"/>
      <c r="Z613" s="857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858">
        <v>4640242180519</v>
      </c>
      <c r="E614" s="858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1191" t="s">
        <v>1009</v>
      </c>
      <c r="Q614" s="860"/>
      <c r="R614" s="860"/>
      <c r="S614" s="860"/>
      <c r="T614" s="86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858">
        <v>4640242180526</v>
      </c>
      <c r="E615" s="858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1192" t="s">
        <v>1013</v>
      </c>
      <c r="Q615" s="860"/>
      <c r="R615" s="860"/>
      <c r="S615" s="860"/>
      <c r="T615" s="861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858">
        <v>4640242180090</v>
      </c>
      <c r="E616" s="858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1193" t="s">
        <v>1016</v>
      </c>
      <c r="Q616" s="860"/>
      <c r="R616" s="860"/>
      <c r="S616" s="860"/>
      <c r="T616" s="861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858">
        <v>4640242181363</v>
      </c>
      <c r="E617" s="858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1194" t="s">
        <v>1020</v>
      </c>
      <c r="Q617" s="860"/>
      <c r="R617" s="860"/>
      <c r="S617" s="860"/>
      <c r="T617" s="86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865"/>
      <c r="B618" s="865"/>
      <c r="C618" s="865"/>
      <c r="D618" s="865"/>
      <c r="E618" s="865"/>
      <c r="F618" s="865"/>
      <c r="G618" s="865"/>
      <c r="H618" s="865"/>
      <c r="I618" s="865"/>
      <c r="J618" s="865"/>
      <c r="K618" s="865"/>
      <c r="L618" s="865"/>
      <c r="M618" s="865"/>
      <c r="N618" s="865"/>
      <c r="O618" s="866"/>
      <c r="P618" s="862" t="s">
        <v>40</v>
      </c>
      <c r="Q618" s="863"/>
      <c r="R618" s="863"/>
      <c r="S618" s="863"/>
      <c r="T618" s="863"/>
      <c r="U618" s="863"/>
      <c r="V618" s="864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865"/>
      <c r="B619" s="865"/>
      <c r="C619" s="865"/>
      <c r="D619" s="865"/>
      <c r="E619" s="865"/>
      <c r="F619" s="865"/>
      <c r="G619" s="865"/>
      <c r="H619" s="865"/>
      <c r="I619" s="865"/>
      <c r="J619" s="865"/>
      <c r="K619" s="865"/>
      <c r="L619" s="865"/>
      <c r="M619" s="865"/>
      <c r="N619" s="865"/>
      <c r="O619" s="866"/>
      <c r="P619" s="862" t="s">
        <v>40</v>
      </c>
      <c r="Q619" s="863"/>
      <c r="R619" s="863"/>
      <c r="S619" s="863"/>
      <c r="T619" s="863"/>
      <c r="U619" s="863"/>
      <c r="V619" s="864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857" t="s">
        <v>78</v>
      </c>
      <c r="B620" s="857"/>
      <c r="C620" s="857"/>
      <c r="D620" s="857"/>
      <c r="E620" s="857"/>
      <c r="F620" s="857"/>
      <c r="G620" s="857"/>
      <c r="H620" s="857"/>
      <c r="I620" s="857"/>
      <c r="J620" s="857"/>
      <c r="K620" s="857"/>
      <c r="L620" s="857"/>
      <c r="M620" s="857"/>
      <c r="N620" s="857"/>
      <c r="O620" s="857"/>
      <c r="P620" s="857"/>
      <c r="Q620" s="857"/>
      <c r="R620" s="857"/>
      <c r="S620" s="857"/>
      <c r="T620" s="857"/>
      <c r="U620" s="857"/>
      <c r="V620" s="857"/>
      <c r="W620" s="857"/>
      <c r="X620" s="857"/>
      <c r="Y620" s="857"/>
      <c r="Z620" s="857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858">
        <v>4640242180816</v>
      </c>
      <c r="E621" s="858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1195" t="s">
        <v>1023</v>
      </c>
      <c r="Q621" s="860"/>
      <c r="R621" s="860"/>
      <c r="S621" s="860"/>
      <c r="T621" s="861"/>
      <c r="U621" s="37" t="s">
        <v>45</v>
      </c>
      <c r="V621" s="37" t="s">
        <v>45</v>
      </c>
      <c r="W621" s="38" t="s">
        <v>0</v>
      </c>
      <c r="X621" s="56">
        <v>130</v>
      </c>
      <c r="Y621" s="53">
        <f t="shared" ref="Y621:Y627" si="120">IFERROR(IF(X621="",0,CEILING((X621/$H621),1)*$H621),"")</f>
        <v>130.20000000000002</v>
      </c>
      <c r="Z621" s="39">
        <f>IFERROR(IF(Y621=0,"",ROUNDUP(Y621/H621,0)*0.00753),"")</f>
        <v>0.23343</v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138.04761904761904</v>
      </c>
      <c r="BN621" s="75">
        <f t="shared" ref="BN621:BN627" si="122">IFERROR(Y621*I621/H621,"0")</f>
        <v>138.26000000000002</v>
      </c>
      <c r="BO621" s="75">
        <f t="shared" ref="BO621:BO627" si="123">IFERROR(1/J621*(X621/H621),"0")</f>
        <v>0.1984126984126984</v>
      </c>
      <c r="BP621" s="75">
        <f t="shared" ref="BP621:BP627" si="124">IFERROR(1/J621*(Y621/H621),"0")</f>
        <v>0.19871794871794873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858">
        <v>4640242180595</v>
      </c>
      <c r="E622" s="858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1196" t="s">
        <v>1027</v>
      </c>
      <c r="Q622" s="860"/>
      <c r="R622" s="860"/>
      <c r="S622" s="860"/>
      <c r="T622" s="861"/>
      <c r="U622" s="37" t="s">
        <v>45</v>
      </c>
      <c r="V622" s="37" t="s">
        <v>45</v>
      </c>
      <c r="W622" s="38" t="s">
        <v>0</v>
      </c>
      <c r="X622" s="56">
        <v>400</v>
      </c>
      <c r="Y622" s="53">
        <f t="shared" si="120"/>
        <v>403.20000000000005</v>
      </c>
      <c r="Z622" s="39">
        <f>IFERROR(IF(Y622=0,"",ROUNDUP(Y622/H622,0)*0.00753),"")</f>
        <v>0.72287999999999997</v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424.76190476190476</v>
      </c>
      <c r="BN622" s="75">
        <f t="shared" si="122"/>
        <v>428.16</v>
      </c>
      <c r="BO622" s="75">
        <f t="shared" si="123"/>
        <v>0.61050061050061055</v>
      </c>
      <c r="BP622" s="75">
        <f t="shared" si="124"/>
        <v>0.61538461538461542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858">
        <v>4640242181615</v>
      </c>
      <c r="E623" s="858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1197" t="s">
        <v>1031</v>
      </c>
      <c r="Q623" s="860"/>
      <c r="R623" s="860"/>
      <c r="S623" s="860"/>
      <c r="T623" s="86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858">
        <v>4640242181639</v>
      </c>
      <c r="E624" s="858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1198" t="s">
        <v>1035</v>
      </c>
      <c r="Q624" s="860"/>
      <c r="R624" s="860"/>
      <c r="S624" s="860"/>
      <c r="T624" s="861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858">
        <v>4640242181622</v>
      </c>
      <c r="E625" s="858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1199" t="s">
        <v>1039</v>
      </c>
      <c r="Q625" s="860"/>
      <c r="R625" s="860"/>
      <c r="S625" s="860"/>
      <c r="T625" s="861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858">
        <v>4640242180908</v>
      </c>
      <c r="E626" s="858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200" t="s">
        <v>1043</v>
      </c>
      <c r="Q626" s="860"/>
      <c r="R626" s="860"/>
      <c r="S626" s="860"/>
      <c r="T626" s="861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858">
        <v>4640242180489</v>
      </c>
      <c r="E627" s="858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201" t="s">
        <v>1046</v>
      </c>
      <c r="Q627" s="860"/>
      <c r="R627" s="860"/>
      <c r="S627" s="860"/>
      <c r="T627" s="86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865"/>
      <c r="B628" s="865"/>
      <c r="C628" s="865"/>
      <c r="D628" s="865"/>
      <c r="E628" s="865"/>
      <c r="F628" s="865"/>
      <c r="G628" s="865"/>
      <c r="H628" s="865"/>
      <c r="I628" s="865"/>
      <c r="J628" s="865"/>
      <c r="K628" s="865"/>
      <c r="L628" s="865"/>
      <c r="M628" s="865"/>
      <c r="N628" s="865"/>
      <c r="O628" s="866"/>
      <c r="P628" s="862" t="s">
        <v>40</v>
      </c>
      <c r="Q628" s="863"/>
      <c r="R628" s="863"/>
      <c r="S628" s="863"/>
      <c r="T628" s="863"/>
      <c r="U628" s="863"/>
      <c r="V628" s="864"/>
      <c r="W628" s="40" t="s">
        <v>39</v>
      </c>
      <c r="X628" s="41">
        <f>IFERROR(X621/H621,"0")+IFERROR(X622/H622,"0")+IFERROR(X623/H623,"0")+IFERROR(X624/H624,"0")+IFERROR(X625/H625,"0")+IFERROR(X626/H626,"0")+IFERROR(X627/H627,"0")</f>
        <v>126.19047619047619</v>
      </c>
      <c r="Y628" s="41">
        <f>IFERROR(Y621/H621,"0")+IFERROR(Y622/H622,"0")+IFERROR(Y623/H623,"0")+IFERROR(Y624/H624,"0")+IFERROR(Y625/H625,"0")+IFERROR(Y626/H626,"0")+IFERROR(Y627/H627,"0")</f>
        <v>127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0.95630999999999999</v>
      </c>
      <c r="AA628" s="64"/>
      <c r="AB628" s="64"/>
      <c r="AC628" s="64"/>
    </row>
    <row r="629" spans="1:68" x14ac:dyDescent="0.2">
      <c r="A629" s="865"/>
      <c r="B629" s="865"/>
      <c r="C629" s="865"/>
      <c r="D629" s="865"/>
      <c r="E629" s="865"/>
      <c r="F629" s="865"/>
      <c r="G629" s="865"/>
      <c r="H629" s="865"/>
      <c r="I629" s="865"/>
      <c r="J629" s="865"/>
      <c r="K629" s="865"/>
      <c r="L629" s="865"/>
      <c r="M629" s="865"/>
      <c r="N629" s="865"/>
      <c r="O629" s="866"/>
      <c r="P629" s="862" t="s">
        <v>40</v>
      </c>
      <c r="Q629" s="863"/>
      <c r="R629" s="863"/>
      <c r="S629" s="863"/>
      <c r="T629" s="863"/>
      <c r="U629" s="863"/>
      <c r="V629" s="864"/>
      <c r="W629" s="40" t="s">
        <v>0</v>
      </c>
      <c r="X629" s="41">
        <f>IFERROR(SUM(X621:X627),"0")</f>
        <v>530</v>
      </c>
      <c r="Y629" s="41">
        <f>IFERROR(SUM(Y621:Y627),"0")</f>
        <v>533.40000000000009</v>
      </c>
      <c r="Z629" s="40"/>
      <c r="AA629" s="64"/>
      <c r="AB629" s="64"/>
      <c r="AC629" s="64"/>
    </row>
    <row r="630" spans="1:68" ht="14.25" customHeight="1" x14ac:dyDescent="0.25">
      <c r="A630" s="857" t="s">
        <v>84</v>
      </c>
      <c r="B630" s="857"/>
      <c r="C630" s="857"/>
      <c r="D630" s="857"/>
      <c r="E630" s="857"/>
      <c r="F630" s="857"/>
      <c r="G630" s="857"/>
      <c r="H630" s="857"/>
      <c r="I630" s="857"/>
      <c r="J630" s="857"/>
      <c r="K630" s="857"/>
      <c r="L630" s="857"/>
      <c r="M630" s="857"/>
      <c r="N630" s="857"/>
      <c r="O630" s="857"/>
      <c r="P630" s="857"/>
      <c r="Q630" s="857"/>
      <c r="R630" s="857"/>
      <c r="S630" s="857"/>
      <c r="T630" s="857"/>
      <c r="U630" s="857"/>
      <c r="V630" s="857"/>
      <c r="W630" s="857"/>
      <c r="X630" s="857"/>
      <c r="Y630" s="857"/>
      <c r="Z630" s="857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858">
        <v>4640242180533</v>
      </c>
      <c r="E631" s="858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1202" t="s">
        <v>1049</v>
      </c>
      <c r="Q631" s="860"/>
      <c r="R631" s="860"/>
      <c r="S631" s="860"/>
      <c r="T631" s="86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858">
        <v>4640242180533</v>
      </c>
      <c r="E632" s="858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1203" t="s">
        <v>1052</v>
      </c>
      <c r="Q632" s="860"/>
      <c r="R632" s="860"/>
      <c r="S632" s="860"/>
      <c r="T632" s="86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858">
        <v>4640242180540</v>
      </c>
      <c r="E633" s="858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1204" t="s">
        <v>1055</v>
      </c>
      <c r="Q633" s="860"/>
      <c r="R633" s="860"/>
      <c r="S633" s="860"/>
      <c r="T633" s="86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858">
        <v>4640242180540</v>
      </c>
      <c r="E634" s="858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1205" t="s">
        <v>1058</v>
      </c>
      <c r="Q634" s="860"/>
      <c r="R634" s="860"/>
      <c r="S634" s="860"/>
      <c r="T634" s="86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858">
        <v>4640242181233</v>
      </c>
      <c r="E635" s="858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1206" t="s">
        <v>1061</v>
      </c>
      <c r="Q635" s="860"/>
      <c r="R635" s="860"/>
      <c r="S635" s="860"/>
      <c r="T635" s="861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858">
        <v>4640242181233</v>
      </c>
      <c r="E636" s="858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1207" t="s">
        <v>1063</v>
      </c>
      <c r="Q636" s="860"/>
      <c r="R636" s="860"/>
      <c r="S636" s="860"/>
      <c r="T636" s="861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858">
        <v>4640242181226</v>
      </c>
      <c r="E637" s="858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1208" t="s">
        <v>1066</v>
      </c>
      <c r="Q637" s="860"/>
      <c r="R637" s="860"/>
      <c r="S637" s="860"/>
      <c r="T637" s="861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858">
        <v>4640242181226</v>
      </c>
      <c r="E638" s="858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1209" t="s">
        <v>1068</v>
      </c>
      <c r="Q638" s="860"/>
      <c r="R638" s="860"/>
      <c r="S638" s="860"/>
      <c r="T638" s="861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865"/>
      <c r="B639" s="865"/>
      <c r="C639" s="865"/>
      <c r="D639" s="865"/>
      <c r="E639" s="865"/>
      <c r="F639" s="865"/>
      <c r="G639" s="865"/>
      <c r="H639" s="865"/>
      <c r="I639" s="865"/>
      <c r="J639" s="865"/>
      <c r="K639" s="865"/>
      <c r="L639" s="865"/>
      <c r="M639" s="865"/>
      <c r="N639" s="865"/>
      <c r="O639" s="866"/>
      <c r="P639" s="862" t="s">
        <v>40</v>
      </c>
      <c r="Q639" s="863"/>
      <c r="R639" s="863"/>
      <c r="S639" s="863"/>
      <c r="T639" s="863"/>
      <c r="U639" s="863"/>
      <c r="V639" s="864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865"/>
      <c r="B640" s="865"/>
      <c r="C640" s="865"/>
      <c r="D640" s="865"/>
      <c r="E640" s="865"/>
      <c r="F640" s="865"/>
      <c r="G640" s="865"/>
      <c r="H640" s="865"/>
      <c r="I640" s="865"/>
      <c r="J640" s="865"/>
      <c r="K640" s="865"/>
      <c r="L640" s="865"/>
      <c r="M640" s="865"/>
      <c r="N640" s="865"/>
      <c r="O640" s="866"/>
      <c r="P640" s="862" t="s">
        <v>40</v>
      </c>
      <c r="Q640" s="863"/>
      <c r="R640" s="863"/>
      <c r="S640" s="863"/>
      <c r="T640" s="863"/>
      <c r="U640" s="863"/>
      <c r="V640" s="864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857" t="s">
        <v>240</v>
      </c>
      <c r="B641" s="857"/>
      <c r="C641" s="857"/>
      <c r="D641" s="857"/>
      <c r="E641" s="857"/>
      <c r="F641" s="857"/>
      <c r="G641" s="857"/>
      <c r="H641" s="857"/>
      <c r="I641" s="857"/>
      <c r="J641" s="857"/>
      <c r="K641" s="857"/>
      <c r="L641" s="857"/>
      <c r="M641" s="857"/>
      <c r="N641" s="857"/>
      <c r="O641" s="857"/>
      <c r="P641" s="857"/>
      <c r="Q641" s="857"/>
      <c r="R641" s="857"/>
      <c r="S641" s="857"/>
      <c r="T641" s="857"/>
      <c r="U641" s="857"/>
      <c r="V641" s="857"/>
      <c r="W641" s="857"/>
      <c r="X641" s="857"/>
      <c r="Y641" s="857"/>
      <c r="Z641" s="857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858">
        <v>4640242180120</v>
      </c>
      <c r="E642" s="858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10" t="s">
        <v>1071</v>
      </c>
      <c r="Q642" s="860"/>
      <c r="R642" s="860"/>
      <c r="S642" s="860"/>
      <c r="T642" s="861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858">
        <v>4640242180120</v>
      </c>
      <c r="E643" s="858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1211" t="s">
        <v>1074</v>
      </c>
      <c r="Q643" s="860"/>
      <c r="R643" s="860"/>
      <c r="S643" s="860"/>
      <c r="T643" s="861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858">
        <v>4640242180137</v>
      </c>
      <c r="E644" s="858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1212" t="s">
        <v>1077</v>
      </c>
      <c r="Q644" s="860"/>
      <c r="R644" s="860"/>
      <c r="S644" s="860"/>
      <c r="T644" s="861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858">
        <v>4640242180137</v>
      </c>
      <c r="E645" s="85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1213" t="s">
        <v>1080</v>
      </c>
      <c r="Q645" s="860"/>
      <c r="R645" s="860"/>
      <c r="S645" s="860"/>
      <c r="T645" s="86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65"/>
      <c r="B646" s="865"/>
      <c r="C646" s="865"/>
      <c r="D646" s="865"/>
      <c r="E646" s="865"/>
      <c r="F646" s="865"/>
      <c r="G646" s="865"/>
      <c r="H646" s="865"/>
      <c r="I646" s="865"/>
      <c r="J646" s="865"/>
      <c r="K646" s="865"/>
      <c r="L646" s="865"/>
      <c r="M646" s="865"/>
      <c r="N646" s="865"/>
      <c r="O646" s="866"/>
      <c r="P646" s="862" t="s">
        <v>40</v>
      </c>
      <c r="Q646" s="863"/>
      <c r="R646" s="863"/>
      <c r="S646" s="863"/>
      <c r="T646" s="863"/>
      <c r="U646" s="863"/>
      <c r="V646" s="864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65"/>
      <c r="B647" s="865"/>
      <c r="C647" s="865"/>
      <c r="D647" s="865"/>
      <c r="E647" s="865"/>
      <c r="F647" s="865"/>
      <c r="G647" s="865"/>
      <c r="H647" s="865"/>
      <c r="I647" s="865"/>
      <c r="J647" s="865"/>
      <c r="K647" s="865"/>
      <c r="L647" s="865"/>
      <c r="M647" s="865"/>
      <c r="N647" s="865"/>
      <c r="O647" s="866"/>
      <c r="P647" s="862" t="s">
        <v>40</v>
      </c>
      <c r="Q647" s="863"/>
      <c r="R647" s="863"/>
      <c r="S647" s="863"/>
      <c r="T647" s="863"/>
      <c r="U647" s="863"/>
      <c r="V647" s="864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56" t="s">
        <v>1081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2"/>
      <c r="AB648" s="62"/>
      <c r="AC648" s="62"/>
    </row>
    <row r="649" spans="1:68" ht="14.25" customHeight="1" x14ac:dyDescent="0.25">
      <c r="A649" s="857" t="s">
        <v>135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858">
        <v>4640242180045</v>
      </c>
      <c r="E650" s="858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1214" t="s">
        <v>1084</v>
      </c>
      <c r="Q650" s="860"/>
      <c r="R650" s="860"/>
      <c r="S650" s="860"/>
      <c r="T650" s="861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858">
        <v>4640242180601</v>
      </c>
      <c r="E651" s="85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1215" t="s">
        <v>1088</v>
      </c>
      <c r="Q651" s="860"/>
      <c r="R651" s="860"/>
      <c r="S651" s="860"/>
      <c r="T651" s="86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865"/>
      <c r="B652" s="865"/>
      <c r="C652" s="865"/>
      <c r="D652" s="865"/>
      <c r="E652" s="865"/>
      <c r="F652" s="865"/>
      <c r="G652" s="865"/>
      <c r="H652" s="865"/>
      <c r="I652" s="865"/>
      <c r="J652" s="865"/>
      <c r="K652" s="865"/>
      <c r="L652" s="865"/>
      <c r="M652" s="865"/>
      <c r="N652" s="865"/>
      <c r="O652" s="866"/>
      <c r="P652" s="862" t="s">
        <v>40</v>
      </c>
      <c r="Q652" s="863"/>
      <c r="R652" s="863"/>
      <c r="S652" s="863"/>
      <c r="T652" s="863"/>
      <c r="U652" s="863"/>
      <c r="V652" s="864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865"/>
      <c r="B653" s="865"/>
      <c r="C653" s="865"/>
      <c r="D653" s="865"/>
      <c r="E653" s="865"/>
      <c r="F653" s="865"/>
      <c r="G653" s="865"/>
      <c r="H653" s="865"/>
      <c r="I653" s="865"/>
      <c r="J653" s="865"/>
      <c r="K653" s="865"/>
      <c r="L653" s="865"/>
      <c r="M653" s="865"/>
      <c r="N653" s="865"/>
      <c r="O653" s="866"/>
      <c r="P653" s="862" t="s">
        <v>40</v>
      </c>
      <c r="Q653" s="863"/>
      <c r="R653" s="863"/>
      <c r="S653" s="863"/>
      <c r="T653" s="863"/>
      <c r="U653" s="863"/>
      <c r="V653" s="864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857" t="s">
        <v>193</v>
      </c>
      <c r="B654" s="857"/>
      <c r="C654" s="857"/>
      <c r="D654" s="857"/>
      <c r="E654" s="857"/>
      <c r="F654" s="857"/>
      <c r="G654" s="857"/>
      <c r="H654" s="857"/>
      <c r="I654" s="857"/>
      <c r="J654" s="857"/>
      <c r="K654" s="857"/>
      <c r="L654" s="857"/>
      <c r="M654" s="857"/>
      <c r="N654" s="857"/>
      <c r="O654" s="857"/>
      <c r="P654" s="857"/>
      <c r="Q654" s="857"/>
      <c r="R654" s="857"/>
      <c r="S654" s="857"/>
      <c r="T654" s="857"/>
      <c r="U654" s="857"/>
      <c r="V654" s="857"/>
      <c r="W654" s="857"/>
      <c r="X654" s="857"/>
      <c r="Y654" s="857"/>
      <c r="Z654" s="857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858">
        <v>4640242180090</v>
      </c>
      <c r="E655" s="858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1216" t="s">
        <v>1092</v>
      </c>
      <c r="Q655" s="860"/>
      <c r="R655" s="860"/>
      <c r="S655" s="860"/>
      <c r="T655" s="86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865"/>
      <c r="B656" s="865"/>
      <c r="C656" s="865"/>
      <c r="D656" s="865"/>
      <c r="E656" s="865"/>
      <c r="F656" s="865"/>
      <c r="G656" s="865"/>
      <c r="H656" s="865"/>
      <c r="I656" s="865"/>
      <c r="J656" s="865"/>
      <c r="K656" s="865"/>
      <c r="L656" s="865"/>
      <c r="M656" s="865"/>
      <c r="N656" s="865"/>
      <c r="O656" s="866"/>
      <c r="P656" s="862" t="s">
        <v>40</v>
      </c>
      <c r="Q656" s="863"/>
      <c r="R656" s="863"/>
      <c r="S656" s="863"/>
      <c r="T656" s="863"/>
      <c r="U656" s="863"/>
      <c r="V656" s="86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865"/>
      <c r="B657" s="865"/>
      <c r="C657" s="865"/>
      <c r="D657" s="865"/>
      <c r="E657" s="865"/>
      <c r="F657" s="865"/>
      <c r="G657" s="865"/>
      <c r="H657" s="865"/>
      <c r="I657" s="865"/>
      <c r="J657" s="865"/>
      <c r="K657" s="865"/>
      <c r="L657" s="865"/>
      <c r="M657" s="865"/>
      <c r="N657" s="865"/>
      <c r="O657" s="866"/>
      <c r="P657" s="862" t="s">
        <v>40</v>
      </c>
      <c r="Q657" s="863"/>
      <c r="R657" s="863"/>
      <c r="S657" s="863"/>
      <c r="T657" s="863"/>
      <c r="U657" s="863"/>
      <c r="V657" s="86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857" t="s">
        <v>78</v>
      </c>
      <c r="B658" s="857"/>
      <c r="C658" s="857"/>
      <c r="D658" s="857"/>
      <c r="E658" s="857"/>
      <c r="F658" s="857"/>
      <c r="G658" s="857"/>
      <c r="H658" s="857"/>
      <c r="I658" s="857"/>
      <c r="J658" s="857"/>
      <c r="K658" s="857"/>
      <c r="L658" s="857"/>
      <c r="M658" s="857"/>
      <c r="N658" s="857"/>
      <c r="O658" s="857"/>
      <c r="P658" s="857"/>
      <c r="Q658" s="857"/>
      <c r="R658" s="857"/>
      <c r="S658" s="857"/>
      <c r="T658" s="857"/>
      <c r="U658" s="857"/>
      <c r="V658" s="857"/>
      <c r="W658" s="857"/>
      <c r="X658" s="857"/>
      <c r="Y658" s="857"/>
      <c r="Z658" s="857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858">
        <v>4640242180076</v>
      </c>
      <c r="E659" s="858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1217" t="s">
        <v>1096</v>
      </c>
      <c r="Q659" s="860"/>
      <c r="R659" s="860"/>
      <c r="S659" s="860"/>
      <c r="T659" s="86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865"/>
      <c r="B660" s="865"/>
      <c r="C660" s="865"/>
      <c r="D660" s="865"/>
      <c r="E660" s="865"/>
      <c r="F660" s="865"/>
      <c r="G660" s="865"/>
      <c r="H660" s="865"/>
      <c r="I660" s="865"/>
      <c r="J660" s="865"/>
      <c r="K660" s="865"/>
      <c r="L660" s="865"/>
      <c r="M660" s="865"/>
      <c r="N660" s="865"/>
      <c r="O660" s="866"/>
      <c r="P660" s="862" t="s">
        <v>40</v>
      </c>
      <c r="Q660" s="863"/>
      <c r="R660" s="863"/>
      <c r="S660" s="863"/>
      <c r="T660" s="863"/>
      <c r="U660" s="863"/>
      <c r="V660" s="86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865"/>
      <c r="B661" s="865"/>
      <c r="C661" s="865"/>
      <c r="D661" s="865"/>
      <c r="E661" s="865"/>
      <c r="F661" s="865"/>
      <c r="G661" s="865"/>
      <c r="H661" s="865"/>
      <c r="I661" s="865"/>
      <c r="J661" s="865"/>
      <c r="K661" s="865"/>
      <c r="L661" s="865"/>
      <c r="M661" s="865"/>
      <c r="N661" s="865"/>
      <c r="O661" s="866"/>
      <c r="P661" s="862" t="s">
        <v>40</v>
      </c>
      <c r="Q661" s="863"/>
      <c r="R661" s="863"/>
      <c r="S661" s="863"/>
      <c r="T661" s="863"/>
      <c r="U661" s="863"/>
      <c r="V661" s="86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857" t="s">
        <v>84</v>
      </c>
      <c r="B662" s="857"/>
      <c r="C662" s="857"/>
      <c r="D662" s="857"/>
      <c r="E662" s="857"/>
      <c r="F662" s="857"/>
      <c r="G662" s="857"/>
      <c r="H662" s="857"/>
      <c r="I662" s="857"/>
      <c r="J662" s="857"/>
      <c r="K662" s="857"/>
      <c r="L662" s="857"/>
      <c r="M662" s="857"/>
      <c r="N662" s="857"/>
      <c r="O662" s="857"/>
      <c r="P662" s="857"/>
      <c r="Q662" s="857"/>
      <c r="R662" s="857"/>
      <c r="S662" s="857"/>
      <c r="T662" s="857"/>
      <c r="U662" s="857"/>
      <c r="V662" s="857"/>
      <c r="W662" s="857"/>
      <c r="X662" s="857"/>
      <c r="Y662" s="857"/>
      <c r="Z662" s="857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858">
        <v>4640242180106</v>
      </c>
      <c r="E663" s="858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1218" t="s">
        <v>1100</v>
      </c>
      <c r="Q663" s="860"/>
      <c r="R663" s="860"/>
      <c r="S663" s="860"/>
      <c r="T663" s="861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65"/>
      <c r="B664" s="865"/>
      <c r="C664" s="865"/>
      <c r="D664" s="865"/>
      <c r="E664" s="865"/>
      <c r="F664" s="865"/>
      <c r="G664" s="865"/>
      <c r="H664" s="865"/>
      <c r="I664" s="865"/>
      <c r="J664" s="865"/>
      <c r="K664" s="865"/>
      <c r="L664" s="865"/>
      <c r="M664" s="865"/>
      <c r="N664" s="865"/>
      <c r="O664" s="866"/>
      <c r="P664" s="862" t="s">
        <v>40</v>
      </c>
      <c r="Q664" s="863"/>
      <c r="R664" s="863"/>
      <c r="S664" s="863"/>
      <c r="T664" s="863"/>
      <c r="U664" s="863"/>
      <c r="V664" s="864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865"/>
      <c r="B665" s="865"/>
      <c r="C665" s="865"/>
      <c r="D665" s="865"/>
      <c r="E665" s="865"/>
      <c r="F665" s="865"/>
      <c r="G665" s="865"/>
      <c r="H665" s="865"/>
      <c r="I665" s="865"/>
      <c r="J665" s="865"/>
      <c r="K665" s="865"/>
      <c r="L665" s="865"/>
      <c r="M665" s="865"/>
      <c r="N665" s="865"/>
      <c r="O665" s="866"/>
      <c r="P665" s="862" t="s">
        <v>40</v>
      </c>
      <c r="Q665" s="863"/>
      <c r="R665" s="863"/>
      <c r="S665" s="863"/>
      <c r="T665" s="863"/>
      <c r="U665" s="863"/>
      <c r="V665" s="864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865"/>
      <c r="B666" s="865"/>
      <c r="C666" s="865"/>
      <c r="D666" s="865"/>
      <c r="E666" s="865"/>
      <c r="F666" s="865"/>
      <c r="G666" s="865"/>
      <c r="H666" s="865"/>
      <c r="I666" s="865"/>
      <c r="J666" s="865"/>
      <c r="K666" s="865"/>
      <c r="L666" s="865"/>
      <c r="M666" s="865"/>
      <c r="N666" s="865"/>
      <c r="O666" s="1222"/>
      <c r="P666" s="1219" t="s">
        <v>33</v>
      </c>
      <c r="Q666" s="1220"/>
      <c r="R666" s="1220"/>
      <c r="S666" s="1220"/>
      <c r="T666" s="1220"/>
      <c r="U666" s="1220"/>
      <c r="V666" s="1221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17927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18028.080000000002</v>
      </c>
      <c r="Z666" s="40"/>
      <c r="AA666" s="64"/>
      <c r="AB666" s="64"/>
      <c r="AC666" s="64"/>
    </row>
    <row r="667" spans="1:68" x14ac:dyDescent="0.2">
      <c r="A667" s="865"/>
      <c r="B667" s="865"/>
      <c r="C667" s="865"/>
      <c r="D667" s="865"/>
      <c r="E667" s="865"/>
      <c r="F667" s="865"/>
      <c r="G667" s="865"/>
      <c r="H667" s="865"/>
      <c r="I667" s="865"/>
      <c r="J667" s="865"/>
      <c r="K667" s="865"/>
      <c r="L667" s="865"/>
      <c r="M667" s="865"/>
      <c r="N667" s="865"/>
      <c r="O667" s="1222"/>
      <c r="P667" s="1219" t="s">
        <v>34</v>
      </c>
      <c r="Q667" s="1220"/>
      <c r="R667" s="1220"/>
      <c r="S667" s="1220"/>
      <c r="T667" s="1220"/>
      <c r="U667" s="1220"/>
      <c r="V667" s="1221"/>
      <c r="W667" s="40" t="s">
        <v>0</v>
      </c>
      <c r="X667" s="41">
        <f>IFERROR(SUM(BM22:BM663),"0")</f>
        <v>18806.953361599259</v>
      </c>
      <c r="Y667" s="41">
        <f>IFERROR(SUM(BN22:BN663),"0")</f>
        <v>18914.510000000006</v>
      </c>
      <c r="Z667" s="40"/>
      <c r="AA667" s="64"/>
      <c r="AB667" s="64"/>
      <c r="AC667" s="64"/>
    </row>
    <row r="668" spans="1:68" x14ac:dyDescent="0.2">
      <c r="A668" s="865"/>
      <c r="B668" s="865"/>
      <c r="C668" s="865"/>
      <c r="D668" s="865"/>
      <c r="E668" s="865"/>
      <c r="F668" s="865"/>
      <c r="G668" s="865"/>
      <c r="H668" s="865"/>
      <c r="I668" s="865"/>
      <c r="J668" s="865"/>
      <c r="K668" s="865"/>
      <c r="L668" s="865"/>
      <c r="M668" s="865"/>
      <c r="N668" s="865"/>
      <c r="O668" s="1222"/>
      <c r="P668" s="1219" t="s">
        <v>35</v>
      </c>
      <c r="Q668" s="1220"/>
      <c r="R668" s="1220"/>
      <c r="S668" s="1220"/>
      <c r="T668" s="1220"/>
      <c r="U668" s="1220"/>
      <c r="V668" s="1221"/>
      <c r="W668" s="40" t="s">
        <v>20</v>
      </c>
      <c r="X668" s="42">
        <f>ROUNDUP(SUM(BO22:BO663),0)</f>
        <v>31</v>
      </c>
      <c r="Y668" s="42">
        <f>ROUNDUP(SUM(BP22:BP663),0)</f>
        <v>31</v>
      </c>
      <c r="Z668" s="40"/>
      <c r="AA668" s="64"/>
      <c r="AB668" s="64"/>
      <c r="AC668" s="64"/>
    </row>
    <row r="669" spans="1:68" x14ac:dyDescent="0.2">
      <c r="A669" s="865"/>
      <c r="B669" s="865"/>
      <c r="C669" s="865"/>
      <c r="D669" s="865"/>
      <c r="E669" s="865"/>
      <c r="F669" s="865"/>
      <c r="G669" s="865"/>
      <c r="H669" s="865"/>
      <c r="I669" s="865"/>
      <c r="J669" s="865"/>
      <c r="K669" s="865"/>
      <c r="L669" s="865"/>
      <c r="M669" s="865"/>
      <c r="N669" s="865"/>
      <c r="O669" s="1222"/>
      <c r="P669" s="1219" t="s">
        <v>36</v>
      </c>
      <c r="Q669" s="1220"/>
      <c r="R669" s="1220"/>
      <c r="S669" s="1220"/>
      <c r="T669" s="1220"/>
      <c r="U669" s="1220"/>
      <c r="V669" s="1221"/>
      <c r="W669" s="40" t="s">
        <v>0</v>
      </c>
      <c r="X669" s="41">
        <f>GrossWeightTotal+PalletQtyTotal*25</f>
        <v>19581.953361599259</v>
      </c>
      <c r="Y669" s="41">
        <f>GrossWeightTotalR+PalletQtyTotalR*25</f>
        <v>19689.510000000006</v>
      </c>
      <c r="Z669" s="40"/>
      <c r="AA669" s="64"/>
      <c r="AB669" s="64"/>
      <c r="AC669" s="64"/>
    </row>
    <row r="670" spans="1:68" x14ac:dyDescent="0.2">
      <c r="A670" s="865"/>
      <c r="B670" s="865"/>
      <c r="C670" s="865"/>
      <c r="D670" s="865"/>
      <c r="E670" s="865"/>
      <c r="F670" s="865"/>
      <c r="G670" s="865"/>
      <c r="H670" s="865"/>
      <c r="I670" s="865"/>
      <c r="J670" s="865"/>
      <c r="K670" s="865"/>
      <c r="L670" s="865"/>
      <c r="M670" s="865"/>
      <c r="N670" s="865"/>
      <c r="O670" s="1222"/>
      <c r="P670" s="1219" t="s">
        <v>37</v>
      </c>
      <c r="Q670" s="1220"/>
      <c r="R670" s="1220"/>
      <c r="S670" s="1220"/>
      <c r="T670" s="1220"/>
      <c r="U670" s="1220"/>
      <c r="V670" s="1221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2194.4089423700502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2212</v>
      </c>
      <c r="Z670" s="40"/>
      <c r="AA670" s="64"/>
      <c r="AB670" s="64"/>
      <c r="AC670" s="64"/>
    </row>
    <row r="671" spans="1:68" ht="14.25" x14ac:dyDescent="0.2">
      <c r="A671" s="865"/>
      <c r="B671" s="865"/>
      <c r="C671" s="865"/>
      <c r="D671" s="865"/>
      <c r="E671" s="865"/>
      <c r="F671" s="865"/>
      <c r="G671" s="865"/>
      <c r="H671" s="865"/>
      <c r="I671" s="865"/>
      <c r="J671" s="865"/>
      <c r="K671" s="865"/>
      <c r="L671" s="865"/>
      <c r="M671" s="865"/>
      <c r="N671" s="865"/>
      <c r="O671" s="1222"/>
      <c r="P671" s="1219" t="s">
        <v>38</v>
      </c>
      <c r="Q671" s="1220"/>
      <c r="R671" s="1220"/>
      <c r="S671" s="1220"/>
      <c r="T671" s="1220"/>
      <c r="U671" s="1220"/>
      <c r="V671" s="1221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34.799579999999999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1223" t="s">
        <v>133</v>
      </c>
      <c r="D673" s="1223" t="s">
        <v>133</v>
      </c>
      <c r="E673" s="1223" t="s">
        <v>133</v>
      </c>
      <c r="F673" s="1223" t="s">
        <v>133</v>
      </c>
      <c r="G673" s="1223" t="s">
        <v>133</v>
      </c>
      <c r="H673" s="1223" t="s">
        <v>133</v>
      </c>
      <c r="I673" s="1223" t="s">
        <v>362</v>
      </c>
      <c r="J673" s="1223" t="s">
        <v>362</v>
      </c>
      <c r="K673" s="1223" t="s">
        <v>362</v>
      </c>
      <c r="L673" s="1223" t="s">
        <v>362</v>
      </c>
      <c r="M673" s="1223" t="s">
        <v>362</v>
      </c>
      <c r="N673" s="1224"/>
      <c r="O673" s="1223" t="s">
        <v>362</v>
      </c>
      <c r="P673" s="1223" t="s">
        <v>362</v>
      </c>
      <c r="Q673" s="1223" t="s">
        <v>362</v>
      </c>
      <c r="R673" s="1223" t="s">
        <v>362</v>
      </c>
      <c r="S673" s="1223" t="s">
        <v>362</v>
      </c>
      <c r="T673" s="1223" t="s">
        <v>362</v>
      </c>
      <c r="U673" s="1223" t="s">
        <v>362</v>
      </c>
      <c r="V673" s="1223" t="s">
        <v>362</v>
      </c>
      <c r="W673" s="1223" t="s">
        <v>702</v>
      </c>
      <c r="X673" s="1223" t="s">
        <v>702</v>
      </c>
      <c r="Y673" s="1223" t="s">
        <v>806</v>
      </c>
      <c r="Z673" s="1223" t="s">
        <v>806</v>
      </c>
      <c r="AA673" s="1223" t="s">
        <v>806</v>
      </c>
      <c r="AB673" s="1223" t="s">
        <v>806</v>
      </c>
      <c r="AC673" s="80" t="s">
        <v>906</v>
      </c>
      <c r="AD673" s="1223" t="s">
        <v>981</v>
      </c>
      <c r="AE673" s="1223" t="s">
        <v>981</v>
      </c>
      <c r="AF673" s="1"/>
    </row>
    <row r="674" spans="1:32" ht="14.25" customHeight="1" thickTop="1" x14ac:dyDescent="0.2">
      <c r="A674" s="1225" t="s">
        <v>10</v>
      </c>
      <c r="B674" s="1223" t="s">
        <v>77</v>
      </c>
      <c r="C674" s="1223" t="s">
        <v>134</v>
      </c>
      <c r="D674" s="1223" t="s">
        <v>161</v>
      </c>
      <c r="E674" s="1223" t="s">
        <v>248</v>
      </c>
      <c r="F674" s="1223" t="s">
        <v>274</v>
      </c>
      <c r="G674" s="1223" t="s">
        <v>326</v>
      </c>
      <c r="H674" s="1223" t="s">
        <v>133</v>
      </c>
      <c r="I674" s="1223" t="s">
        <v>363</v>
      </c>
      <c r="J674" s="1223" t="s">
        <v>388</v>
      </c>
      <c r="K674" s="1223" t="s">
        <v>464</v>
      </c>
      <c r="L674" s="1223" t="s">
        <v>484</v>
      </c>
      <c r="M674" s="1223" t="s">
        <v>510</v>
      </c>
      <c r="N674" s="1"/>
      <c r="O674" s="1223" t="s">
        <v>539</v>
      </c>
      <c r="P674" s="1223" t="s">
        <v>542</v>
      </c>
      <c r="Q674" s="1223" t="s">
        <v>551</v>
      </c>
      <c r="R674" s="1223" t="s">
        <v>570</v>
      </c>
      <c r="S674" s="1223" t="s">
        <v>580</v>
      </c>
      <c r="T674" s="1223" t="s">
        <v>593</v>
      </c>
      <c r="U674" s="1223" t="s">
        <v>604</v>
      </c>
      <c r="V674" s="1223" t="s">
        <v>689</v>
      </c>
      <c r="W674" s="1223" t="s">
        <v>703</v>
      </c>
      <c r="X674" s="1223" t="s">
        <v>757</v>
      </c>
      <c r="Y674" s="1223" t="s">
        <v>807</v>
      </c>
      <c r="Z674" s="1223" t="s">
        <v>866</v>
      </c>
      <c r="AA674" s="1223" t="s">
        <v>889</v>
      </c>
      <c r="AB674" s="1223" t="s">
        <v>902</v>
      </c>
      <c r="AC674" s="1223" t="s">
        <v>906</v>
      </c>
      <c r="AD674" s="1223" t="s">
        <v>981</v>
      </c>
      <c r="AE674" s="1223" t="s">
        <v>1081</v>
      </c>
      <c r="AF674" s="1"/>
    </row>
    <row r="675" spans="1:32" ht="13.5" thickBot="1" x14ac:dyDescent="0.25">
      <c r="A675" s="1226"/>
      <c r="B675" s="1223"/>
      <c r="C675" s="1223"/>
      <c r="D675" s="1223"/>
      <c r="E675" s="1223"/>
      <c r="F675" s="1223"/>
      <c r="G675" s="1223"/>
      <c r="H675" s="1223"/>
      <c r="I675" s="1223"/>
      <c r="J675" s="1223"/>
      <c r="K675" s="1223"/>
      <c r="L675" s="1223"/>
      <c r="M675" s="1223"/>
      <c r="N675" s="1"/>
      <c r="O675" s="1223"/>
      <c r="P675" s="1223"/>
      <c r="Q675" s="1223"/>
      <c r="R675" s="1223"/>
      <c r="S675" s="1223"/>
      <c r="T675" s="1223"/>
      <c r="U675" s="1223"/>
      <c r="V675" s="1223"/>
      <c r="W675" s="1223"/>
      <c r="X675" s="1223"/>
      <c r="Y675" s="1223"/>
      <c r="Z675" s="1223"/>
      <c r="AA675" s="1223"/>
      <c r="AB675" s="1223"/>
      <c r="AC675" s="1223"/>
      <c r="AD675" s="1223"/>
      <c r="AE675" s="1223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124.8</v>
      </c>
      <c r="E676" s="50">
        <f>IFERROR(Y110*1,"0")+IFERROR(Y111*1,"0")+IFERROR(Y112*1,"0")+IFERROR(Y116*1,"0")+IFERROR(Y117*1,"0")+IFERROR(Y118*1,"0")+IFERROR(Y119*1,"0")+IFERROR(Y120*1,"0")+IFERROR(Y121*1,"0")</f>
        <v>54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72.899999999999991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42</v>
      </c>
      <c r="I676" s="50">
        <f>IFERROR(Y194*1,"0")+IFERROR(Y198*1,"0")+IFERROR(Y199*1,"0")+IFERROR(Y200*1,"0")+IFERROR(Y201*1,"0")+IFERROR(Y202*1,"0")+IFERROR(Y203*1,"0")+IFERROR(Y204*1,"0")+IFERROR(Y205*1,"0")</f>
        <v>88.2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3408.6000000000004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670.2</v>
      </c>
      <c r="V676" s="50">
        <f>IFERROR(Y408*1,"0")+IFERROR(Y412*1,"0")+IFERROR(Y413*1,"0")+IFERROR(Y414*1,"0")</f>
        <v>84.9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11337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352.56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50.400000000000006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945.12000000000012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797.40000000000009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2024-11-26T08:01:35Z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