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1,24 Пушкарный\"/>
    </mc:Choice>
  </mc:AlternateContent>
  <xr:revisionPtr revIDLastSave="0" documentId="13_ncr:1_{75BAE449-0F45-4F24-B489-963593C78BD5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Z663" i="2" s="1"/>
  <c r="Z664" i="2" s="1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X653" i="2"/>
  <c r="X652" i="2"/>
  <c r="BO651" i="2"/>
  <c r="BM651" i="2"/>
  <c r="Z651" i="2"/>
  <c r="Y651" i="2"/>
  <c r="BP651" i="2" s="1"/>
  <c r="BO650" i="2"/>
  <c r="BM650" i="2"/>
  <c r="Y650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X640" i="2"/>
  <c r="X639" i="2"/>
  <c r="BO638" i="2"/>
  <c r="BM638" i="2"/>
  <c r="Y638" i="2"/>
  <c r="BO637" i="2"/>
  <c r="BM637" i="2"/>
  <c r="Z637" i="2"/>
  <c r="Y637" i="2"/>
  <c r="BN637" i="2" s="1"/>
  <c r="BP636" i="2"/>
  <c r="BO636" i="2"/>
  <c r="BM636" i="2"/>
  <c r="Y636" i="2"/>
  <c r="BN636" i="2" s="1"/>
  <c r="BP635" i="2"/>
  <c r="BO635" i="2"/>
  <c r="BM635" i="2"/>
  <c r="Y635" i="2"/>
  <c r="BO634" i="2"/>
  <c r="BM634" i="2"/>
  <c r="Y634" i="2"/>
  <c r="BO633" i="2"/>
  <c r="BM633" i="2"/>
  <c r="Y633" i="2"/>
  <c r="BN633" i="2" s="1"/>
  <c r="BO632" i="2"/>
  <c r="BM632" i="2"/>
  <c r="Y632" i="2"/>
  <c r="BN632" i="2" s="1"/>
  <c r="BO631" i="2"/>
  <c r="BM631" i="2"/>
  <c r="Y631" i="2"/>
  <c r="X629" i="2"/>
  <c r="X628" i="2"/>
  <c r="BO627" i="2"/>
  <c r="BM627" i="2"/>
  <c r="Y627" i="2"/>
  <c r="Z627" i="2" s="1"/>
  <c r="BO626" i="2"/>
  <c r="BM626" i="2"/>
  <c r="Y626" i="2"/>
  <c r="Z626" i="2" s="1"/>
  <c r="BO625" i="2"/>
  <c r="BM625" i="2"/>
  <c r="Y625" i="2"/>
  <c r="Z625" i="2" s="1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X619" i="2"/>
  <c r="X618" i="2"/>
  <c r="BO617" i="2"/>
  <c r="BM617" i="2"/>
  <c r="Y617" i="2"/>
  <c r="Z617" i="2" s="1"/>
  <c r="BO616" i="2"/>
  <c r="BM616" i="2"/>
  <c r="Y616" i="2"/>
  <c r="Z616" i="2" s="1"/>
  <c r="BO615" i="2"/>
  <c r="BM615" i="2"/>
  <c r="Y615" i="2"/>
  <c r="Z615" i="2" s="1"/>
  <c r="BO614" i="2"/>
  <c r="BM614" i="2"/>
  <c r="Y614" i="2"/>
  <c r="X612" i="2"/>
  <c r="X611" i="2"/>
  <c r="BO610" i="2"/>
  <c r="BM610" i="2"/>
  <c r="Y610" i="2"/>
  <c r="BP610" i="2" s="1"/>
  <c r="BO609" i="2"/>
  <c r="BM609" i="2"/>
  <c r="Y609" i="2"/>
  <c r="BP609" i="2" s="1"/>
  <c r="BO608" i="2"/>
  <c r="BM608" i="2"/>
  <c r="Y608" i="2"/>
  <c r="BP608" i="2" s="1"/>
  <c r="BO607" i="2"/>
  <c r="BM607" i="2"/>
  <c r="Y607" i="2"/>
  <c r="BP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X600" i="2"/>
  <c r="X599" i="2"/>
  <c r="BO598" i="2"/>
  <c r="BM598" i="2"/>
  <c r="Y598" i="2"/>
  <c r="BP598" i="2" s="1"/>
  <c r="BO597" i="2"/>
  <c r="BM597" i="2"/>
  <c r="Y597" i="2"/>
  <c r="BN597" i="2" s="1"/>
  <c r="P597" i="2"/>
  <c r="X595" i="2"/>
  <c r="X594" i="2"/>
  <c r="BO593" i="2"/>
  <c r="BM593" i="2"/>
  <c r="Y593" i="2"/>
  <c r="BN593" i="2" s="1"/>
  <c r="P593" i="2"/>
  <c r="BO592" i="2"/>
  <c r="BM592" i="2"/>
  <c r="Y592" i="2"/>
  <c r="BP592" i="2" s="1"/>
  <c r="P592" i="2"/>
  <c r="BO591" i="2"/>
  <c r="BM591" i="2"/>
  <c r="Y591" i="2"/>
  <c r="BN591" i="2" s="1"/>
  <c r="P591" i="2"/>
  <c r="X589" i="2"/>
  <c r="X588" i="2"/>
  <c r="BO587" i="2"/>
  <c r="BM587" i="2"/>
  <c r="Y587" i="2"/>
  <c r="BP587" i="2" s="1"/>
  <c r="BO586" i="2"/>
  <c r="BM586" i="2"/>
  <c r="Y586" i="2"/>
  <c r="Z586" i="2" s="1"/>
  <c r="P586" i="2"/>
  <c r="BO585" i="2"/>
  <c r="BM585" i="2"/>
  <c r="Y585" i="2"/>
  <c r="Z585" i="2" s="1"/>
  <c r="BO584" i="2"/>
  <c r="BM584" i="2"/>
  <c r="Y584" i="2"/>
  <c r="P584" i="2"/>
  <c r="BO583" i="2"/>
  <c r="BM583" i="2"/>
  <c r="Y583" i="2"/>
  <c r="BP583" i="2" s="1"/>
  <c r="BO582" i="2"/>
  <c r="BM582" i="2"/>
  <c r="Y582" i="2"/>
  <c r="BN582" i="2" s="1"/>
  <c r="P582" i="2"/>
  <c r="BO581" i="2"/>
  <c r="BM581" i="2"/>
  <c r="Y581" i="2"/>
  <c r="BN581" i="2" s="1"/>
  <c r="P581" i="2"/>
  <c r="BO580" i="2"/>
  <c r="BM580" i="2"/>
  <c r="Y580" i="2"/>
  <c r="P580" i="2"/>
  <c r="BO579" i="2"/>
  <c r="BM579" i="2"/>
  <c r="Y579" i="2"/>
  <c r="BP579" i="2" s="1"/>
  <c r="P579" i="2"/>
  <c r="X577" i="2"/>
  <c r="X576" i="2"/>
  <c r="BO575" i="2"/>
  <c r="BM575" i="2"/>
  <c r="Y575" i="2"/>
  <c r="BP575" i="2" s="1"/>
  <c r="BO574" i="2"/>
  <c r="BM574" i="2"/>
  <c r="Y574" i="2"/>
  <c r="BP574" i="2" s="1"/>
  <c r="P574" i="2"/>
  <c r="BO573" i="2"/>
  <c r="BM573" i="2"/>
  <c r="Y573" i="2"/>
  <c r="Z573" i="2" s="1"/>
  <c r="P573" i="2"/>
  <c r="X571" i="2"/>
  <c r="X570" i="2"/>
  <c r="BO569" i="2"/>
  <c r="BM569" i="2"/>
  <c r="Y569" i="2"/>
  <c r="Z569" i="2" s="1"/>
  <c r="P569" i="2"/>
  <c r="BO568" i="2"/>
  <c r="BM568" i="2"/>
  <c r="Y568" i="2"/>
  <c r="Z568" i="2" s="1"/>
  <c r="BO567" i="2"/>
  <c r="BM567" i="2"/>
  <c r="Y567" i="2"/>
  <c r="BP567" i="2" s="1"/>
  <c r="BO566" i="2"/>
  <c r="BM566" i="2"/>
  <c r="Y566" i="2"/>
  <c r="Z566" i="2" s="1"/>
  <c r="P566" i="2"/>
  <c r="BO565" i="2"/>
  <c r="BM565" i="2"/>
  <c r="Z565" i="2"/>
  <c r="Y565" i="2"/>
  <c r="BN565" i="2" s="1"/>
  <c r="BO564" i="2"/>
  <c r="BM564" i="2"/>
  <c r="Y564" i="2"/>
  <c r="BN564" i="2" s="1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BP561" i="2" s="1"/>
  <c r="P561" i="2"/>
  <c r="BO560" i="2"/>
  <c r="BM560" i="2"/>
  <c r="Y560" i="2"/>
  <c r="Z560" i="2" s="1"/>
  <c r="P560" i="2"/>
  <c r="BO559" i="2"/>
  <c r="BM559" i="2"/>
  <c r="Y559" i="2"/>
  <c r="P559" i="2"/>
  <c r="X555" i="2"/>
  <c r="X554" i="2"/>
  <c r="BO553" i="2"/>
  <c r="BM553" i="2"/>
  <c r="Y553" i="2"/>
  <c r="Z553" i="2" s="1"/>
  <c r="Z554" i="2" s="1"/>
  <c r="P553" i="2"/>
  <c r="X550" i="2"/>
  <c r="X549" i="2"/>
  <c r="BO548" i="2"/>
  <c r="BM548" i="2"/>
  <c r="Y548" i="2"/>
  <c r="Z548" i="2" s="1"/>
  <c r="BO547" i="2"/>
  <c r="BM547" i="2"/>
  <c r="Y547" i="2"/>
  <c r="BP547" i="2" s="1"/>
  <c r="P547" i="2"/>
  <c r="BO546" i="2"/>
  <c r="BM546" i="2"/>
  <c r="Y546" i="2"/>
  <c r="P546" i="2"/>
  <c r="BO545" i="2"/>
  <c r="BM545" i="2"/>
  <c r="Y545" i="2"/>
  <c r="P545" i="2"/>
  <c r="X542" i="2"/>
  <c r="X541" i="2"/>
  <c r="BO540" i="2"/>
  <c r="BM540" i="2"/>
  <c r="Y540" i="2"/>
  <c r="Y542" i="2" s="1"/>
  <c r="P540" i="2"/>
  <c r="X538" i="2"/>
  <c r="X537" i="2"/>
  <c r="BO536" i="2"/>
  <c r="BM536" i="2"/>
  <c r="Y536" i="2"/>
  <c r="Y538" i="2" s="1"/>
  <c r="P536" i="2"/>
  <c r="X534" i="2"/>
  <c r="X533" i="2"/>
  <c r="BO532" i="2"/>
  <c r="BM532" i="2"/>
  <c r="Y532" i="2"/>
  <c r="BP532" i="2" s="1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BP528" i="2"/>
  <c r="BO528" i="2"/>
  <c r="BN528" i="2"/>
  <c r="BM528" i="2"/>
  <c r="Z528" i="2"/>
  <c r="Y528" i="2"/>
  <c r="P528" i="2"/>
  <c r="X526" i="2"/>
  <c r="X525" i="2"/>
  <c r="BO524" i="2"/>
  <c r="BM524" i="2"/>
  <c r="Z524" i="2"/>
  <c r="Z525" i="2" s="1"/>
  <c r="Y524" i="2"/>
  <c r="Y526" i="2" s="1"/>
  <c r="P524" i="2"/>
  <c r="X521" i="2"/>
  <c r="X520" i="2"/>
  <c r="BO519" i="2"/>
  <c r="BM519" i="2"/>
  <c r="Y519" i="2"/>
  <c r="P519" i="2"/>
  <c r="BO518" i="2"/>
  <c r="BM518" i="2"/>
  <c r="Y518" i="2"/>
  <c r="Y521" i="2" s="1"/>
  <c r="P518" i="2"/>
  <c r="X516" i="2"/>
  <c r="X515" i="2"/>
  <c r="BO514" i="2"/>
  <c r="BM514" i="2"/>
  <c r="Y514" i="2"/>
  <c r="P514" i="2"/>
  <c r="BO513" i="2"/>
  <c r="BM513" i="2"/>
  <c r="Y513" i="2"/>
  <c r="Y516" i="2" s="1"/>
  <c r="P513" i="2"/>
  <c r="X511" i="2"/>
  <c r="X510" i="2"/>
  <c r="BO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P507" i="2"/>
  <c r="BO506" i="2"/>
  <c r="BM506" i="2"/>
  <c r="Y506" i="2"/>
  <c r="BP506" i="2" s="1"/>
  <c r="P506" i="2"/>
  <c r="BO505" i="2"/>
  <c r="BM505" i="2"/>
  <c r="Y505" i="2"/>
  <c r="BP505" i="2" s="1"/>
  <c r="P505" i="2"/>
  <c r="BO504" i="2"/>
  <c r="BM504" i="2"/>
  <c r="Y504" i="2"/>
  <c r="Z504" i="2" s="1"/>
  <c r="P504" i="2"/>
  <c r="BO503" i="2"/>
  <c r="BM503" i="2"/>
  <c r="Y503" i="2"/>
  <c r="BO502" i="2"/>
  <c r="BM502" i="2"/>
  <c r="Y502" i="2"/>
  <c r="P502" i="2"/>
  <c r="BO501" i="2"/>
  <c r="BM501" i="2"/>
  <c r="Y501" i="2"/>
  <c r="BP501" i="2" s="1"/>
  <c r="P501" i="2"/>
  <c r="BO500" i="2"/>
  <c r="BM500" i="2"/>
  <c r="Y500" i="2"/>
  <c r="BP500" i="2" s="1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BP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X489" i="2"/>
  <c r="X488" i="2"/>
  <c r="BO487" i="2"/>
  <c r="BM487" i="2"/>
  <c r="Y487" i="2"/>
  <c r="P487" i="2"/>
  <c r="X483" i="2"/>
  <c r="X482" i="2"/>
  <c r="BP481" i="2"/>
  <c r="BO481" i="2"/>
  <c r="BN481" i="2"/>
  <c r="BM481" i="2"/>
  <c r="Z481" i="2"/>
  <c r="Y481" i="2"/>
  <c r="P481" i="2"/>
  <c r="BO480" i="2"/>
  <c r="BM480" i="2"/>
  <c r="Y480" i="2"/>
  <c r="Y482" i="2" s="1"/>
  <c r="X478" i="2"/>
  <c r="X477" i="2"/>
  <c r="BP476" i="2"/>
  <c r="BO476" i="2"/>
  <c r="BN476" i="2"/>
  <c r="BM476" i="2"/>
  <c r="Z476" i="2"/>
  <c r="Y476" i="2"/>
  <c r="P476" i="2"/>
  <c r="BO475" i="2"/>
  <c r="BM475" i="2"/>
  <c r="Y475" i="2"/>
  <c r="BP475" i="2" s="1"/>
  <c r="P475" i="2"/>
  <c r="BO474" i="2"/>
  <c r="BM474" i="2"/>
  <c r="Y474" i="2"/>
  <c r="P474" i="2"/>
  <c r="BO473" i="2"/>
  <c r="BM473" i="2"/>
  <c r="Y473" i="2"/>
  <c r="BP473" i="2" s="1"/>
  <c r="BO472" i="2"/>
  <c r="BM472" i="2"/>
  <c r="Y472" i="2"/>
  <c r="P472" i="2"/>
  <c r="BO471" i="2"/>
  <c r="BM471" i="2"/>
  <c r="Y471" i="2"/>
  <c r="P471" i="2"/>
  <c r="BO470" i="2"/>
  <c r="BM470" i="2"/>
  <c r="Y470" i="2"/>
  <c r="BP470" i="2" s="1"/>
  <c r="X468" i="2"/>
  <c r="X467" i="2"/>
  <c r="BO466" i="2"/>
  <c r="BM466" i="2"/>
  <c r="Y466" i="2"/>
  <c r="BP466" i="2" s="1"/>
  <c r="P466" i="2"/>
  <c r="BO465" i="2"/>
  <c r="BM465" i="2"/>
  <c r="Y465" i="2"/>
  <c r="Y468" i="2" s="1"/>
  <c r="P465" i="2"/>
  <c r="X463" i="2"/>
  <c r="X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P459" i="2"/>
  <c r="BO458" i="2"/>
  <c r="BM458" i="2"/>
  <c r="Y458" i="2"/>
  <c r="BN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P455" i="2" s="1"/>
  <c r="P455" i="2"/>
  <c r="BP454" i="2"/>
  <c r="BO454" i="2"/>
  <c r="BN454" i="2"/>
  <c r="BM454" i="2"/>
  <c r="Z454" i="2"/>
  <c r="Y454" i="2"/>
  <c r="X451" i="2"/>
  <c r="X450" i="2"/>
  <c r="BO449" i="2"/>
  <c r="BM449" i="2"/>
  <c r="Y449" i="2"/>
  <c r="BP449" i="2" s="1"/>
  <c r="BO448" i="2"/>
  <c r="BM448" i="2"/>
  <c r="Y448" i="2"/>
  <c r="BP448" i="2" s="1"/>
  <c r="P448" i="2"/>
  <c r="BO447" i="2"/>
  <c r="BM447" i="2"/>
  <c r="Y447" i="2"/>
  <c r="BP447" i="2" s="1"/>
  <c r="P447" i="2"/>
  <c r="X445" i="2"/>
  <c r="X444" i="2"/>
  <c r="BO443" i="2"/>
  <c r="BM443" i="2"/>
  <c r="Y443" i="2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BP440" i="2" s="1"/>
  <c r="BO439" i="2"/>
  <c r="BM439" i="2"/>
  <c r="Y439" i="2"/>
  <c r="BN439" i="2" s="1"/>
  <c r="P439" i="2"/>
  <c r="X437" i="2"/>
  <c r="X436" i="2"/>
  <c r="BO435" i="2"/>
  <c r="BM435" i="2"/>
  <c r="Y435" i="2"/>
  <c r="BP435" i="2" s="1"/>
  <c r="P435" i="2"/>
  <c r="BO434" i="2"/>
  <c r="BM434" i="2"/>
  <c r="Y434" i="2"/>
  <c r="P434" i="2"/>
  <c r="X432" i="2"/>
  <c r="X431" i="2"/>
  <c r="BO430" i="2"/>
  <c r="BM430" i="2"/>
  <c r="Y430" i="2"/>
  <c r="P430" i="2"/>
  <c r="BO429" i="2"/>
  <c r="BM429" i="2"/>
  <c r="Y429" i="2"/>
  <c r="BP429" i="2" s="1"/>
  <c r="P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BO420" i="2"/>
  <c r="BM420" i="2"/>
  <c r="Y420" i="2"/>
  <c r="P420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Y405" i="2" s="1"/>
  <c r="P401" i="2"/>
  <c r="X399" i="2"/>
  <c r="X398" i="2"/>
  <c r="BO397" i="2"/>
  <c r="BM397" i="2"/>
  <c r="Y397" i="2"/>
  <c r="P397" i="2"/>
  <c r="BO396" i="2"/>
  <c r="BM396" i="2"/>
  <c r="Y396" i="2"/>
  <c r="BN396" i="2" s="1"/>
  <c r="P396" i="2"/>
  <c r="BO395" i="2"/>
  <c r="BM395" i="2"/>
  <c r="Y395" i="2"/>
  <c r="BO394" i="2"/>
  <c r="BM394" i="2"/>
  <c r="Y394" i="2"/>
  <c r="X392" i="2"/>
  <c r="X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Y392" i="2" s="1"/>
  <c r="P388" i="2"/>
  <c r="X386" i="2"/>
  <c r="X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BN382" i="2" s="1"/>
  <c r="P382" i="2"/>
  <c r="BO381" i="2"/>
  <c r="BM381" i="2"/>
  <c r="Y381" i="2"/>
  <c r="P381" i="2"/>
  <c r="BO380" i="2"/>
  <c r="BM380" i="2"/>
  <c r="Y380" i="2"/>
  <c r="BP380" i="2" s="1"/>
  <c r="P380" i="2"/>
  <c r="BO379" i="2"/>
  <c r="BM379" i="2"/>
  <c r="Y379" i="2"/>
  <c r="Y385" i="2" s="1"/>
  <c r="P379" i="2"/>
  <c r="X377" i="2"/>
  <c r="X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Y377" i="2" s="1"/>
  <c r="P373" i="2"/>
  <c r="BP372" i="2"/>
  <c r="BO372" i="2"/>
  <c r="BN372" i="2"/>
  <c r="BM372" i="2"/>
  <c r="Z372" i="2"/>
  <c r="Y372" i="2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P362" i="2" s="1"/>
  <c r="BO361" i="2"/>
  <c r="BM361" i="2"/>
  <c r="Y361" i="2"/>
  <c r="BP361" i="2" s="1"/>
  <c r="P361" i="2"/>
  <c r="BO360" i="2"/>
  <c r="BM360" i="2"/>
  <c r="Y360" i="2"/>
  <c r="P360" i="2"/>
  <c r="X357" i="2"/>
  <c r="X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X348" i="2"/>
  <c r="X347" i="2"/>
  <c r="BO346" i="2"/>
  <c r="BM346" i="2"/>
  <c r="Y346" i="2"/>
  <c r="Y348" i="2" s="1"/>
  <c r="P346" i="2"/>
  <c r="X343" i="2"/>
  <c r="X342" i="2"/>
  <c r="BO341" i="2"/>
  <c r="BM341" i="2"/>
  <c r="Y341" i="2"/>
  <c r="BP341" i="2" s="1"/>
  <c r="P341" i="2"/>
  <c r="BO340" i="2"/>
  <c r="BM340" i="2"/>
  <c r="Y340" i="2"/>
  <c r="P340" i="2"/>
  <c r="X338" i="2"/>
  <c r="X337" i="2"/>
  <c r="BO336" i="2"/>
  <c r="BM336" i="2"/>
  <c r="Z336" i="2"/>
  <c r="Z337" i="2" s="1"/>
  <c r="Y336" i="2"/>
  <c r="Y338" i="2" s="1"/>
  <c r="P336" i="2"/>
  <c r="X334" i="2"/>
  <c r="X333" i="2"/>
  <c r="BO332" i="2"/>
  <c r="BM332" i="2"/>
  <c r="Y332" i="2"/>
  <c r="P332" i="2"/>
  <c r="X329" i="2"/>
  <c r="X328" i="2"/>
  <c r="BO327" i="2"/>
  <c r="BM327" i="2"/>
  <c r="Y327" i="2"/>
  <c r="Y329" i="2" s="1"/>
  <c r="P327" i="2"/>
  <c r="X325" i="2"/>
  <c r="X324" i="2"/>
  <c r="BO323" i="2"/>
  <c r="BM323" i="2"/>
  <c r="Y323" i="2"/>
  <c r="Y325" i="2" s="1"/>
  <c r="P323" i="2"/>
  <c r="X321" i="2"/>
  <c r="X320" i="2"/>
  <c r="BO319" i="2"/>
  <c r="BM319" i="2"/>
  <c r="Y319" i="2"/>
  <c r="Y321" i="2" s="1"/>
  <c r="P319" i="2"/>
  <c r="X316" i="2"/>
  <c r="X315" i="2"/>
  <c r="BO314" i="2"/>
  <c r="BM314" i="2"/>
  <c r="Y314" i="2"/>
  <c r="P314" i="2"/>
  <c r="BO313" i="2"/>
  <c r="BM313" i="2"/>
  <c r="Y313" i="2"/>
  <c r="BP313" i="2" s="1"/>
  <c r="P313" i="2"/>
  <c r="BO312" i="2"/>
  <c r="BM312" i="2"/>
  <c r="Y312" i="2"/>
  <c r="BP312" i="2" s="1"/>
  <c r="P312" i="2"/>
  <c r="BO311" i="2"/>
  <c r="BM311" i="2"/>
  <c r="Y311" i="2"/>
  <c r="BP311" i="2" s="1"/>
  <c r="BO310" i="2"/>
  <c r="BM310" i="2"/>
  <c r="Y310" i="2"/>
  <c r="BP310" i="2" s="1"/>
  <c r="P310" i="2"/>
  <c r="BO309" i="2"/>
  <c r="BM309" i="2"/>
  <c r="Y309" i="2"/>
  <c r="P309" i="2"/>
  <c r="X306" i="2"/>
  <c r="X305" i="2"/>
  <c r="BO304" i="2"/>
  <c r="BM304" i="2"/>
  <c r="Y304" i="2"/>
  <c r="P304" i="2"/>
  <c r="BO303" i="2"/>
  <c r="BM303" i="2"/>
  <c r="Y303" i="2"/>
  <c r="BP303" i="2" s="1"/>
  <c r="P303" i="2"/>
  <c r="BO302" i="2"/>
  <c r="BM302" i="2"/>
  <c r="Y302" i="2"/>
  <c r="Y306" i="2" s="1"/>
  <c r="P302" i="2"/>
  <c r="X299" i="2"/>
  <c r="X298" i="2"/>
  <c r="BO297" i="2"/>
  <c r="BM297" i="2"/>
  <c r="Y297" i="2"/>
  <c r="P297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BN287" i="2" s="1"/>
  <c r="P287" i="2"/>
  <c r="BO286" i="2"/>
  <c r="BM286" i="2"/>
  <c r="Y286" i="2"/>
  <c r="BP286" i="2" s="1"/>
  <c r="P286" i="2"/>
  <c r="BO285" i="2"/>
  <c r="BM285" i="2"/>
  <c r="Y285" i="2"/>
  <c r="BP285" i="2" s="1"/>
  <c r="BO284" i="2"/>
  <c r="BM284" i="2"/>
  <c r="Y284" i="2"/>
  <c r="BP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X276" i="2"/>
  <c r="X275" i="2"/>
  <c r="BO274" i="2"/>
  <c r="BM274" i="2"/>
  <c r="Y274" i="2"/>
  <c r="BN274" i="2" s="1"/>
  <c r="P274" i="2"/>
  <c r="BO273" i="2"/>
  <c r="BM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Z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P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BN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BP254" i="2" s="1"/>
  <c r="P254" i="2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BO245" i="2"/>
  <c r="BM245" i="2"/>
  <c r="Y245" i="2"/>
  <c r="P245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Z238" i="2" s="1"/>
  <c r="P238" i="2"/>
  <c r="BO237" i="2"/>
  <c r="BM237" i="2"/>
  <c r="Y237" i="2"/>
  <c r="Z237" i="2" s="1"/>
  <c r="P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P231" i="2"/>
  <c r="X229" i="2"/>
  <c r="X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Z224" i="2" s="1"/>
  <c r="P224" i="2"/>
  <c r="BO223" i="2"/>
  <c r="BM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X207" i="2"/>
  <c r="X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P198" i="2"/>
  <c r="X196" i="2"/>
  <c r="X195" i="2"/>
  <c r="BO194" i="2"/>
  <c r="BM194" i="2"/>
  <c r="Y194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Y189" i="2" s="1"/>
  <c r="P186" i="2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Z178" i="2" s="1"/>
  <c r="P178" i="2"/>
  <c r="X176" i="2"/>
  <c r="X175" i="2"/>
  <c r="BO174" i="2"/>
  <c r="BM174" i="2"/>
  <c r="Y174" i="2"/>
  <c r="Y176" i="2" s="1"/>
  <c r="P174" i="2"/>
  <c r="X171" i="2"/>
  <c r="X170" i="2"/>
  <c r="BO169" i="2"/>
  <c r="BM169" i="2"/>
  <c r="Y169" i="2"/>
  <c r="Z169" i="2" s="1"/>
  <c r="P169" i="2"/>
  <c r="BO168" i="2"/>
  <c r="BM168" i="2"/>
  <c r="Y168" i="2"/>
  <c r="Y171" i="2" s="1"/>
  <c r="P168" i="2"/>
  <c r="X166" i="2"/>
  <c r="X165" i="2"/>
  <c r="BO164" i="2"/>
  <c r="BM164" i="2"/>
  <c r="Y164" i="2"/>
  <c r="P164" i="2"/>
  <c r="BO163" i="2"/>
  <c r="BM163" i="2"/>
  <c r="Y163" i="2"/>
  <c r="BN163" i="2" s="1"/>
  <c r="P163" i="2"/>
  <c r="X161" i="2"/>
  <c r="X160" i="2"/>
  <c r="BO159" i="2"/>
  <c r="BM159" i="2"/>
  <c r="Y159" i="2"/>
  <c r="BN159" i="2" s="1"/>
  <c r="P159" i="2"/>
  <c r="BO158" i="2"/>
  <c r="BM158" i="2"/>
  <c r="Y158" i="2"/>
  <c r="G676" i="2" s="1"/>
  <c r="P158" i="2"/>
  <c r="X155" i="2"/>
  <c r="X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Z145" i="2" s="1"/>
  <c r="P145" i="2"/>
  <c r="BO144" i="2"/>
  <c r="BM144" i="2"/>
  <c r="Y144" i="2"/>
  <c r="BP144" i="2" s="1"/>
  <c r="BO143" i="2"/>
  <c r="BM143" i="2"/>
  <c r="Y143" i="2"/>
  <c r="BN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BO137" i="2"/>
  <c r="BM137" i="2"/>
  <c r="Y137" i="2"/>
  <c r="BN137" i="2" s="1"/>
  <c r="BO136" i="2"/>
  <c r="BM136" i="2"/>
  <c r="Y136" i="2"/>
  <c r="BP136" i="2" s="1"/>
  <c r="P136" i="2"/>
  <c r="BO135" i="2"/>
  <c r="BM135" i="2"/>
  <c r="Y135" i="2"/>
  <c r="BP135" i="2" s="1"/>
  <c r="BO134" i="2"/>
  <c r="BM134" i="2"/>
  <c r="Y134" i="2"/>
  <c r="Y140" i="2" s="1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Z128" i="2" s="1"/>
  <c r="P128" i="2"/>
  <c r="BO127" i="2"/>
  <c r="BM127" i="2"/>
  <c r="Y127" i="2"/>
  <c r="BP127" i="2" s="1"/>
  <c r="P127" i="2"/>
  <c r="BO126" i="2"/>
  <c r="BM126" i="2"/>
  <c r="Y126" i="2"/>
  <c r="Z126" i="2" s="1"/>
  <c r="P126" i="2"/>
  <c r="X123" i="2"/>
  <c r="X122" i="2"/>
  <c r="BO121" i="2"/>
  <c r="BM121" i="2"/>
  <c r="Y121" i="2"/>
  <c r="BN121" i="2" s="1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Z116" i="2" s="1"/>
  <c r="P116" i="2"/>
  <c r="X114" i="2"/>
  <c r="X113" i="2"/>
  <c r="BO112" i="2"/>
  <c r="BM112" i="2"/>
  <c r="Y112" i="2"/>
  <c r="Z112" i="2" s="1"/>
  <c r="P112" i="2"/>
  <c r="BO111" i="2"/>
  <c r="BM111" i="2"/>
  <c r="Y111" i="2"/>
  <c r="BP111" i="2" s="1"/>
  <c r="P111" i="2"/>
  <c r="BO110" i="2"/>
  <c r="BM110" i="2"/>
  <c r="Y110" i="2"/>
  <c r="BP110" i="2" s="1"/>
  <c r="P110" i="2"/>
  <c r="X107" i="2"/>
  <c r="X106" i="2"/>
  <c r="BO105" i="2"/>
  <c r="BM105" i="2"/>
  <c r="Y105" i="2"/>
  <c r="BN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BO96" i="2"/>
  <c r="BM96" i="2"/>
  <c r="Y96" i="2"/>
  <c r="Z96" i="2" s="1"/>
  <c r="BO95" i="2"/>
  <c r="BM95" i="2"/>
  <c r="Y95" i="2"/>
  <c r="BP95" i="2" s="1"/>
  <c r="BO94" i="2"/>
  <c r="BM94" i="2"/>
  <c r="Y94" i="2"/>
  <c r="Z94" i="2" s="1"/>
  <c r="X92" i="2"/>
  <c r="X91" i="2"/>
  <c r="BO90" i="2"/>
  <c r="BM90" i="2"/>
  <c r="Y90" i="2"/>
  <c r="BP90" i="2" s="1"/>
  <c r="P90" i="2"/>
  <c r="BO89" i="2"/>
  <c r="BM89" i="2"/>
  <c r="Y89" i="2"/>
  <c r="BP89" i="2" s="1"/>
  <c r="P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Y92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BO79" i="2"/>
  <c r="BM79" i="2"/>
  <c r="Y79" i="2"/>
  <c r="BP79" i="2" s="1"/>
  <c r="P79" i="2"/>
  <c r="BO78" i="2"/>
  <c r="BM78" i="2"/>
  <c r="Y78" i="2"/>
  <c r="P78" i="2"/>
  <c r="X76" i="2"/>
  <c r="X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BP66" i="2" s="1"/>
  <c r="X63" i="2"/>
  <c r="X62" i="2"/>
  <c r="BO61" i="2"/>
  <c r="BM61" i="2"/>
  <c r="Y61" i="2"/>
  <c r="Z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X47" i="2"/>
  <c r="X46" i="2"/>
  <c r="BO45" i="2"/>
  <c r="BM45" i="2"/>
  <c r="Y45" i="2"/>
  <c r="Y46" i="2" s="1"/>
  <c r="P45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BO34" i="2"/>
  <c r="BM34" i="2"/>
  <c r="Y34" i="2"/>
  <c r="BO33" i="2"/>
  <c r="BM33" i="2"/>
  <c r="Y33" i="2"/>
  <c r="BP33" i="2" s="1"/>
  <c r="BO32" i="2"/>
  <c r="BM32" i="2"/>
  <c r="Y32" i="2"/>
  <c r="BN32" i="2" s="1"/>
  <c r="P32" i="2"/>
  <c r="BO31" i="2"/>
  <c r="BM31" i="2"/>
  <c r="Y31" i="2"/>
  <c r="BP31" i="2" s="1"/>
  <c r="BO30" i="2"/>
  <c r="BM30" i="2"/>
  <c r="Y30" i="2"/>
  <c r="BN30" i="2" s="1"/>
  <c r="P30" i="2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N27" i="2" s="1"/>
  <c r="BO26" i="2"/>
  <c r="BM26" i="2"/>
  <c r="Y26" i="2"/>
  <c r="Y38" i="2" s="1"/>
  <c r="P26" i="2"/>
  <c r="X24" i="2"/>
  <c r="X23" i="2"/>
  <c r="BO22" i="2"/>
  <c r="BM22" i="2"/>
  <c r="Z22" i="2"/>
  <c r="Z23" i="2" s="1"/>
  <c r="Y22" i="2"/>
  <c r="Y24" i="2" s="1"/>
  <c r="P22" i="2"/>
  <c r="H10" i="2"/>
  <c r="A9" i="2"/>
  <c r="H9" i="2" s="1"/>
  <c r="D7" i="2"/>
  <c r="Q6" i="2"/>
  <c r="P2" i="2"/>
  <c r="Z215" i="2" l="1"/>
  <c r="BN215" i="2"/>
  <c r="BP593" i="2"/>
  <c r="Z110" i="2"/>
  <c r="Z121" i="2"/>
  <c r="Z201" i="2"/>
  <c r="BN201" i="2"/>
  <c r="BP202" i="2"/>
  <c r="Z254" i="2"/>
  <c r="BN254" i="2"/>
  <c r="Z289" i="2"/>
  <c r="BN289" i="2"/>
  <c r="Z319" i="2"/>
  <c r="Z320" i="2" s="1"/>
  <c r="Z361" i="2"/>
  <c r="BN361" i="2"/>
  <c r="Z362" i="2"/>
  <c r="BN362" i="2"/>
  <c r="Z390" i="2"/>
  <c r="Z429" i="2"/>
  <c r="BN429" i="2"/>
  <c r="Z466" i="2"/>
  <c r="BN466" i="2"/>
  <c r="Z497" i="2"/>
  <c r="BN497" i="2"/>
  <c r="Z500" i="2"/>
  <c r="BN500" i="2"/>
  <c r="Z505" i="2"/>
  <c r="BN505" i="2"/>
  <c r="BP524" i="2"/>
  <c r="BP565" i="2"/>
  <c r="Z567" i="2"/>
  <c r="Z587" i="2"/>
  <c r="BN587" i="2"/>
  <c r="Z591" i="2"/>
  <c r="Z593" i="2"/>
  <c r="Z633" i="2"/>
  <c r="BP233" i="2"/>
  <c r="Z233" i="2"/>
  <c r="BP564" i="2"/>
  <c r="Z564" i="2"/>
  <c r="BP390" i="2"/>
  <c r="Z120" i="2"/>
  <c r="Y467" i="2"/>
  <c r="Z26" i="2"/>
  <c r="Z27" i="2"/>
  <c r="BP27" i="2"/>
  <c r="BN29" i="2"/>
  <c r="BN70" i="2"/>
  <c r="Z105" i="2"/>
  <c r="Y206" i="2"/>
  <c r="Z204" i="2"/>
  <c r="BP204" i="2"/>
  <c r="Z223" i="2"/>
  <c r="Z302" i="2"/>
  <c r="BN341" i="2"/>
  <c r="BN366" i="2"/>
  <c r="Z382" i="2"/>
  <c r="BP382" i="2"/>
  <c r="Z396" i="2"/>
  <c r="BP396" i="2"/>
  <c r="BN425" i="2"/>
  <c r="Z439" i="2"/>
  <c r="BP439" i="2"/>
  <c r="BN440" i="2"/>
  <c r="BN447" i="2"/>
  <c r="Z458" i="2"/>
  <c r="BP458" i="2"/>
  <c r="Z493" i="2"/>
  <c r="BP493" i="2"/>
  <c r="BN509" i="2"/>
  <c r="Z582" i="2"/>
  <c r="BP582" i="2"/>
  <c r="BN583" i="2"/>
  <c r="I676" i="2"/>
  <c r="BN524" i="2"/>
  <c r="Y525" i="2"/>
  <c r="Z598" i="2"/>
  <c r="BP632" i="2"/>
  <c r="Z29" i="2"/>
  <c r="BP30" i="2"/>
  <c r="BP32" i="2"/>
  <c r="Z70" i="2"/>
  <c r="BP71" i="2"/>
  <c r="Y83" i="2"/>
  <c r="Z117" i="2"/>
  <c r="Z144" i="2"/>
  <c r="Y196" i="2"/>
  <c r="Y218" i="2"/>
  <c r="BP246" i="2"/>
  <c r="Z312" i="2"/>
  <c r="Z341" i="2"/>
  <c r="Z366" i="2"/>
  <c r="Z425" i="2"/>
  <c r="Z440" i="2"/>
  <c r="Z447" i="2"/>
  <c r="Z509" i="2"/>
  <c r="Y555" i="2"/>
  <c r="Z583" i="2"/>
  <c r="Y595" i="2"/>
  <c r="Y600" i="2"/>
  <c r="Y618" i="2"/>
  <c r="Y594" i="2"/>
  <c r="Z597" i="2"/>
  <c r="Z599" i="2" s="1"/>
  <c r="BP597" i="2"/>
  <c r="BN598" i="2"/>
  <c r="J9" i="2"/>
  <c r="F10" i="2"/>
  <c r="Y23" i="2"/>
  <c r="BN34" i="2"/>
  <c r="BP34" i="2"/>
  <c r="A10" i="2"/>
  <c r="BP35" i="2"/>
  <c r="Z35" i="2"/>
  <c r="BN36" i="2"/>
  <c r="BP36" i="2"/>
  <c r="Y47" i="2"/>
  <c r="BP55" i="2"/>
  <c r="BN61" i="2"/>
  <c r="BP61" i="2"/>
  <c r="Z68" i="2"/>
  <c r="BN68" i="2"/>
  <c r="Z79" i="2"/>
  <c r="BN79" i="2"/>
  <c r="Z80" i="2"/>
  <c r="Z87" i="2"/>
  <c r="BN88" i="2"/>
  <c r="BP88" i="2"/>
  <c r="BN94" i="2"/>
  <c r="BP94" i="2"/>
  <c r="BN96" i="2"/>
  <c r="BP96" i="2"/>
  <c r="Z98" i="2"/>
  <c r="BN98" i="2"/>
  <c r="Y100" i="2"/>
  <c r="Y123" i="2"/>
  <c r="BP126" i="2"/>
  <c r="BN128" i="2"/>
  <c r="BP128" i="2"/>
  <c r="Z130" i="2"/>
  <c r="BN130" i="2"/>
  <c r="Z134" i="2"/>
  <c r="BN134" i="2"/>
  <c r="BP137" i="2"/>
  <c r="Z143" i="2"/>
  <c r="Z147" i="2"/>
  <c r="BN147" i="2"/>
  <c r="Y149" i="2"/>
  <c r="Z159" i="2"/>
  <c r="Z163" i="2"/>
  <c r="Y166" i="2"/>
  <c r="BN169" i="2"/>
  <c r="BP169" i="2"/>
  <c r="BN174" i="2"/>
  <c r="BP174" i="2"/>
  <c r="Y175" i="2"/>
  <c r="Z182" i="2"/>
  <c r="Z187" i="2"/>
  <c r="BN187" i="2"/>
  <c r="BN199" i="2"/>
  <c r="BP199" i="2"/>
  <c r="Y217" i="2"/>
  <c r="Y228" i="2"/>
  <c r="BN224" i="2"/>
  <c r="BP224" i="2"/>
  <c r="BN235" i="2"/>
  <c r="BP235" i="2"/>
  <c r="BN237" i="2"/>
  <c r="BP237" i="2"/>
  <c r="BN248" i="2"/>
  <c r="BP248" i="2"/>
  <c r="BP269" i="2"/>
  <c r="BN271" i="2"/>
  <c r="BP271" i="2"/>
  <c r="Y279" i="2"/>
  <c r="Y280" i="2"/>
  <c r="Y391" i="2"/>
  <c r="Y451" i="2"/>
  <c r="BP456" i="2"/>
  <c r="BN456" i="2"/>
  <c r="Z456" i="2"/>
  <c r="BP471" i="2"/>
  <c r="BN471" i="2"/>
  <c r="Z471" i="2"/>
  <c r="Y676" i="2"/>
  <c r="Y488" i="2"/>
  <c r="BP487" i="2"/>
  <c r="BN487" i="2"/>
  <c r="Z487" i="2"/>
  <c r="Z488" i="2" s="1"/>
  <c r="Y511" i="2"/>
  <c r="BP491" i="2"/>
  <c r="BN491" i="2"/>
  <c r="Z491" i="2"/>
  <c r="BP502" i="2"/>
  <c r="BN502" i="2"/>
  <c r="Z502" i="2"/>
  <c r="BP507" i="2"/>
  <c r="BN507" i="2"/>
  <c r="Z507" i="2"/>
  <c r="BP519" i="2"/>
  <c r="BN519" i="2"/>
  <c r="Z519" i="2"/>
  <c r="AA676" i="2"/>
  <c r="Y550" i="2"/>
  <c r="BP546" i="2"/>
  <c r="BN546" i="2"/>
  <c r="Z546" i="2"/>
  <c r="Y570" i="2"/>
  <c r="BN560" i="2"/>
  <c r="BP560" i="2"/>
  <c r="BP562" i="2"/>
  <c r="BN562" i="2"/>
  <c r="Z562" i="2"/>
  <c r="BP584" i="2"/>
  <c r="Z584" i="2"/>
  <c r="BN614" i="2"/>
  <c r="BP614" i="2"/>
  <c r="BN631" i="2"/>
  <c r="Y639" i="2"/>
  <c r="Z631" i="2"/>
  <c r="BN634" i="2"/>
  <c r="BP634" i="2"/>
  <c r="Y43" i="2"/>
  <c r="Z52" i="2"/>
  <c r="BN52" i="2"/>
  <c r="BN66" i="2"/>
  <c r="Z72" i="2"/>
  <c r="BN73" i="2"/>
  <c r="BP73" i="2"/>
  <c r="Z81" i="2"/>
  <c r="BN81" i="2"/>
  <c r="Z85" i="2"/>
  <c r="BN85" i="2"/>
  <c r="BP86" i="2"/>
  <c r="Z90" i="2"/>
  <c r="BN90" i="2"/>
  <c r="BP105" i="2"/>
  <c r="BN112" i="2"/>
  <c r="BP112" i="2"/>
  <c r="BN116" i="2"/>
  <c r="BP116" i="2"/>
  <c r="Z118" i="2"/>
  <c r="BN118" i="2"/>
  <c r="BP119" i="2"/>
  <c r="BP121" i="2"/>
  <c r="Y122" i="2"/>
  <c r="Z129" i="2"/>
  <c r="BP143" i="2"/>
  <c r="BN145" i="2"/>
  <c r="BP145" i="2"/>
  <c r="BP159" i="2"/>
  <c r="BP163" i="2"/>
  <c r="Y165" i="2"/>
  <c r="BN178" i="2"/>
  <c r="BP178" i="2"/>
  <c r="Y184" i="2"/>
  <c r="Z180" i="2"/>
  <c r="BN180" i="2"/>
  <c r="BP181" i="2"/>
  <c r="Z186" i="2"/>
  <c r="Z200" i="2"/>
  <c r="Z203" i="2"/>
  <c r="Z211" i="2"/>
  <c r="BN211" i="2"/>
  <c r="BP222" i="2"/>
  <c r="Z226" i="2"/>
  <c r="BN226" i="2"/>
  <c r="Y243" i="2"/>
  <c r="Z239" i="2"/>
  <c r="BN239" i="2"/>
  <c r="Y250" i="2"/>
  <c r="Z249" i="2"/>
  <c r="BN249" i="2"/>
  <c r="Z255" i="2"/>
  <c r="BN255" i="2"/>
  <c r="BP260" i="2"/>
  <c r="BN267" i="2"/>
  <c r="BP267" i="2"/>
  <c r="Z269" i="2"/>
  <c r="BP274" i="2"/>
  <c r="Z284" i="2"/>
  <c r="BN284" i="2"/>
  <c r="BP287" i="2"/>
  <c r="Z291" i="2"/>
  <c r="BN291" i="2"/>
  <c r="Z303" i="2"/>
  <c r="BN303" i="2"/>
  <c r="Y305" i="2"/>
  <c r="Z311" i="2"/>
  <c r="BN311" i="2"/>
  <c r="Z313" i="2"/>
  <c r="BN313" i="2"/>
  <c r="Z346" i="2"/>
  <c r="Z347" i="2" s="1"/>
  <c r="BN346" i="2"/>
  <c r="BP346" i="2"/>
  <c r="Y347" i="2"/>
  <c r="Z350" i="2"/>
  <c r="BN350" i="2"/>
  <c r="Z364" i="2"/>
  <c r="BN364" i="2"/>
  <c r="Z368" i="2"/>
  <c r="BN368" i="2"/>
  <c r="Z374" i="2"/>
  <c r="BN374" i="2"/>
  <c r="Z380" i="2"/>
  <c r="BN380" i="2"/>
  <c r="Z384" i="2"/>
  <c r="BN384" i="2"/>
  <c r="Z388" i="2"/>
  <c r="BN388" i="2"/>
  <c r="BP388" i="2"/>
  <c r="Z402" i="2"/>
  <c r="BN402" i="2"/>
  <c r="Z413" i="2"/>
  <c r="BN413" i="2"/>
  <c r="Z423" i="2"/>
  <c r="BN423" i="2"/>
  <c r="Z427" i="2"/>
  <c r="BN427" i="2"/>
  <c r="Z435" i="2"/>
  <c r="BN435" i="2"/>
  <c r="BP443" i="2"/>
  <c r="BN443" i="2"/>
  <c r="Z443" i="2"/>
  <c r="BP460" i="2"/>
  <c r="BN460" i="2"/>
  <c r="Z460" i="2"/>
  <c r="BP474" i="2"/>
  <c r="BN474" i="2"/>
  <c r="Z474" i="2"/>
  <c r="BP495" i="2"/>
  <c r="BN495" i="2"/>
  <c r="Z495" i="2"/>
  <c r="BP503" i="2"/>
  <c r="BN503" i="2"/>
  <c r="Z503" i="2"/>
  <c r="BP513" i="2"/>
  <c r="BN513" i="2"/>
  <c r="Z513" i="2"/>
  <c r="BP530" i="2"/>
  <c r="BN530" i="2"/>
  <c r="Z530" i="2"/>
  <c r="BP580" i="2"/>
  <c r="BN580" i="2"/>
  <c r="Z580" i="2"/>
  <c r="BN586" i="2"/>
  <c r="BP586" i="2"/>
  <c r="BN617" i="2"/>
  <c r="Z621" i="2"/>
  <c r="Y629" i="2"/>
  <c r="BP631" i="2"/>
  <c r="BN635" i="2"/>
  <c r="Z635" i="2"/>
  <c r="BN638" i="2"/>
  <c r="BP638" i="2"/>
  <c r="Y656" i="2"/>
  <c r="Y657" i="2"/>
  <c r="Y450" i="2"/>
  <c r="Y515" i="2"/>
  <c r="Y533" i="2"/>
  <c r="Y534" i="2"/>
  <c r="BN569" i="2"/>
  <c r="BP569" i="2"/>
  <c r="BN573" i="2"/>
  <c r="BP573" i="2"/>
  <c r="Y599" i="2"/>
  <c r="AD676" i="2"/>
  <c r="BN615" i="2"/>
  <c r="BN616" i="2"/>
  <c r="BP616" i="2"/>
  <c r="BN622" i="2"/>
  <c r="BP622" i="2"/>
  <c r="BN624" i="2"/>
  <c r="BP624" i="2"/>
  <c r="BN626" i="2"/>
  <c r="BP626" i="2"/>
  <c r="BP633" i="2"/>
  <c r="BP637" i="2"/>
  <c r="AE676" i="2"/>
  <c r="BN650" i="2"/>
  <c r="Y653" i="2"/>
  <c r="Z441" i="2"/>
  <c r="Y444" i="2"/>
  <c r="BP441" i="2"/>
  <c r="BN441" i="2"/>
  <c r="Z31" i="2"/>
  <c r="Y39" i="2"/>
  <c r="Z54" i="2"/>
  <c r="Y76" i="2"/>
  <c r="Z104" i="2"/>
  <c r="Z136" i="2"/>
  <c r="Z138" i="2"/>
  <c r="Z142" i="2"/>
  <c r="Z153" i="2"/>
  <c r="Z158" i="2"/>
  <c r="Z160" i="2" s="1"/>
  <c r="Y190" i="2"/>
  <c r="Y207" i="2"/>
  <c r="Z221" i="2"/>
  <c r="Z232" i="2"/>
  <c r="Z241" i="2"/>
  <c r="Z245" i="2"/>
  <c r="Z257" i="2"/>
  <c r="Z273" i="2"/>
  <c r="Z286" i="2"/>
  <c r="Z310" i="2"/>
  <c r="BN363" i="2"/>
  <c r="Z363" i="2"/>
  <c r="BP363" i="2"/>
  <c r="BN383" i="2"/>
  <c r="Z383" i="2"/>
  <c r="BP383" i="2"/>
  <c r="BP397" i="2"/>
  <c r="BN397" i="2"/>
  <c r="Z397" i="2"/>
  <c r="Y415" i="2"/>
  <c r="BP412" i="2"/>
  <c r="BN412" i="2"/>
  <c r="Z412" i="2"/>
  <c r="Y160" i="2"/>
  <c r="Y251" i="2"/>
  <c r="L676" i="2"/>
  <c r="Y275" i="2"/>
  <c r="O676" i="2"/>
  <c r="Y298" i="2"/>
  <c r="BP297" i="2"/>
  <c r="BN297" i="2"/>
  <c r="BP314" i="2"/>
  <c r="BN314" i="2"/>
  <c r="S676" i="2"/>
  <c r="Y333" i="2"/>
  <c r="BP332" i="2"/>
  <c r="BN332" i="2"/>
  <c r="BP381" i="2"/>
  <c r="BN381" i="2"/>
  <c r="Z381" i="2"/>
  <c r="Z395" i="2"/>
  <c r="BP395" i="2"/>
  <c r="BN395" i="2"/>
  <c r="BP430" i="2"/>
  <c r="BN430" i="2"/>
  <c r="Z430" i="2"/>
  <c r="Z459" i="2"/>
  <c r="BP459" i="2"/>
  <c r="BN459" i="2"/>
  <c r="Y58" i="2"/>
  <c r="X666" i="2"/>
  <c r="Y106" i="2"/>
  <c r="Z56" i="2"/>
  <c r="Y101" i="2"/>
  <c r="BN104" i="2"/>
  <c r="Z111" i="2"/>
  <c r="Z113" i="2" s="1"/>
  <c r="Z127" i="2"/>
  <c r="Z131" i="2" s="1"/>
  <c r="BN136" i="2"/>
  <c r="BN138" i="2"/>
  <c r="BN142" i="2"/>
  <c r="Y150" i="2"/>
  <c r="BN153" i="2"/>
  <c r="BN158" i="2"/>
  <c r="Z164" i="2"/>
  <c r="Z165" i="2" s="1"/>
  <c r="Z168" i="2"/>
  <c r="Z170" i="2" s="1"/>
  <c r="Z194" i="2"/>
  <c r="Z195" i="2" s="1"/>
  <c r="Z198" i="2"/>
  <c r="J676" i="2"/>
  <c r="BN221" i="2"/>
  <c r="Y229" i="2"/>
  <c r="BN232" i="2"/>
  <c r="Z234" i="2"/>
  <c r="BN241" i="2"/>
  <c r="BN245" i="2"/>
  <c r="Z247" i="2"/>
  <c r="BN259" i="2"/>
  <c r="Z261" i="2"/>
  <c r="Z266" i="2"/>
  <c r="BN273" i="2"/>
  <c r="BN286" i="2"/>
  <c r="Z288" i="2"/>
  <c r="Z297" i="2"/>
  <c r="Z298" i="2" s="1"/>
  <c r="BN310" i="2"/>
  <c r="Z314" i="2"/>
  <c r="Z332" i="2"/>
  <c r="Z333" i="2" s="1"/>
  <c r="BP379" i="2"/>
  <c r="BN379" i="2"/>
  <c r="Z379" i="2"/>
  <c r="Z385" i="2" s="1"/>
  <c r="Y386" i="2"/>
  <c r="BP428" i="2"/>
  <c r="BN428" i="2"/>
  <c r="Z428" i="2"/>
  <c r="BN457" i="2"/>
  <c r="Z457" i="2"/>
  <c r="BP457" i="2"/>
  <c r="Y263" i="2"/>
  <c r="Y294" i="2"/>
  <c r="Z365" i="2"/>
  <c r="BP365" i="2"/>
  <c r="BN365" i="2"/>
  <c r="Z33" i="2"/>
  <c r="BN31" i="2"/>
  <c r="BN54" i="2"/>
  <c r="B676" i="2"/>
  <c r="BN33" i="2"/>
  <c r="BN35" i="2"/>
  <c r="Z37" i="2"/>
  <c r="Z41" i="2"/>
  <c r="Z42" i="2" s="1"/>
  <c r="Z45" i="2"/>
  <c r="Z46" i="2" s="1"/>
  <c r="Y62" i="2"/>
  <c r="Z67" i="2"/>
  <c r="BN72" i="2"/>
  <c r="Z74" i="2"/>
  <c r="Z78" i="2"/>
  <c r="Z82" i="2" s="1"/>
  <c r="BP85" i="2"/>
  <c r="BN87" i="2"/>
  <c r="Z89" i="2"/>
  <c r="Z95" i="2"/>
  <c r="Z97" i="2"/>
  <c r="Y113" i="2"/>
  <c r="BP118" i="2"/>
  <c r="BN120" i="2"/>
  <c r="BP134" i="2"/>
  <c r="BN144" i="2"/>
  <c r="Z146" i="2"/>
  <c r="Y170" i="2"/>
  <c r="BN182" i="2"/>
  <c r="BN186" i="2"/>
  <c r="Z188" i="2"/>
  <c r="Z189" i="2" s="1"/>
  <c r="BN203" i="2"/>
  <c r="Z205" i="2"/>
  <c r="Z210" i="2"/>
  <c r="Z212" i="2" s="1"/>
  <c r="BN223" i="2"/>
  <c r="Z225" i="2"/>
  <c r="Z236" i="2"/>
  <c r="K676" i="2"/>
  <c r="BP257" i="2"/>
  <c r="BN312" i="2"/>
  <c r="Y352" i="2"/>
  <c r="BP351" i="2"/>
  <c r="BN351" i="2"/>
  <c r="Z351" i="2"/>
  <c r="Z352" i="2" s="1"/>
  <c r="Y409" i="2"/>
  <c r="BP408" i="2"/>
  <c r="BN408" i="2"/>
  <c r="V676" i="2"/>
  <c r="Z408" i="2"/>
  <c r="Z409" i="2" s="1"/>
  <c r="Z426" i="2"/>
  <c r="BP426" i="2"/>
  <c r="BN426" i="2"/>
  <c r="Z60" i="2"/>
  <c r="Z62" i="2" s="1"/>
  <c r="BN60" i="2"/>
  <c r="Y91" i="2"/>
  <c r="Y107" i="2"/>
  <c r="BN111" i="2"/>
  <c r="BN127" i="2"/>
  <c r="BP158" i="2"/>
  <c r="Y161" i="2"/>
  <c r="BN164" i="2"/>
  <c r="BN168" i="2"/>
  <c r="BN194" i="2"/>
  <c r="BN198" i="2"/>
  <c r="Y212" i="2"/>
  <c r="BP221" i="2"/>
  <c r="BN234" i="2"/>
  <c r="BP245" i="2"/>
  <c r="BN247" i="2"/>
  <c r="BP259" i="2"/>
  <c r="BN261" i="2"/>
  <c r="BN266" i="2"/>
  <c r="Z268" i="2"/>
  <c r="Z270" i="2"/>
  <c r="Y276" i="2"/>
  <c r="M676" i="2"/>
  <c r="Y293" i="2"/>
  <c r="BP283" i="2"/>
  <c r="BN288" i="2"/>
  <c r="Z290" i="2"/>
  <c r="BP292" i="2"/>
  <c r="BN292" i="2"/>
  <c r="Y328" i="2"/>
  <c r="BP327" i="2"/>
  <c r="BN327" i="2"/>
  <c r="Y416" i="2"/>
  <c r="BN424" i="2"/>
  <c r="Z424" i="2"/>
  <c r="BP424" i="2"/>
  <c r="C676" i="2"/>
  <c r="X667" i="2"/>
  <c r="BN37" i="2"/>
  <c r="BN41" i="2"/>
  <c r="BN45" i="2"/>
  <c r="BN51" i="2"/>
  <c r="Z53" i="2"/>
  <c r="BN67" i="2"/>
  <c r="Z69" i="2"/>
  <c r="BN74" i="2"/>
  <c r="BN78" i="2"/>
  <c r="Y82" i="2"/>
  <c r="BN89" i="2"/>
  <c r="BN95" i="2"/>
  <c r="BN97" i="2"/>
  <c r="Z99" i="2"/>
  <c r="Z103" i="2"/>
  <c r="Z106" i="2" s="1"/>
  <c r="Y131" i="2"/>
  <c r="Z135" i="2"/>
  <c r="BN146" i="2"/>
  <c r="Z148" i="2"/>
  <c r="Z152" i="2"/>
  <c r="Z154" i="2" s="1"/>
  <c r="BP186" i="2"/>
  <c r="BN188" i="2"/>
  <c r="BN205" i="2"/>
  <c r="BN210" i="2"/>
  <c r="Z216" i="2"/>
  <c r="Z217" i="2" s="1"/>
  <c r="Z220" i="2"/>
  <c r="BN225" i="2"/>
  <c r="Z227" i="2"/>
  <c r="Z231" i="2"/>
  <c r="BN238" i="2"/>
  <c r="Z240" i="2"/>
  <c r="Z256" i="2"/>
  <c r="Z272" i="2"/>
  <c r="Z283" i="2"/>
  <c r="Z285" i="2"/>
  <c r="Z292" i="2"/>
  <c r="Z327" i="2"/>
  <c r="Z328" i="2" s="1"/>
  <c r="BP422" i="2"/>
  <c r="BN422" i="2"/>
  <c r="Z422" i="2"/>
  <c r="Y356" i="2"/>
  <c r="BP355" i="2"/>
  <c r="BN355" i="2"/>
  <c r="Z355" i="2"/>
  <c r="Z356" i="2" s="1"/>
  <c r="BN56" i="2"/>
  <c r="BN22" i="2"/>
  <c r="BN26" i="2"/>
  <c r="Z30" i="2"/>
  <c r="BP60" i="2"/>
  <c r="Z71" i="2"/>
  <c r="BN80" i="2"/>
  <c r="Z86" i="2"/>
  <c r="Z91" i="2" s="1"/>
  <c r="E676" i="2"/>
  <c r="Y114" i="2"/>
  <c r="BN117" i="2"/>
  <c r="Z119" i="2"/>
  <c r="F676" i="2"/>
  <c r="BN129" i="2"/>
  <c r="Z137" i="2"/>
  <c r="Y139" i="2"/>
  <c r="Y154" i="2"/>
  <c r="BP164" i="2"/>
  <c r="BP168" i="2"/>
  <c r="BN179" i="2"/>
  <c r="Z181" i="2"/>
  <c r="Z183" i="2" s="1"/>
  <c r="BP194" i="2"/>
  <c r="BP198" i="2"/>
  <c r="BN200" i="2"/>
  <c r="Z202" i="2"/>
  <c r="BP236" i="2"/>
  <c r="Y242" i="2"/>
  <c r="Z258" i="2"/>
  <c r="BP266" i="2"/>
  <c r="BN268" i="2"/>
  <c r="BN270" i="2"/>
  <c r="Z278" i="2"/>
  <c r="Z279" i="2" s="1"/>
  <c r="BN290" i="2"/>
  <c r="BP375" i="2"/>
  <c r="BN375" i="2"/>
  <c r="Z375" i="2"/>
  <c r="Y399" i="2"/>
  <c r="Y431" i="2"/>
  <c r="BP420" i="2"/>
  <c r="BN420" i="2"/>
  <c r="Z420" i="2"/>
  <c r="W676" i="2"/>
  <c r="Y463" i="2"/>
  <c r="BN28" i="2"/>
  <c r="Z34" i="2"/>
  <c r="BP78" i="2"/>
  <c r="BN99" i="2"/>
  <c r="BN103" i="2"/>
  <c r="BN135" i="2"/>
  <c r="BN148" i="2"/>
  <c r="BN152" i="2"/>
  <c r="Y183" i="2"/>
  <c r="BP210" i="2"/>
  <c r="Y213" i="2"/>
  <c r="BN216" i="2"/>
  <c r="BN220" i="2"/>
  <c r="BN227" i="2"/>
  <c r="BN231" i="2"/>
  <c r="BP238" i="2"/>
  <c r="BN240" i="2"/>
  <c r="Z246" i="2"/>
  <c r="BN256" i="2"/>
  <c r="Z260" i="2"/>
  <c r="BN272" i="2"/>
  <c r="Z274" i="2"/>
  <c r="BN283" i="2"/>
  <c r="BN285" i="2"/>
  <c r="Z287" i="2"/>
  <c r="Q676" i="2"/>
  <c r="Y315" i="2"/>
  <c r="BP309" i="2"/>
  <c r="BN309" i="2"/>
  <c r="Z309" i="2"/>
  <c r="Z315" i="2" s="1"/>
  <c r="Y324" i="2"/>
  <c r="BP323" i="2"/>
  <c r="BN323" i="2"/>
  <c r="Y343" i="2"/>
  <c r="BP340" i="2"/>
  <c r="BN340" i="2"/>
  <c r="Y342" i="2"/>
  <c r="Y370" i="2"/>
  <c r="BP360" i="2"/>
  <c r="BN360" i="2"/>
  <c r="U676" i="2"/>
  <c r="Z360" i="2"/>
  <c r="Y376" i="2"/>
  <c r="BP373" i="2"/>
  <c r="BN373" i="2"/>
  <c r="Z373" i="2"/>
  <c r="BP403" i="2"/>
  <c r="BN403" i="2"/>
  <c r="Z403" i="2"/>
  <c r="Y432" i="2"/>
  <c r="Z28" i="2"/>
  <c r="BP41" i="2"/>
  <c r="BP45" i="2"/>
  <c r="BP51" i="2"/>
  <c r="Z55" i="2"/>
  <c r="BN69" i="2"/>
  <c r="BP26" i="2"/>
  <c r="Y132" i="2"/>
  <c r="H676" i="2"/>
  <c r="BP179" i="2"/>
  <c r="Y195" i="2"/>
  <c r="BN222" i="2"/>
  <c r="BN258" i="2"/>
  <c r="Y262" i="2"/>
  <c r="BN278" i="2"/>
  <c r="Y299" i="2"/>
  <c r="Y316" i="2"/>
  <c r="Z323" i="2"/>
  <c r="Z324" i="2" s="1"/>
  <c r="Y334" i="2"/>
  <c r="Z340" i="2"/>
  <c r="Y404" i="2"/>
  <c r="BP401" i="2"/>
  <c r="BN401" i="2"/>
  <c r="Z401" i="2"/>
  <c r="Y462" i="2"/>
  <c r="BN472" i="2"/>
  <c r="Z472" i="2"/>
  <c r="BP472" i="2"/>
  <c r="X668" i="2"/>
  <c r="Z32" i="2"/>
  <c r="BN53" i="2"/>
  <c r="D676" i="2"/>
  <c r="F9" i="2"/>
  <c r="BP22" i="2"/>
  <c r="Y57" i="2"/>
  <c r="Z66" i="2"/>
  <c r="X670" i="2"/>
  <c r="Y75" i="2"/>
  <c r="BN110" i="2"/>
  <c r="BN126" i="2"/>
  <c r="BP152" i="2"/>
  <c r="Z174" i="2"/>
  <c r="Z175" i="2" s="1"/>
  <c r="BP231" i="2"/>
  <c r="Y353" i="2"/>
  <c r="Y369" i="2"/>
  <c r="Z389" i="2"/>
  <c r="Z391" i="2" s="1"/>
  <c r="BP389" i="2"/>
  <c r="BN389" i="2"/>
  <c r="Y410" i="2"/>
  <c r="Y437" i="2"/>
  <c r="BP434" i="2"/>
  <c r="BN434" i="2"/>
  <c r="Y436" i="2"/>
  <c r="Z434" i="2"/>
  <c r="Z628" i="2"/>
  <c r="P676" i="2"/>
  <c r="BP302" i="2"/>
  <c r="BN302" i="2"/>
  <c r="BP304" i="2"/>
  <c r="BN304" i="2"/>
  <c r="Z304" i="2"/>
  <c r="Z305" i="2" s="1"/>
  <c r="R676" i="2"/>
  <c r="Y320" i="2"/>
  <c r="BP319" i="2"/>
  <c r="BN319" i="2"/>
  <c r="Y337" i="2"/>
  <c r="BP336" i="2"/>
  <c r="BN336" i="2"/>
  <c r="BP367" i="2"/>
  <c r="BN367" i="2"/>
  <c r="Z367" i="2"/>
  <c r="BP394" i="2"/>
  <c r="Y398" i="2"/>
  <c r="BN394" i="2"/>
  <c r="Z394" i="2"/>
  <c r="Z398" i="2" s="1"/>
  <c r="BP414" i="2"/>
  <c r="BN414" i="2"/>
  <c r="Z414" i="2"/>
  <c r="Y445" i="2"/>
  <c r="Z449" i="2"/>
  <c r="Z461" i="2"/>
  <c r="Z465" i="2"/>
  <c r="Z467" i="2" s="1"/>
  <c r="BN480" i="2"/>
  <c r="Z492" i="2"/>
  <c r="Z499" i="2"/>
  <c r="BN504" i="2"/>
  <c r="Z506" i="2"/>
  <c r="BP531" i="2"/>
  <c r="BN548" i="2"/>
  <c r="BN553" i="2"/>
  <c r="BN559" i="2"/>
  <c r="Z561" i="2"/>
  <c r="BN566" i="2"/>
  <c r="BN568" i="2"/>
  <c r="Z574" i="2"/>
  <c r="Y576" i="2"/>
  <c r="BP581" i="2"/>
  <c r="BN585" i="2"/>
  <c r="Z605" i="2"/>
  <c r="Z607" i="2"/>
  <c r="Z609" i="2"/>
  <c r="Y611" i="2"/>
  <c r="BN621" i="2"/>
  <c r="BN623" i="2"/>
  <c r="BN625" i="2"/>
  <c r="BN627" i="2"/>
  <c r="Y640" i="2"/>
  <c r="BP643" i="2"/>
  <c r="BP645" i="2"/>
  <c r="Z655" i="2"/>
  <c r="Z656" i="2" s="1"/>
  <c r="BN663" i="2"/>
  <c r="T676" i="2"/>
  <c r="BN659" i="2"/>
  <c r="BN449" i="2"/>
  <c r="BN461" i="2"/>
  <c r="BN465" i="2"/>
  <c r="Z473" i="2"/>
  <c r="BP480" i="2"/>
  <c r="Y483" i="2"/>
  <c r="Y489" i="2"/>
  <c r="BN492" i="2"/>
  <c r="Z494" i="2"/>
  <c r="BN499" i="2"/>
  <c r="Z501" i="2"/>
  <c r="BP504" i="2"/>
  <c r="BN506" i="2"/>
  <c r="Z508" i="2"/>
  <c r="Z532" i="2"/>
  <c r="Z536" i="2"/>
  <c r="Z537" i="2" s="1"/>
  <c r="Z540" i="2"/>
  <c r="Z541" i="2" s="1"/>
  <c r="Z545" i="2"/>
  <c r="BP548" i="2"/>
  <c r="BP553" i="2"/>
  <c r="BP559" i="2"/>
  <c r="BN561" i="2"/>
  <c r="Z563" i="2"/>
  <c r="BP566" i="2"/>
  <c r="BP568" i="2"/>
  <c r="Y571" i="2"/>
  <c r="BN574" i="2"/>
  <c r="BP585" i="2"/>
  <c r="BN605" i="2"/>
  <c r="BN607" i="2"/>
  <c r="BN609" i="2"/>
  <c r="BP621" i="2"/>
  <c r="BP623" i="2"/>
  <c r="BP625" i="2"/>
  <c r="BP627" i="2"/>
  <c r="Z642" i="2"/>
  <c r="Z644" i="2"/>
  <c r="Y646" i="2"/>
  <c r="BN655" i="2"/>
  <c r="BP663" i="2"/>
  <c r="Y510" i="2"/>
  <c r="Y577" i="2"/>
  <c r="BP591" i="2"/>
  <c r="Y612" i="2"/>
  <c r="BP615" i="2"/>
  <c r="BP617" i="2"/>
  <c r="Z632" i="2"/>
  <c r="Z634" i="2"/>
  <c r="Z636" i="2"/>
  <c r="Z638" i="2"/>
  <c r="BN651" i="2"/>
  <c r="BP659" i="2"/>
  <c r="Z442" i="2"/>
  <c r="BP465" i="2"/>
  <c r="BN473" i="2"/>
  <c r="Z475" i="2"/>
  <c r="BN494" i="2"/>
  <c r="Z496" i="2"/>
  <c r="Z510" i="2" s="1"/>
  <c r="BN501" i="2"/>
  <c r="BN508" i="2"/>
  <c r="Z514" i="2"/>
  <c r="Z515" i="2" s="1"/>
  <c r="Z518" i="2"/>
  <c r="Z520" i="2" s="1"/>
  <c r="BN532" i="2"/>
  <c r="BN536" i="2"/>
  <c r="BN540" i="2"/>
  <c r="BN545" i="2"/>
  <c r="Z547" i="2"/>
  <c r="Y549" i="2"/>
  <c r="Y554" i="2"/>
  <c r="BN563" i="2"/>
  <c r="Y628" i="2"/>
  <c r="BN642" i="2"/>
  <c r="BN644" i="2"/>
  <c r="BP655" i="2"/>
  <c r="Y664" i="2"/>
  <c r="X676" i="2"/>
  <c r="Y477" i="2"/>
  <c r="Y520" i="2"/>
  <c r="Y588" i="2"/>
  <c r="Z614" i="2"/>
  <c r="Z618" i="2" s="1"/>
  <c r="Y647" i="2"/>
  <c r="Y660" i="2"/>
  <c r="BN442" i="2"/>
  <c r="Z448" i="2"/>
  <c r="Z455" i="2"/>
  <c r="Z470" i="2"/>
  <c r="Z477" i="2" s="1"/>
  <c r="BN475" i="2"/>
  <c r="BN496" i="2"/>
  <c r="Z498" i="2"/>
  <c r="BN514" i="2"/>
  <c r="BN518" i="2"/>
  <c r="Z529" i="2"/>
  <c r="BP536" i="2"/>
  <c r="BP540" i="2"/>
  <c r="BP545" i="2"/>
  <c r="BN547" i="2"/>
  <c r="BN567" i="2"/>
  <c r="Z575" i="2"/>
  <c r="Z579" i="2"/>
  <c r="BN584" i="2"/>
  <c r="Z592" i="2"/>
  <c r="Z594" i="2" s="1"/>
  <c r="Z604" i="2"/>
  <c r="Z606" i="2"/>
  <c r="Z608" i="2"/>
  <c r="Z610" i="2"/>
  <c r="Z676" i="2"/>
  <c r="Z650" i="2"/>
  <c r="Z652" i="2" s="1"/>
  <c r="Y652" i="2"/>
  <c r="Y665" i="2"/>
  <c r="BN448" i="2"/>
  <c r="BN455" i="2"/>
  <c r="BN470" i="2"/>
  <c r="Y478" i="2"/>
  <c r="BN498" i="2"/>
  <c r="BP514" i="2"/>
  <c r="BP518" i="2"/>
  <c r="BN529" i="2"/>
  <c r="Z531" i="2"/>
  <c r="Y537" i="2"/>
  <c r="Y541" i="2"/>
  <c r="BN575" i="2"/>
  <c r="BN579" i="2"/>
  <c r="Z581" i="2"/>
  <c r="Y589" i="2"/>
  <c r="BN592" i="2"/>
  <c r="BN604" i="2"/>
  <c r="BN606" i="2"/>
  <c r="BN608" i="2"/>
  <c r="BN610" i="2"/>
  <c r="Y619" i="2"/>
  <c r="Z643" i="2"/>
  <c r="Z645" i="2"/>
  <c r="Y661" i="2"/>
  <c r="AB676" i="2"/>
  <c r="AC676" i="2"/>
  <c r="Z480" i="2"/>
  <c r="Z482" i="2" s="1"/>
  <c r="BN531" i="2"/>
  <c r="Z559" i="2"/>
  <c r="BP604" i="2"/>
  <c r="BP650" i="2"/>
  <c r="Z122" i="2" l="1"/>
  <c r="Z444" i="2"/>
  <c r="Z436" i="2"/>
  <c r="Z38" i="2"/>
  <c r="Z262" i="2"/>
  <c r="Z450" i="2"/>
  <c r="Z342" i="2"/>
  <c r="Z376" i="2"/>
  <c r="Z576" i="2"/>
  <c r="Z588" i="2"/>
  <c r="Z462" i="2"/>
  <c r="Y670" i="2"/>
  <c r="Z639" i="2"/>
  <c r="Z404" i="2"/>
  <c r="Y666" i="2"/>
  <c r="Z242" i="2"/>
  <c r="Z139" i="2"/>
  <c r="Z57" i="2"/>
  <c r="Z100" i="2"/>
  <c r="Z206" i="2"/>
  <c r="Y668" i="2"/>
  <c r="Z275" i="2"/>
  <c r="Z250" i="2"/>
  <c r="Z646" i="2"/>
  <c r="Z431" i="2"/>
  <c r="Z228" i="2"/>
  <c r="X669" i="2"/>
  <c r="Z415" i="2"/>
  <c r="Z369" i="2"/>
  <c r="Y667" i="2"/>
  <c r="Z570" i="2"/>
  <c r="Z611" i="2"/>
  <c r="Z549" i="2"/>
  <c r="Z293" i="2"/>
  <c r="Z149" i="2"/>
  <c r="Z533" i="2"/>
  <c r="Z75" i="2"/>
  <c r="Y669" i="2" l="1"/>
  <c r="Z671" i="2"/>
</calcChain>
</file>

<file path=xl/sharedStrings.xml><?xml version="1.0" encoding="utf-8"?>
<sst xmlns="http://schemas.openxmlformats.org/spreadsheetml/2006/main" count="5334" uniqueCount="1118">
  <si>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</si>
  <si>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</si>
  <si>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</si>
  <si>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</si>
  <si>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</si>
  <si>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</si>
  <si>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</si>
  <si>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</si>
  <si>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</si>
  <si>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</si>
  <si>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</si>
  <si>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</si>
  <si>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</si>
  <si>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</si>
  <si>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</si>
  <si>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</si>
  <si>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</si>
  <si>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</si>
  <si>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</si>
  <si>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</si>
  <si>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</si>
  <si>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</si>
  <si>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</si>
  <si>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</si>
  <si>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</si>
  <si>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</si>
  <si>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</si>
  <si>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</si>
  <si>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</si>
  <si>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</si>
  <si>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</si>
  <si>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</si>
  <si>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</si>
  <si>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</si>
  <si>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</si>
  <si>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</si>
  <si>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</si>
  <si>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</si>
  <si>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</si>
  <si>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</si>
  <si>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</si>
  <si>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</si>
  <si>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</si>
  <si>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</si>
  <si>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</si>
  <si>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</si>
  <si>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</si>
  <si>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</si>
  <si>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</si>
  <si>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</si>
  <si>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</si>
  <si>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</si>
  <si>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</si>
  <si>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</si>
  <si>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</si>
  <si>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</si>
  <si>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</si>
  <si>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</si>
  <si>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</si>
  <si>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</si>
  <si>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</si>
  <si>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</si>
  <si>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</si>
  <si>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</si>
  <si>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</si>
  <si>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</si>
  <si>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</si>
  <si>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25.11.2024</t>
  </si>
  <si>
    <t>21.11.2024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</si>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</sst>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17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1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98" t="s">
        <v>26</v>
      </c>
      <c r="E1" s="1198"/>
      <c r="F1" s="1198"/>
      <c r="G1" s="14" t="s">
        <v>66</v>
      </c>
      <c r="H1" s="1198" t="s">
        <v>46</v>
      </c>
      <c r="I1" s="1198"/>
      <c r="J1" s="1198"/>
      <c r="K1" s="1198"/>
      <c r="L1" s="1198"/>
      <c r="M1" s="1198"/>
      <c r="N1" s="1198"/>
      <c r="O1" s="1198"/>
      <c r="P1" s="1198"/>
      <c r="Q1" s="1198"/>
      <c r="R1" s="1199" t="s">
        <v>67</v>
      </c>
      <c r="S1" s="1200"/>
      <c r="T1" s="120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01"/>
      <c r="R2" s="1201"/>
      <c r="S2" s="1201"/>
      <c r="T2" s="1201"/>
      <c r="U2" s="1201"/>
      <c r="V2" s="1201"/>
      <c r="W2" s="1201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201"/>
      <c r="Q3" s="1201"/>
      <c r="R3" s="1201"/>
      <c r="S3" s="1201"/>
      <c r="T3" s="1201"/>
      <c r="U3" s="1201"/>
      <c r="V3" s="1201"/>
      <c r="W3" s="1201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202" t="s">
        <v>8</v>
      </c>
      <c r="B5" s="1202"/>
      <c r="C5" s="1202"/>
      <c r="D5" s="1203"/>
      <c r="E5" s="1203"/>
      <c r="F5" s="1204" t="s">
        <v>14</v>
      </c>
      <c r="G5" s="1204"/>
      <c r="H5" s="1203"/>
      <c r="I5" s="1203"/>
      <c r="J5" s="1203"/>
      <c r="K5" s="1203"/>
      <c r="L5" s="1203"/>
      <c r="M5" s="1203"/>
      <c r="N5" s="69"/>
      <c r="P5" s="26" t="s">
        <v>4</v>
      </c>
      <c r="Q5" s="1205">
        <v>45621</v>
      </c>
      <c r="R5" s="1205"/>
      <c r="T5" s="1206" t="s">
        <v>3</v>
      </c>
      <c r="U5" s="1207"/>
      <c r="V5" s="1208" t="s">
        <v>1104</v>
      </c>
      <c r="W5" s="1209"/>
      <c r="AB5" s="57"/>
      <c r="AC5" s="57"/>
      <c r="AD5" s="57"/>
      <c r="AE5" s="57"/>
    </row>
    <row r="6" spans="1:32" s="17" customFormat="1" ht="24" customHeight="1" x14ac:dyDescent="0.2">
      <c r="A6" s="1202" t="s">
        <v>1</v>
      </c>
      <c r="B6" s="1202"/>
      <c r="C6" s="1202"/>
      <c r="D6" s="1210" t="s">
        <v>75</v>
      </c>
      <c r="E6" s="1210"/>
      <c r="F6" s="1210"/>
      <c r="G6" s="1210"/>
      <c r="H6" s="1210"/>
      <c r="I6" s="1210"/>
      <c r="J6" s="1210"/>
      <c r="K6" s="1210"/>
      <c r="L6" s="1210"/>
      <c r="M6" s="1210"/>
      <c r="N6" s="70"/>
      <c r="P6" s="26" t="s">
        <v>27</v>
      </c>
      <c r="Q6" s="1211" t="str">
        <f>IF(Q5=0," ",CHOOSE(WEEKDAY(Q5,2),"Понедельник","Вторник","Среда","Четверг","Пятница","Суббота","Воскресенье"))</f>
        <v>Понедельник</v>
      </c>
      <c r="R6" s="1211"/>
      <c r="T6" s="1212" t="s">
        <v>5</v>
      </c>
      <c r="U6" s="1213"/>
      <c r="V6" s="1214" t="s">
        <v>69</v>
      </c>
      <c r="W6" s="121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20" t="str">
        <f>IFERROR(VLOOKUP(DeliveryAddress,Table,3,0),1)</f>
        <v>1</v>
      </c>
      <c r="E7" s="1221"/>
      <c r="F7" s="1221"/>
      <c r="G7" s="1221"/>
      <c r="H7" s="1221"/>
      <c r="I7" s="1221"/>
      <c r="J7" s="1221"/>
      <c r="K7" s="1221"/>
      <c r="L7" s="1221"/>
      <c r="M7" s="1222"/>
      <c r="N7" s="71"/>
      <c r="P7" s="26"/>
      <c r="Q7" s="46"/>
      <c r="R7" s="46"/>
      <c r="T7" s="1212"/>
      <c r="U7" s="1213"/>
      <c r="V7" s="1216"/>
      <c r="W7" s="1217"/>
      <c r="AB7" s="57"/>
      <c r="AC7" s="57"/>
      <c r="AD7" s="57"/>
      <c r="AE7" s="57"/>
    </row>
    <row r="8" spans="1:32" s="17" customFormat="1" ht="25.5" customHeight="1" x14ac:dyDescent="0.2">
      <c r="A8" s="1223" t="s">
        <v>57</v>
      </c>
      <c r="B8" s="1223"/>
      <c r="C8" s="1223"/>
      <c r="D8" s="1224" t="s">
        <v>76</v>
      </c>
      <c r="E8" s="1224"/>
      <c r="F8" s="1224"/>
      <c r="G8" s="1224"/>
      <c r="H8" s="1224"/>
      <c r="I8" s="1224"/>
      <c r="J8" s="1224"/>
      <c r="K8" s="1224"/>
      <c r="L8" s="1224"/>
      <c r="M8" s="1224"/>
      <c r="N8" s="72"/>
      <c r="P8" s="26" t="s">
        <v>11</v>
      </c>
      <c r="Q8" s="1183">
        <v>0.41666666666666669</v>
      </c>
      <c r="R8" s="1183"/>
      <c r="T8" s="1212"/>
      <c r="U8" s="1213"/>
      <c r="V8" s="1216"/>
      <c r="W8" s="1217"/>
      <c r="AB8" s="57"/>
      <c r="AC8" s="57"/>
      <c r="AD8" s="57"/>
      <c r="AE8" s="57"/>
    </row>
    <row r="9" spans="1:32" s="17" customFormat="1" ht="39.950000000000003" customHeight="1" x14ac:dyDescent="0.2">
      <c r="A9" s="11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73"/>
      <c r="C9" s="1173"/>
      <c r="D9" s="1174" t="s">
        <v>45</v>
      </c>
      <c r="E9" s="1175"/>
      <c r="F9" s="11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73"/>
      <c r="H9" s="1225" t="str">
        <f>IF(AND($A$9="Тип доверенности/получателя при получении в адресе перегруза:",$D$9="Разовая доверенность"),"Введите ФИО","")</f>
        <v/>
      </c>
      <c r="I9" s="1225"/>
      <c r="J9" s="1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5"/>
      <c r="L9" s="1225"/>
      <c r="M9" s="1225"/>
      <c r="N9" s="67"/>
      <c r="P9" s="29" t="s">
        <v>15</v>
      </c>
      <c r="Q9" s="1226"/>
      <c r="R9" s="1226"/>
      <c r="T9" s="1212"/>
      <c r="U9" s="1213"/>
      <c r="V9" s="1218"/>
      <c r="W9" s="121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73"/>
      <c r="C10" s="1173"/>
      <c r="D10" s="1174"/>
      <c r="E10" s="1175"/>
      <c r="F10" s="11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73"/>
      <c r="H10" s="1176" t="str">
        <f>IFERROR(VLOOKUP($D$10,Proxy,2,FALSE),"")</f>
        <v/>
      </c>
      <c r="I10" s="1176"/>
      <c r="J10" s="1176"/>
      <c r="K10" s="1176"/>
      <c r="L10" s="1176"/>
      <c r="M10" s="1176"/>
      <c r="N10" s="68"/>
      <c r="P10" s="29" t="s">
        <v>32</v>
      </c>
      <c r="Q10" s="1177"/>
      <c r="R10" s="1177"/>
      <c r="U10" s="26" t="s">
        <v>12</v>
      </c>
      <c r="V10" s="1178" t="s">
        <v>70</v>
      </c>
      <c r="W10" s="117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80"/>
      <c r="R11" s="1180"/>
      <c r="U11" s="26" t="s">
        <v>28</v>
      </c>
      <c r="V11" s="1181" t="s">
        <v>54</v>
      </c>
      <c r="W11" s="118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82" t="s">
        <v>71</v>
      </c>
      <c r="B12" s="1182"/>
      <c r="C12" s="1182"/>
      <c r="D12" s="1182"/>
      <c r="E12" s="1182"/>
      <c r="F12" s="1182"/>
      <c r="G12" s="1182"/>
      <c r="H12" s="1182"/>
      <c r="I12" s="1182"/>
      <c r="J12" s="1182"/>
      <c r="K12" s="1182"/>
      <c r="L12" s="1182"/>
      <c r="M12" s="1182"/>
      <c r="N12" s="73"/>
      <c r="P12" s="26" t="s">
        <v>30</v>
      </c>
      <c r="Q12" s="1183"/>
      <c r="R12" s="1183"/>
      <c r="S12" s="27"/>
      <c r="T12"/>
      <c r="U12" s="26" t="s">
        <v>45</v>
      </c>
      <c r="V12" s="1184"/>
      <c r="W12" s="1184"/>
      <c r="X12"/>
      <c r="AB12" s="57"/>
      <c r="AC12" s="57"/>
      <c r="AD12" s="57"/>
      <c r="AE12" s="57"/>
    </row>
    <row r="13" spans="1:32" s="17" customFormat="1" ht="23.25" customHeight="1" x14ac:dyDescent="0.2">
      <c r="A13" s="1182" t="s">
        <v>72</v>
      </c>
      <c r="B13" s="1182"/>
      <c r="C13" s="1182"/>
      <c r="D13" s="1182"/>
      <c r="E13" s="1182"/>
      <c r="F13" s="1182"/>
      <c r="G13" s="1182"/>
      <c r="H13" s="1182"/>
      <c r="I13" s="1182"/>
      <c r="J13" s="1182"/>
      <c r="K13" s="1182"/>
      <c r="L13" s="1182"/>
      <c r="M13" s="1182"/>
      <c r="N13" s="73"/>
      <c r="O13" s="29"/>
      <c r="P13" s="29" t="s">
        <v>31</v>
      </c>
      <c r="Q13" s="1181"/>
      <c r="R13" s="118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82" t="s">
        <v>73</v>
      </c>
      <c r="B14" s="1182"/>
      <c r="C14" s="1182"/>
      <c r="D14" s="1182"/>
      <c r="E14" s="1182"/>
      <c r="F14" s="1182"/>
      <c r="G14" s="1182"/>
      <c r="H14" s="1182"/>
      <c r="I14" s="1182"/>
      <c r="J14" s="1182"/>
      <c r="K14" s="1182"/>
      <c r="L14" s="1182"/>
      <c r="M14" s="118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85" t="s">
        <v>74</v>
      </c>
      <c r="B15" s="1185"/>
      <c r="C15" s="1185"/>
      <c r="D15" s="1185"/>
      <c r="E15" s="1185"/>
      <c r="F15" s="1185"/>
      <c r="G15" s="1185"/>
      <c r="H15" s="1185"/>
      <c r="I15" s="1185"/>
      <c r="J15" s="1185"/>
      <c r="K15" s="1185"/>
      <c r="L15" s="1185"/>
      <c r="M15" s="1185"/>
      <c r="N15" s="74"/>
      <c r="O15"/>
      <c r="P15" s="1186" t="s">
        <v>60</v>
      </c>
      <c r="Q15" s="1186"/>
      <c r="R15" s="1186"/>
      <c r="S15" s="1186"/>
      <c r="T15" s="1186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7"/>
      <c r="Q16" s="1187"/>
      <c r="R16" s="1187"/>
      <c r="S16" s="1187"/>
      <c r="T16" s="118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8" t="s">
        <v>58</v>
      </c>
      <c r="B17" s="1158" t="s">
        <v>48</v>
      </c>
      <c r="C17" s="1190" t="s">
        <v>47</v>
      </c>
      <c r="D17" s="1192" t="s">
        <v>49</v>
      </c>
      <c r="E17" s="1193"/>
      <c r="F17" s="1158" t="s">
        <v>21</v>
      </c>
      <c r="G17" s="1158" t="s">
        <v>24</v>
      </c>
      <c r="H17" s="1158" t="s">
        <v>22</v>
      </c>
      <c r="I17" s="1158" t="s">
        <v>23</v>
      </c>
      <c r="J17" s="1158" t="s">
        <v>16</v>
      </c>
      <c r="K17" s="1158" t="s">
        <v>62</v>
      </c>
      <c r="L17" s="1158" t="s">
        <v>64</v>
      </c>
      <c r="M17" s="1158" t="s">
        <v>2</v>
      </c>
      <c r="N17" s="1158" t="s">
        <v>63</v>
      </c>
      <c r="O17" s="1158" t="s">
        <v>25</v>
      </c>
      <c r="P17" s="1192" t="s">
        <v>17</v>
      </c>
      <c r="Q17" s="1196"/>
      <c r="R17" s="1196"/>
      <c r="S17" s="1196"/>
      <c r="T17" s="1193"/>
      <c r="U17" s="1188" t="s">
        <v>55</v>
      </c>
      <c r="V17" s="1189"/>
      <c r="W17" s="1158" t="s">
        <v>6</v>
      </c>
      <c r="X17" s="1158" t="s">
        <v>41</v>
      </c>
      <c r="Y17" s="1160" t="s">
        <v>53</v>
      </c>
      <c r="Z17" s="1162" t="s">
        <v>18</v>
      </c>
      <c r="AA17" s="1164" t="s">
        <v>59</v>
      </c>
      <c r="AB17" s="1164" t="s">
        <v>19</v>
      </c>
      <c r="AC17" s="1164" t="s">
        <v>65</v>
      </c>
      <c r="AD17" s="1166" t="s">
        <v>56</v>
      </c>
      <c r="AE17" s="1167"/>
      <c r="AF17" s="1168"/>
      <c r="AG17" s="77"/>
      <c r="BD17" s="76" t="s">
        <v>61</v>
      </c>
    </row>
    <row r="18" spans="1:68" ht="14.25" customHeight="1" x14ac:dyDescent="0.2">
      <c r="A18" s="1159"/>
      <c r="B18" s="1159"/>
      <c r="C18" s="1191"/>
      <c r="D18" s="1194"/>
      <c r="E18" s="1195"/>
      <c r="F18" s="1159"/>
      <c r="G18" s="1159"/>
      <c r="H18" s="1159"/>
      <c r="I18" s="1159"/>
      <c r="J18" s="1159"/>
      <c r="K18" s="1159"/>
      <c r="L18" s="1159"/>
      <c r="M18" s="1159"/>
      <c r="N18" s="1159"/>
      <c r="O18" s="1159"/>
      <c r="P18" s="1194"/>
      <c r="Q18" s="1197"/>
      <c r="R18" s="1197"/>
      <c r="S18" s="1197"/>
      <c r="T18" s="1195"/>
      <c r="U18" s="78" t="s">
        <v>44</v>
      </c>
      <c r="V18" s="78" t="s">
        <v>43</v>
      </c>
      <c r="W18" s="1159"/>
      <c r="X18" s="1159"/>
      <c r="Y18" s="1161"/>
      <c r="Z18" s="1163"/>
      <c r="AA18" s="1165"/>
      <c r="AB18" s="1165"/>
      <c r="AC18" s="1165"/>
      <c r="AD18" s="1169"/>
      <c r="AE18" s="1170"/>
      <c r="AF18" s="1171"/>
      <c r="AG18" s="77"/>
      <c r="BD18" s="76"/>
    </row>
    <row r="19" spans="1:68" ht="27.75" customHeight="1" x14ac:dyDescent="0.2">
      <c r="A19" s="839" t="s">
        <v>77</v>
      </c>
      <c r="B19" s="839"/>
      <c r="C19" s="839"/>
      <c r="D19" s="839"/>
      <c r="E19" s="839"/>
      <c r="F19" s="839"/>
      <c r="G19" s="839"/>
      <c r="H19" s="839"/>
      <c r="I19" s="839"/>
      <c r="J19" s="839"/>
      <c r="K19" s="839"/>
      <c r="L19" s="839"/>
      <c r="M19" s="839"/>
      <c r="N19" s="839"/>
      <c r="O19" s="839"/>
      <c r="P19" s="839"/>
      <c r="Q19" s="839"/>
      <c r="R19" s="839"/>
      <c r="S19" s="839"/>
      <c r="T19" s="839"/>
      <c r="U19" s="839"/>
      <c r="V19" s="839"/>
      <c r="W19" s="839"/>
      <c r="X19" s="839"/>
      <c r="Y19" s="839"/>
      <c r="Z19" s="839"/>
      <c r="AA19" s="52"/>
      <c r="AB19" s="52"/>
      <c r="AC19" s="52"/>
    </row>
    <row r="20" spans="1:68" ht="16.5" customHeight="1" x14ac:dyDescent="0.25">
      <c r="A20" s="805" t="s">
        <v>77</v>
      </c>
      <c r="B20" s="805"/>
      <c r="C20" s="805"/>
      <c r="D20" s="805"/>
      <c r="E20" s="805"/>
      <c r="F20" s="805"/>
      <c r="G20" s="805"/>
      <c r="H20" s="805"/>
      <c r="I20" s="805"/>
      <c r="J20" s="805"/>
      <c r="K20" s="805"/>
      <c r="L20" s="805"/>
      <c r="M20" s="805"/>
      <c r="N20" s="805"/>
      <c r="O20" s="805"/>
      <c r="P20" s="805"/>
      <c r="Q20" s="805"/>
      <c r="R20" s="805"/>
      <c r="S20" s="805"/>
      <c r="T20" s="805"/>
      <c r="U20" s="805"/>
      <c r="V20" s="805"/>
      <c r="W20" s="805"/>
      <c r="X20" s="805"/>
      <c r="Y20" s="805"/>
      <c r="Z20" s="805"/>
      <c r="AA20" s="62"/>
      <c r="AB20" s="62"/>
      <c r="AC20" s="62"/>
    </row>
    <row r="21" spans="1:68" ht="14.25" customHeight="1" x14ac:dyDescent="0.25">
      <c r="A21" s="795" t="s">
        <v>78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96">
        <v>4680115885004</v>
      </c>
      <c r="E22" s="79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8"/>
      <c r="R22" s="798"/>
      <c r="S22" s="798"/>
      <c r="T22" s="79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93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90" t="s">
        <v>40</v>
      </c>
      <c r="Q23" s="791"/>
      <c r="R23" s="791"/>
      <c r="S23" s="791"/>
      <c r="T23" s="791"/>
      <c r="U23" s="791"/>
      <c r="V23" s="79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90" t="s">
        <v>40</v>
      </c>
      <c r="Q24" s="791"/>
      <c r="R24" s="791"/>
      <c r="S24" s="791"/>
      <c r="T24" s="791"/>
      <c r="U24" s="791"/>
      <c r="V24" s="79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95" t="s">
        <v>84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4301051551</v>
      </c>
      <c r="D26" s="796">
        <v>4607091383881</v>
      </c>
      <c r="E26" s="796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4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8"/>
      <c r="R26" s="798"/>
      <c r="S26" s="798"/>
      <c r="T26" s="79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7" si="0">IFERROR(IF(X26="",0,CEILING((X26/$H26),1)*$H26),"")</f>
        <v>0</v>
      </c>
      <c r="Z26" s="39" t="str">
        <f t="shared" ref="Z26:Z37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7" si="2">IFERROR(X26*I26/H26,"0")</f>
        <v>0</v>
      </c>
      <c r="BN26" s="75">
        <f t="shared" ref="BN26:BN37" si="3">IFERROR(Y26*I26/H26,"0")</f>
        <v>0</v>
      </c>
      <c r="BO26" s="75">
        <f t="shared" ref="BO26:BO37" si="4">IFERROR(1/J26*(X26/H26),"0")</f>
        <v>0</v>
      </c>
      <c r="BP26" s="75">
        <f t="shared" ref="BP26:BP37" si="5">IFERROR(1/J26*(Y26/H26),"0")</f>
        <v>0</v>
      </c>
    </row>
    <row r="27" spans="1:68" ht="37.5" customHeight="1" x14ac:dyDescent="0.25">
      <c r="A27" s="60" t="s">
        <v>89</v>
      </c>
      <c r="B27" s="60" t="s">
        <v>90</v>
      </c>
      <c r="C27" s="34">
        <v>4301051865</v>
      </c>
      <c r="D27" s="796">
        <v>4680115885912</v>
      </c>
      <c r="E27" s="796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1150" t="s">
        <v>91</v>
      </c>
      <c r="Q27" s="798"/>
      <c r="R27" s="798"/>
      <c r="S27" s="798"/>
      <c r="T27" s="79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96">
        <v>4607091388237</v>
      </c>
      <c r="E28" s="79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8"/>
      <c r="R28" s="798"/>
      <c r="S28" s="798"/>
      <c r="T28" s="79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796">
        <v>4680115886230</v>
      </c>
      <c r="E29" s="796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52" t="s">
        <v>97</v>
      </c>
      <c r="Q29" s="798"/>
      <c r="R29" s="798"/>
      <c r="S29" s="798"/>
      <c r="T29" s="79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4301051692</v>
      </c>
      <c r="D30" s="796">
        <v>4607091383935</v>
      </c>
      <c r="E30" s="796"/>
      <c r="F30" s="59">
        <v>0.33</v>
      </c>
      <c r="G30" s="35">
        <v>6</v>
      </c>
      <c r="H30" s="59">
        <v>1.98</v>
      </c>
      <c r="I30" s="59">
        <v>2.246</v>
      </c>
      <c r="J30" s="35">
        <v>156</v>
      </c>
      <c r="K30" s="35" t="s">
        <v>88</v>
      </c>
      <c r="L30" s="35" t="s">
        <v>45</v>
      </c>
      <c r="M30" s="36" t="s">
        <v>82</v>
      </c>
      <c r="N30" s="36"/>
      <c r="O30" s="35">
        <v>35</v>
      </c>
      <c r="P30" s="11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8"/>
      <c r="R30" s="798"/>
      <c r="S30" s="798"/>
      <c r="T30" s="79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101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102</v>
      </c>
      <c r="B31" s="60" t="s">
        <v>103</v>
      </c>
      <c r="C31" s="34">
        <v>4301051908</v>
      </c>
      <c r="D31" s="796">
        <v>4680115886278</v>
      </c>
      <c r="E31" s="796"/>
      <c r="F31" s="59">
        <v>0.3</v>
      </c>
      <c r="G31" s="35">
        <v>6</v>
      </c>
      <c r="H31" s="59">
        <v>1.8</v>
      </c>
      <c r="I31" s="59">
        <v>2.0659999999999998</v>
      </c>
      <c r="J31" s="35">
        <v>156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54" t="s">
        <v>104</v>
      </c>
      <c r="Q31" s="798"/>
      <c r="R31" s="798"/>
      <c r="S31" s="798"/>
      <c r="T31" s="79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106</v>
      </c>
      <c r="B32" s="60" t="s">
        <v>107</v>
      </c>
      <c r="C32" s="34">
        <v>4301051783</v>
      </c>
      <c r="D32" s="796">
        <v>4680115881990</v>
      </c>
      <c r="E32" s="796"/>
      <c r="F32" s="59">
        <v>0.42</v>
      </c>
      <c r="G32" s="35">
        <v>6</v>
      </c>
      <c r="H32" s="59">
        <v>2.52</v>
      </c>
      <c r="I32" s="59">
        <v>2.786</v>
      </c>
      <c r="J32" s="35">
        <v>156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5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8"/>
      <c r="R32" s="798"/>
      <c r="S32" s="798"/>
      <c r="T32" s="79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105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108</v>
      </c>
      <c r="B33" s="60" t="s">
        <v>109</v>
      </c>
      <c r="C33" s="34">
        <v>4301051909</v>
      </c>
      <c r="D33" s="796">
        <v>4680115886247</v>
      </c>
      <c r="E33" s="796"/>
      <c r="F33" s="59">
        <v>0.3</v>
      </c>
      <c r="G33" s="35">
        <v>6</v>
      </c>
      <c r="H33" s="59">
        <v>1.8</v>
      </c>
      <c r="I33" s="59">
        <v>2.0659999999999998</v>
      </c>
      <c r="J33" s="35">
        <v>156</v>
      </c>
      <c r="K33" s="35" t="s">
        <v>88</v>
      </c>
      <c r="L33" s="35" t="s">
        <v>45</v>
      </c>
      <c r="M33" s="36" t="s">
        <v>82</v>
      </c>
      <c r="N33" s="36"/>
      <c r="O33" s="35">
        <v>40</v>
      </c>
      <c r="P33" s="1156" t="s">
        <v>110</v>
      </c>
      <c r="Q33" s="798"/>
      <c r="R33" s="798"/>
      <c r="S33" s="798"/>
      <c r="T33" s="79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customHeight="1" x14ac:dyDescent="0.25">
      <c r="A34" s="60" t="s">
        <v>112</v>
      </c>
      <c r="B34" s="60" t="s">
        <v>113</v>
      </c>
      <c r="C34" s="34">
        <v>4301051786</v>
      </c>
      <c r="D34" s="796">
        <v>4680115881853</v>
      </c>
      <c r="E34" s="796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88</v>
      </c>
      <c r="L34" s="35" t="s">
        <v>45</v>
      </c>
      <c r="M34" s="36" t="s">
        <v>82</v>
      </c>
      <c r="N34" s="36"/>
      <c r="O34" s="35">
        <v>40</v>
      </c>
      <c r="P34" s="1157" t="s">
        <v>114</v>
      </c>
      <c r="Q34" s="798"/>
      <c r="R34" s="798"/>
      <c r="S34" s="798"/>
      <c r="T34" s="79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27" customHeight="1" x14ac:dyDescent="0.25">
      <c r="A35" s="60" t="s">
        <v>115</v>
      </c>
      <c r="B35" s="60" t="s">
        <v>116</v>
      </c>
      <c r="C35" s="34">
        <v>4301051861</v>
      </c>
      <c r="D35" s="796">
        <v>4680115885905</v>
      </c>
      <c r="E35" s="796"/>
      <c r="F35" s="59">
        <v>0.3</v>
      </c>
      <c r="G35" s="35">
        <v>6</v>
      </c>
      <c r="H35" s="59">
        <v>1.8</v>
      </c>
      <c r="I35" s="59">
        <v>3.2</v>
      </c>
      <c r="J35" s="35">
        <v>156</v>
      </c>
      <c r="K35" s="35" t="s">
        <v>88</v>
      </c>
      <c r="L35" s="35" t="s">
        <v>45</v>
      </c>
      <c r="M35" s="36" t="s">
        <v>82</v>
      </c>
      <c r="N35" s="36"/>
      <c r="O35" s="35">
        <v>40</v>
      </c>
      <c r="P35" s="1144" t="s">
        <v>117</v>
      </c>
      <c r="Q35" s="798"/>
      <c r="R35" s="798"/>
      <c r="S35" s="798"/>
      <c r="T35" s="799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118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ht="37.5" customHeight="1" x14ac:dyDescent="0.25">
      <c r="A36" s="60" t="s">
        <v>119</v>
      </c>
      <c r="B36" s="60" t="s">
        <v>120</v>
      </c>
      <c r="C36" s="34">
        <v>4301051593</v>
      </c>
      <c r="D36" s="796">
        <v>4607091383911</v>
      </c>
      <c r="E36" s="796"/>
      <c r="F36" s="59">
        <v>0.33</v>
      </c>
      <c r="G36" s="35">
        <v>6</v>
      </c>
      <c r="H36" s="59">
        <v>1.98</v>
      </c>
      <c r="I36" s="59">
        <v>2.246</v>
      </c>
      <c r="J36" s="35">
        <v>156</v>
      </c>
      <c r="K36" s="35" t="s">
        <v>88</v>
      </c>
      <c r="L36" s="35" t="s">
        <v>45</v>
      </c>
      <c r="M36" s="36" t="s">
        <v>82</v>
      </c>
      <c r="N36" s="36"/>
      <c r="O36" s="35">
        <v>40</v>
      </c>
      <c r="P36" s="114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8"/>
      <c r="R36" s="798"/>
      <c r="S36" s="798"/>
      <c r="T36" s="799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 t="shared" si="1"/>
        <v/>
      </c>
      <c r="AA36" s="65" t="s">
        <v>45</v>
      </c>
      <c r="AB36" s="66" t="s">
        <v>45</v>
      </c>
      <c r="AC36" s="103" t="s">
        <v>121</v>
      </c>
      <c r="AG36" s="75"/>
      <c r="AJ36" s="79" t="s">
        <v>45</v>
      </c>
      <c r="AK36" s="79">
        <v>0</v>
      </c>
      <c r="BB36" s="104" t="s">
        <v>66</v>
      </c>
      <c r="BM36" s="75">
        <f t="shared" si="2"/>
        <v>0</v>
      </c>
      <c r="BN36" s="75">
        <f t="shared" si="3"/>
        <v>0</v>
      </c>
      <c r="BO36" s="75">
        <f t="shared" si="4"/>
        <v>0</v>
      </c>
      <c r="BP36" s="75">
        <f t="shared" si="5"/>
        <v>0</v>
      </c>
    </row>
    <row r="37" spans="1:68" ht="37.5" customHeight="1" x14ac:dyDescent="0.25">
      <c r="A37" s="60" t="s">
        <v>122</v>
      </c>
      <c r="B37" s="60" t="s">
        <v>123</v>
      </c>
      <c r="C37" s="34">
        <v>4301051592</v>
      </c>
      <c r="D37" s="796">
        <v>4607091388244</v>
      </c>
      <c r="E37" s="796"/>
      <c r="F37" s="59">
        <v>0.42</v>
      </c>
      <c r="G37" s="35">
        <v>6</v>
      </c>
      <c r="H37" s="59">
        <v>2.52</v>
      </c>
      <c r="I37" s="59">
        <v>2.786</v>
      </c>
      <c r="J37" s="35">
        <v>156</v>
      </c>
      <c r="K37" s="35" t="s">
        <v>88</v>
      </c>
      <c r="L37" s="35" t="s">
        <v>45</v>
      </c>
      <c r="M37" s="36" t="s">
        <v>82</v>
      </c>
      <c r="N37" s="36"/>
      <c r="O37" s="35">
        <v>40</v>
      </c>
      <c r="P37" s="11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8"/>
      <c r="R37" s="798"/>
      <c r="S37" s="798"/>
      <c r="T37" s="799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 t="shared" si="1"/>
        <v/>
      </c>
      <c r="AA37" s="65" t="s">
        <v>45</v>
      </c>
      <c r="AB37" s="66" t="s">
        <v>45</v>
      </c>
      <c r="AC37" s="105" t="s">
        <v>121</v>
      </c>
      <c r="AG37" s="75"/>
      <c r="AJ37" s="79" t="s">
        <v>45</v>
      </c>
      <c r="AK37" s="79">
        <v>0</v>
      </c>
      <c r="BB37" s="106" t="s">
        <v>66</v>
      </c>
      <c r="BM37" s="75">
        <f t="shared" si="2"/>
        <v>0</v>
      </c>
      <c r="BN37" s="75">
        <f t="shared" si="3"/>
        <v>0</v>
      </c>
      <c r="BO37" s="75">
        <f t="shared" si="4"/>
        <v>0</v>
      </c>
      <c r="BP37" s="75">
        <f t="shared" si="5"/>
        <v>0</v>
      </c>
    </row>
    <row r="38" spans="1:68" x14ac:dyDescent="0.2">
      <c r="A38" s="793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90" t="s">
        <v>40</v>
      </c>
      <c r="Q38" s="791"/>
      <c r="R38" s="791"/>
      <c r="S38" s="791"/>
      <c r="T38" s="791"/>
      <c r="U38" s="791"/>
      <c r="V38" s="792"/>
      <c r="W38" s="40" t="s">
        <v>39</v>
      </c>
      <c r="X38" s="41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1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90" t="s">
        <v>40</v>
      </c>
      <c r="Q39" s="791"/>
      <c r="R39" s="791"/>
      <c r="S39" s="791"/>
      <c r="T39" s="791"/>
      <c r="U39" s="791"/>
      <c r="V39" s="792"/>
      <c r="W39" s="40" t="s">
        <v>0</v>
      </c>
      <c r="X39" s="41">
        <f>IFERROR(SUM(X26:X37),"0")</f>
        <v>0</v>
      </c>
      <c r="Y39" s="41">
        <f>IFERROR(SUM(Y26:Y37),"0")</f>
        <v>0</v>
      </c>
      <c r="Z39" s="40"/>
      <c r="AA39" s="64"/>
      <c r="AB39" s="64"/>
      <c r="AC39" s="64"/>
    </row>
    <row r="40" spans="1:68" ht="14.25" customHeight="1" x14ac:dyDescent="0.25">
      <c r="A40" s="795" t="s">
        <v>124</v>
      </c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795"/>
      <c r="P40" s="795"/>
      <c r="Q40" s="795"/>
      <c r="R40" s="795"/>
      <c r="S40" s="795"/>
      <c r="T40" s="795"/>
      <c r="U40" s="795"/>
      <c r="V40" s="795"/>
      <c r="W40" s="795"/>
      <c r="X40" s="795"/>
      <c r="Y40" s="795"/>
      <c r="Z40" s="795"/>
      <c r="AA40" s="63"/>
      <c r="AB40" s="63"/>
      <c r="AC40" s="63"/>
    </row>
    <row r="41" spans="1:68" ht="27" customHeight="1" x14ac:dyDescent="0.25">
      <c r="A41" s="60" t="s">
        <v>125</v>
      </c>
      <c r="B41" s="60" t="s">
        <v>126</v>
      </c>
      <c r="C41" s="34">
        <v>4301032013</v>
      </c>
      <c r="D41" s="796">
        <v>4607091388503</v>
      </c>
      <c r="E41" s="796"/>
      <c r="F41" s="59">
        <v>0.05</v>
      </c>
      <c r="G41" s="35">
        <v>12</v>
      </c>
      <c r="H41" s="59">
        <v>0.6</v>
      </c>
      <c r="I41" s="59">
        <v>0.84199999999999997</v>
      </c>
      <c r="J41" s="35">
        <v>156</v>
      </c>
      <c r="K41" s="35" t="s">
        <v>88</v>
      </c>
      <c r="L41" s="35" t="s">
        <v>45</v>
      </c>
      <c r="M41" s="36" t="s">
        <v>129</v>
      </c>
      <c r="N41" s="36"/>
      <c r="O41" s="35">
        <v>120</v>
      </c>
      <c r="P41" s="11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8"/>
      <c r="R41" s="798"/>
      <c r="S41" s="798"/>
      <c r="T41" s="799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IFERROR(IF(Y41=0,"",ROUNDUP(Y41/H41,0)*0.00753),"")</f>
        <v/>
      </c>
      <c r="AA41" s="65" t="s">
        <v>45</v>
      </c>
      <c r="AB41" s="66" t="s">
        <v>45</v>
      </c>
      <c r="AC41" s="107" t="s">
        <v>127</v>
      </c>
      <c r="AG41" s="75"/>
      <c r="AJ41" s="79" t="s">
        <v>45</v>
      </c>
      <c r="AK41" s="79">
        <v>0</v>
      </c>
      <c r="BB41" s="108" t="s">
        <v>128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793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90" t="s">
        <v>40</v>
      </c>
      <c r="Q42" s="791"/>
      <c r="R42" s="791"/>
      <c r="S42" s="791"/>
      <c r="T42" s="791"/>
      <c r="U42" s="791"/>
      <c r="V42" s="792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90" t="s">
        <v>40</v>
      </c>
      <c r="Q43" s="791"/>
      <c r="R43" s="791"/>
      <c r="S43" s="791"/>
      <c r="T43" s="791"/>
      <c r="U43" s="791"/>
      <c r="V43" s="792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14.25" customHeight="1" x14ac:dyDescent="0.25">
      <c r="A44" s="795" t="s">
        <v>130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63"/>
      <c r="AB44" s="63"/>
      <c r="AC44" s="63"/>
    </row>
    <row r="45" spans="1:68" ht="27" customHeight="1" x14ac:dyDescent="0.25">
      <c r="A45" s="60" t="s">
        <v>131</v>
      </c>
      <c r="B45" s="60" t="s">
        <v>132</v>
      </c>
      <c r="C45" s="34">
        <v>4301170002</v>
      </c>
      <c r="D45" s="796">
        <v>4607091389111</v>
      </c>
      <c r="E45" s="796"/>
      <c r="F45" s="59">
        <v>2.5000000000000001E-2</v>
      </c>
      <c r="G45" s="35">
        <v>10</v>
      </c>
      <c r="H45" s="59">
        <v>0.25</v>
      </c>
      <c r="I45" s="59">
        <v>0.49199999999999999</v>
      </c>
      <c r="J45" s="35">
        <v>156</v>
      </c>
      <c r="K45" s="35" t="s">
        <v>88</v>
      </c>
      <c r="L45" s="35" t="s">
        <v>45</v>
      </c>
      <c r="M45" s="36" t="s">
        <v>129</v>
      </c>
      <c r="N45" s="36"/>
      <c r="O45" s="35">
        <v>120</v>
      </c>
      <c r="P45" s="11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8"/>
      <c r="R45" s="798"/>
      <c r="S45" s="798"/>
      <c r="T45" s="799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IFERROR(IF(Y45=0,"",ROUNDUP(Y45/H45,0)*0.00753),"")</f>
        <v/>
      </c>
      <c r="AA45" s="65" t="s">
        <v>45</v>
      </c>
      <c r="AB45" s="66" t="s">
        <v>45</v>
      </c>
      <c r="AC45" s="109" t="s">
        <v>127</v>
      </c>
      <c r="AG45" s="75"/>
      <c r="AJ45" s="79" t="s">
        <v>45</v>
      </c>
      <c r="AK45" s="79">
        <v>0</v>
      </c>
      <c r="BB45" s="110" t="s">
        <v>128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793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4"/>
      <c r="P46" s="790" t="s">
        <v>40</v>
      </c>
      <c r="Q46" s="791"/>
      <c r="R46" s="791"/>
      <c r="S46" s="791"/>
      <c r="T46" s="791"/>
      <c r="U46" s="791"/>
      <c r="V46" s="792"/>
      <c r="W46" s="40" t="s">
        <v>39</v>
      </c>
      <c r="X46" s="41">
        <f>IFERROR(X45/H45,"0")</f>
        <v>0</v>
      </c>
      <c r="Y46" s="41">
        <f>IFERROR(Y45/H45,"0")</f>
        <v>0</v>
      </c>
      <c r="Z46" s="41">
        <f>IFERROR(IF(Z45="",0,Z45),"0")</f>
        <v>0</v>
      </c>
      <c r="AA46" s="64"/>
      <c r="AB46" s="64"/>
      <c r="AC46" s="64"/>
    </row>
    <row r="47" spans="1:68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794"/>
      <c r="P47" s="790" t="s">
        <v>40</v>
      </c>
      <c r="Q47" s="791"/>
      <c r="R47" s="791"/>
      <c r="S47" s="791"/>
      <c r="T47" s="791"/>
      <c r="U47" s="791"/>
      <c r="V47" s="792"/>
      <c r="W47" s="40" t="s">
        <v>0</v>
      </c>
      <c r="X47" s="41">
        <f>IFERROR(SUM(X45:X45),"0")</f>
        <v>0</v>
      </c>
      <c r="Y47" s="41">
        <f>IFERROR(SUM(Y45:Y45),"0")</f>
        <v>0</v>
      </c>
      <c r="Z47" s="40"/>
      <c r="AA47" s="64"/>
      <c r="AB47" s="64"/>
      <c r="AC47" s="64"/>
    </row>
    <row r="48" spans="1:68" ht="27.75" customHeight="1" x14ac:dyDescent="0.2">
      <c r="A48" s="839" t="s">
        <v>133</v>
      </c>
      <c r="B48" s="839"/>
      <c r="C48" s="839"/>
      <c r="D48" s="839"/>
      <c r="E48" s="839"/>
      <c r="F48" s="839"/>
      <c r="G48" s="839"/>
      <c r="H48" s="839"/>
      <c r="I48" s="839"/>
      <c r="J48" s="839"/>
      <c r="K48" s="839"/>
      <c r="L48" s="839"/>
      <c r="M48" s="839"/>
      <c r="N48" s="839"/>
      <c r="O48" s="839"/>
      <c r="P48" s="839"/>
      <c r="Q48" s="839"/>
      <c r="R48" s="839"/>
      <c r="S48" s="839"/>
      <c r="T48" s="839"/>
      <c r="U48" s="839"/>
      <c r="V48" s="839"/>
      <c r="W48" s="839"/>
      <c r="X48" s="839"/>
      <c r="Y48" s="839"/>
      <c r="Z48" s="839"/>
      <c r="AA48" s="52"/>
      <c r="AB48" s="52"/>
      <c r="AC48" s="52"/>
    </row>
    <row r="49" spans="1:68" ht="16.5" customHeight="1" x14ac:dyDescent="0.25">
      <c r="A49" s="805" t="s">
        <v>134</v>
      </c>
      <c r="B49" s="805"/>
      <c r="C49" s="805"/>
      <c r="D49" s="805"/>
      <c r="E49" s="805"/>
      <c r="F49" s="805"/>
      <c r="G49" s="805"/>
      <c r="H49" s="805"/>
      <c r="I49" s="805"/>
      <c r="J49" s="805"/>
      <c r="K49" s="805"/>
      <c r="L49" s="805"/>
      <c r="M49" s="805"/>
      <c r="N49" s="805"/>
      <c r="O49" s="805"/>
      <c r="P49" s="805"/>
      <c r="Q49" s="805"/>
      <c r="R49" s="805"/>
      <c r="S49" s="805"/>
      <c r="T49" s="805"/>
      <c r="U49" s="805"/>
      <c r="V49" s="805"/>
      <c r="W49" s="805"/>
      <c r="X49" s="805"/>
      <c r="Y49" s="805"/>
      <c r="Z49" s="805"/>
      <c r="AA49" s="62"/>
      <c r="AB49" s="62"/>
      <c r="AC49" s="62"/>
    </row>
    <row r="50" spans="1:68" ht="14.25" customHeight="1" x14ac:dyDescent="0.25">
      <c r="A50" s="795" t="s">
        <v>135</v>
      </c>
      <c r="B50" s="795"/>
      <c r="C50" s="795"/>
      <c r="D50" s="795"/>
      <c r="E50" s="795"/>
      <c r="F50" s="795"/>
      <c r="G50" s="795"/>
      <c r="H50" s="795"/>
      <c r="I50" s="795"/>
      <c r="J50" s="795"/>
      <c r="K50" s="795"/>
      <c r="L50" s="795"/>
      <c r="M50" s="795"/>
      <c r="N50" s="795"/>
      <c r="O50" s="795"/>
      <c r="P50" s="795"/>
      <c r="Q50" s="795"/>
      <c r="R50" s="795"/>
      <c r="S50" s="795"/>
      <c r="T50" s="795"/>
      <c r="U50" s="795"/>
      <c r="V50" s="795"/>
      <c r="W50" s="795"/>
      <c r="X50" s="795"/>
      <c r="Y50" s="795"/>
      <c r="Z50" s="795"/>
      <c r="AA50" s="63"/>
      <c r="AB50" s="63"/>
      <c r="AC50" s="63"/>
    </row>
    <row r="51" spans="1:68" ht="16.5" customHeight="1" x14ac:dyDescent="0.25">
      <c r="A51" s="60" t="s">
        <v>136</v>
      </c>
      <c r="B51" s="60" t="s">
        <v>137</v>
      </c>
      <c r="C51" s="34">
        <v>4301011380</v>
      </c>
      <c r="D51" s="796">
        <v>4607091385670</v>
      </c>
      <c r="E51" s="796"/>
      <c r="F51" s="59">
        <v>1.35</v>
      </c>
      <c r="G51" s="35">
        <v>8</v>
      </c>
      <c r="H51" s="59">
        <v>10.8</v>
      </c>
      <c r="I51" s="59">
        <v>11.28</v>
      </c>
      <c r="J51" s="35">
        <v>56</v>
      </c>
      <c r="K51" s="35" t="s">
        <v>140</v>
      </c>
      <c r="L51" s="35" t="s">
        <v>45</v>
      </c>
      <c r="M51" s="36" t="s">
        <v>139</v>
      </c>
      <c r="N51" s="36"/>
      <c r="O51" s="35">
        <v>50</v>
      </c>
      <c r="P51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8"/>
      <c r="R51" s="798"/>
      <c r="S51" s="798"/>
      <c r="T51" s="79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ref="Y51:Y56" si="6">IFERROR(IF(X51="",0,CEILING((X51/$H51),1)*$H51),"")</f>
        <v>0</v>
      </c>
      <c r="Z51" s="39" t="str">
        <f>IFERROR(IF(Y51=0,"",ROUNDUP(Y51/H51,0)*0.02175),"")</f>
        <v/>
      </c>
      <c r="AA51" s="65" t="s">
        <v>45</v>
      </c>
      <c r="AB51" s="66" t="s">
        <v>45</v>
      </c>
      <c r="AC51" s="111" t="s">
        <v>138</v>
      </c>
      <c r="AG51" s="75"/>
      <c r="AJ51" s="79" t="s">
        <v>45</v>
      </c>
      <c r="AK51" s="79">
        <v>0</v>
      </c>
      <c r="BB51" s="112" t="s">
        <v>66</v>
      </c>
      <c r="BM51" s="75">
        <f t="shared" ref="BM51:BM56" si="7">IFERROR(X51*I51/H51,"0")</f>
        <v>0</v>
      </c>
      <c r="BN51" s="75">
        <f t="shared" ref="BN51:BN56" si="8">IFERROR(Y51*I51/H51,"0")</f>
        <v>0</v>
      </c>
      <c r="BO51" s="75">
        <f t="shared" ref="BO51:BO56" si="9">IFERROR(1/J51*(X51/H51),"0")</f>
        <v>0</v>
      </c>
      <c r="BP51" s="75">
        <f t="shared" ref="BP51:BP56" si="10">IFERROR(1/J51*(Y51/H51),"0")</f>
        <v>0</v>
      </c>
    </row>
    <row r="52" spans="1:68" ht="16.5" customHeight="1" x14ac:dyDescent="0.25">
      <c r="A52" s="60" t="s">
        <v>136</v>
      </c>
      <c r="B52" s="60" t="s">
        <v>141</v>
      </c>
      <c r="C52" s="34">
        <v>4301011540</v>
      </c>
      <c r="D52" s="796">
        <v>4607091385670</v>
      </c>
      <c r="E52" s="796"/>
      <c r="F52" s="59">
        <v>1.4</v>
      </c>
      <c r="G52" s="35">
        <v>8</v>
      </c>
      <c r="H52" s="59">
        <v>11.2</v>
      </c>
      <c r="I52" s="59">
        <v>11.68</v>
      </c>
      <c r="J52" s="35">
        <v>56</v>
      </c>
      <c r="K52" s="35" t="s">
        <v>140</v>
      </c>
      <c r="L52" s="35" t="s">
        <v>45</v>
      </c>
      <c r="M52" s="36" t="s">
        <v>143</v>
      </c>
      <c r="N52" s="36"/>
      <c r="O52" s="35">
        <v>50</v>
      </c>
      <c r="P52" s="113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8"/>
      <c r="R52" s="798"/>
      <c r="S52" s="798"/>
      <c r="T52" s="79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IFERROR(IF(Y52=0,"",ROUNDUP(Y52/H52,0)*0.02175),"")</f>
        <v/>
      </c>
      <c r="AA52" s="65" t="s">
        <v>45</v>
      </c>
      <c r="AB52" s="66" t="s">
        <v>45</v>
      </c>
      <c r="AC52" s="113" t="s">
        <v>142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16.5" customHeight="1" x14ac:dyDescent="0.25">
      <c r="A53" s="60" t="s">
        <v>144</v>
      </c>
      <c r="B53" s="60" t="s">
        <v>145</v>
      </c>
      <c r="C53" s="34">
        <v>4301011625</v>
      </c>
      <c r="D53" s="796">
        <v>4680115883956</v>
      </c>
      <c r="E53" s="796"/>
      <c r="F53" s="59">
        <v>1.4</v>
      </c>
      <c r="G53" s="35">
        <v>8</v>
      </c>
      <c r="H53" s="59">
        <v>11.2</v>
      </c>
      <c r="I53" s="59">
        <v>11.68</v>
      </c>
      <c r="J53" s="35">
        <v>56</v>
      </c>
      <c r="K53" s="35" t="s">
        <v>140</v>
      </c>
      <c r="L53" s="35" t="s">
        <v>45</v>
      </c>
      <c r="M53" s="36" t="s">
        <v>139</v>
      </c>
      <c r="N53" s="36"/>
      <c r="O53" s="35">
        <v>50</v>
      </c>
      <c r="P53" s="114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8"/>
      <c r="R53" s="798"/>
      <c r="S53" s="798"/>
      <c r="T53" s="79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IFERROR(IF(Y53=0,"",ROUNDUP(Y53/H53,0)*0.02175),"")</f>
        <v/>
      </c>
      <c r="AA53" s="65" t="s">
        <v>45</v>
      </c>
      <c r="AB53" s="66" t="s">
        <v>45</v>
      </c>
      <c r="AC53" s="115" t="s">
        <v>146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147</v>
      </c>
      <c r="B54" s="60" t="s">
        <v>148</v>
      </c>
      <c r="C54" s="34">
        <v>4301011382</v>
      </c>
      <c r="D54" s="796">
        <v>4607091385687</v>
      </c>
      <c r="E54" s="796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88</v>
      </c>
      <c r="L54" s="35" t="s">
        <v>149</v>
      </c>
      <c r="M54" s="36" t="s">
        <v>143</v>
      </c>
      <c r="N54" s="36"/>
      <c r="O54" s="35">
        <v>50</v>
      </c>
      <c r="P54" s="11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8"/>
      <c r="R54" s="798"/>
      <c r="S54" s="798"/>
      <c r="T54" s="799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7" t="s">
        <v>138</v>
      </c>
      <c r="AG54" s="75"/>
      <c r="AJ54" s="79" t="s">
        <v>150</v>
      </c>
      <c r="AK54" s="79">
        <v>48</v>
      </c>
      <c r="BB54" s="118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27" customHeight="1" x14ac:dyDescent="0.25">
      <c r="A55" s="60" t="s">
        <v>151</v>
      </c>
      <c r="B55" s="60" t="s">
        <v>152</v>
      </c>
      <c r="C55" s="34">
        <v>4301011565</v>
      </c>
      <c r="D55" s="796">
        <v>4680115882539</v>
      </c>
      <c r="E55" s="796"/>
      <c r="F55" s="59">
        <v>0.37</v>
      </c>
      <c r="G55" s="35">
        <v>10</v>
      </c>
      <c r="H55" s="59">
        <v>3.7</v>
      </c>
      <c r="I55" s="59">
        <v>3.91</v>
      </c>
      <c r="J55" s="35">
        <v>132</v>
      </c>
      <c r="K55" s="35" t="s">
        <v>88</v>
      </c>
      <c r="L55" s="35" t="s">
        <v>45</v>
      </c>
      <c r="M55" s="36" t="s">
        <v>143</v>
      </c>
      <c r="N55" s="36"/>
      <c r="O55" s="35">
        <v>50</v>
      </c>
      <c r="P55" s="11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8"/>
      <c r="R55" s="798"/>
      <c r="S55" s="798"/>
      <c r="T55" s="799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9" t="s">
        <v>138</v>
      </c>
      <c r="AG55" s="75"/>
      <c r="AJ55" s="79" t="s">
        <v>45</v>
      </c>
      <c r="AK55" s="79">
        <v>0</v>
      </c>
      <c r="BB55" s="120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153</v>
      </c>
      <c r="B56" s="60" t="s">
        <v>154</v>
      </c>
      <c r="C56" s="34">
        <v>4301011624</v>
      </c>
      <c r="D56" s="796">
        <v>4680115883949</v>
      </c>
      <c r="E56" s="796"/>
      <c r="F56" s="59">
        <v>0.37</v>
      </c>
      <c r="G56" s="35">
        <v>10</v>
      </c>
      <c r="H56" s="59">
        <v>3.7</v>
      </c>
      <c r="I56" s="59">
        <v>3.91</v>
      </c>
      <c r="J56" s="35">
        <v>132</v>
      </c>
      <c r="K56" s="35" t="s">
        <v>88</v>
      </c>
      <c r="L56" s="35" t="s">
        <v>45</v>
      </c>
      <c r="M56" s="36" t="s">
        <v>139</v>
      </c>
      <c r="N56" s="36"/>
      <c r="O56" s="35">
        <v>50</v>
      </c>
      <c r="P56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8"/>
      <c r="R56" s="798"/>
      <c r="S56" s="798"/>
      <c r="T56" s="799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21" t="s">
        <v>146</v>
      </c>
      <c r="AG56" s="75"/>
      <c r="AJ56" s="79" t="s">
        <v>45</v>
      </c>
      <c r="AK56" s="79">
        <v>0</v>
      </c>
      <c r="BB56" s="122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x14ac:dyDescent="0.2">
      <c r="A57" s="793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794"/>
      <c r="P57" s="790" t="s">
        <v>40</v>
      </c>
      <c r="Q57" s="791"/>
      <c r="R57" s="791"/>
      <c r="S57" s="791"/>
      <c r="T57" s="791"/>
      <c r="U57" s="791"/>
      <c r="V57" s="792"/>
      <c r="W57" s="40" t="s">
        <v>39</v>
      </c>
      <c r="X57" s="41">
        <f>IFERROR(X51/H51,"0")+IFERROR(X52/H52,"0")+IFERROR(X53/H53,"0")+IFERROR(X54/H54,"0")+IFERROR(X55/H55,"0")+IFERROR(X56/H56,"0")</f>
        <v>0</v>
      </c>
      <c r="Y57" s="41">
        <f>IFERROR(Y51/H51,"0")+IFERROR(Y52/H52,"0")+IFERROR(Y53/H53,"0")+IFERROR(Y54/H54,"0")+IFERROR(Y55/H55,"0")+IFERROR(Y56/H56,"0")</f>
        <v>0</v>
      </c>
      <c r="Z57" s="41">
        <f>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90" t="s">
        <v>40</v>
      </c>
      <c r="Q58" s="791"/>
      <c r="R58" s="791"/>
      <c r="S58" s="791"/>
      <c r="T58" s="791"/>
      <c r="U58" s="791"/>
      <c r="V58" s="792"/>
      <c r="W58" s="40" t="s">
        <v>0</v>
      </c>
      <c r="X58" s="41">
        <f>IFERROR(SUM(X51:X56),"0")</f>
        <v>0</v>
      </c>
      <c r="Y58" s="41">
        <f>IFERROR(SUM(Y51:Y56),"0")</f>
        <v>0</v>
      </c>
      <c r="Z58" s="40"/>
      <c r="AA58" s="64"/>
      <c r="AB58" s="64"/>
      <c r="AC58" s="64"/>
    </row>
    <row r="59" spans="1:68" ht="14.25" customHeight="1" x14ac:dyDescent="0.25">
      <c r="A59" s="795" t="s">
        <v>84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63"/>
      <c r="AB59" s="63"/>
      <c r="AC59" s="63"/>
    </row>
    <row r="60" spans="1:68" ht="27" customHeight="1" x14ac:dyDescent="0.25">
      <c r="A60" s="60" t="s">
        <v>155</v>
      </c>
      <c r="B60" s="60" t="s">
        <v>156</v>
      </c>
      <c r="C60" s="34">
        <v>4301051842</v>
      </c>
      <c r="D60" s="796">
        <v>4680115885233</v>
      </c>
      <c r="E60" s="796"/>
      <c r="F60" s="59">
        <v>0.2</v>
      </c>
      <c r="G60" s="35">
        <v>6</v>
      </c>
      <c r="H60" s="59">
        <v>1.2</v>
      </c>
      <c r="I60" s="59">
        <v>1.3</v>
      </c>
      <c r="J60" s="35">
        <v>234</v>
      </c>
      <c r="K60" s="35" t="s">
        <v>83</v>
      </c>
      <c r="L60" s="35" t="s">
        <v>45</v>
      </c>
      <c r="M60" s="36" t="s">
        <v>143</v>
      </c>
      <c r="N60" s="36"/>
      <c r="O60" s="35">
        <v>40</v>
      </c>
      <c r="P60" s="113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8"/>
      <c r="R60" s="798"/>
      <c r="S60" s="798"/>
      <c r="T60" s="799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IFERROR(IF(Y60=0,"",ROUNDUP(Y60/H60,0)*0.00502),"")</f>
        <v/>
      </c>
      <c r="AA60" s="65" t="s">
        <v>45</v>
      </c>
      <c r="AB60" s="66" t="s">
        <v>45</v>
      </c>
      <c r="AC60" s="123" t="s">
        <v>157</v>
      </c>
      <c r="AG60" s="75"/>
      <c r="AJ60" s="79" t="s">
        <v>45</v>
      </c>
      <c r="AK60" s="79">
        <v>0</v>
      </c>
      <c r="BB60" s="124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158</v>
      </c>
      <c r="B61" s="60" t="s">
        <v>159</v>
      </c>
      <c r="C61" s="34">
        <v>4301051820</v>
      </c>
      <c r="D61" s="796">
        <v>4680115884915</v>
      </c>
      <c r="E61" s="796"/>
      <c r="F61" s="59">
        <v>0.3</v>
      </c>
      <c r="G61" s="35">
        <v>6</v>
      </c>
      <c r="H61" s="59">
        <v>1.8</v>
      </c>
      <c r="I61" s="59">
        <v>2</v>
      </c>
      <c r="J61" s="35">
        <v>156</v>
      </c>
      <c r="K61" s="35" t="s">
        <v>88</v>
      </c>
      <c r="L61" s="35" t="s">
        <v>45</v>
      </c>
      <c r="M61" s="36" t="s">
        <v>143</v>
      </c>
      <c r="N61" s="36"/>
      <c r="O61" s="35">
        <v>40</v>
      </c>
      <c r="P61" s="11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8"/>
      <c r="R61" s="798"/>
      <c r="S61" s="798"/>
      <c r="T61" s="799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IFERROR(IF(Y61=0,"",ROUNDUP(Y61/H61,0)*0.00753),"")</f>
        <v/>
      </c>
      <c r="AA61" s="65" t="s">
        <v>45</v>
      </c>
      <c r="AB61" s="66" t="s">
        <v>45</v>
      </c>
      <c r="AC61" s="125" t="s">
        <v>160</v>
      </c>
      <c r="AG61" s="75"/>
      <c r="AJ61" s="79" t="s">
        <v>45</v>
      </c>
      <c r="AK61" s="79">
        <v>0</v>
      </c>
      <c r="BB61" s="126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93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794"/>
      <c r="P62" s="790" t="s">
        <v>40</v>
      </c>
      <c r="Q62" s="791"/>
      <c r="R62" s="791"/>
      <c r="S62" s="791"/>
      <c r="T62" s="791"/>
      <c r="U62" s="791"/>
      <c r="V62" s="792"/>
      <c r="W62" s="40" t="s">
        <v>39</v>
      </c>
      <c r="X62" s="41">
        <f>IFERROR(X60/H60,"0")+IFERROR(X61/H61,"0")</f>
        <v>0</v>
      </c>
      <c r="Y62" s="41">
        <f>IFERROR(Y60/H60,"0")+IFERROR(Y61/H61,"0")</f>
        <v>0</v>
      </c>
      <c r="Z62" s="41">
        <f>IFERROR(IF(Z60="",0,Z60),"0")+IFERROR(IF(Z61="",0,Z61),"0")</f>
        <v>0</v>
      </c>
      <c r="AA62" s="64"/>
      <c r="AB62" s="64"/>
      <c r="AC62" s="64"/>
    </row>
    <row r="63" spans="1:68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794"/>
      <c r="P63" s="790" t="s">
        <v>40</v>
      </c>
      <c r="Q63" s="791"/>
      <c r="R63" s="791"/>
      <c r="S63" s="791"/>
      <c r="T63" s="791"/>
      <c r="U63" s="791"/>
      <c r="V63" s="792"/>
      <c r="W63" s="40" t="s">
        <v>0</v>
      </c>
      <c r="X63" s="41">
        <f>IFERROR(SUM(X60:X61),"0")</f>
        <v>0</v>
      </c>
      <c r="Y63" s="41">
        <f>IFERROR(SUM(Y60:Y61),"0")</f>
        <v>0</v>
      </c>
      <c r="Z63" s="40"/>
      <c r="AA63" s="64"/>
      <c r="AB63" s="64"/>
      <c r="AC63" s="64"/>
    </row>
    <row r="64" spans="1:68" ht="16.5" customHeight="1" x14ac:dyDescent="0.25">
      <c r="A64" s="805" t="s">
        <v>161</v>
      </c>
      <c r="B64" s="805"/>
      <c r="C64" s="805"/>
      <c r="D64" s="805"/>
      <c r="E64" s="805"/>
      <c r="F64" s="805"/>
      <c r="G64" s="805"/>
      <c r="H64" s="805"/>
      <c r="I64" s="805"/>
      <c r="J64" s="805"/>
      <c r="K64" s="805"/>
      <c r="L64" s="805"/>
      <c r="M64" s="805"/>
      <c r="N64" s="805"/>
      <c r="O64" s="805"/>
      <c r="P64" s="805"/>
      <c r="Q64" s="805"/>
      <c r="R64" s="805"/>
      <c r="S64" s="805"/>
      <c r="T64" s="805"/>
      <c r="U64" s="805"/>
      <c r="V64" s="805"/>
      <c r="W64" s="805"/>
      <c r="X64" s="805"/>
      <c r="Y64" s="805"/>
      <c r="Z64" s="805"/>
      <c r="AA64" s="62"/>
      <c r="AB64" s="62"/>
      <c r="AC64" s="62"/>
    </row>
    <row r="65" spans="1:68" ht="14.25" customHeight="1" x14ac:dyDescent="0.25">
      <c r="A65" s="795" t="s">
        <v>135</v>
      </c>
      <c r="B65" s="795"/>
      <c r="C65" s="795"/>
      <c r="D65" s="795"/>
      <c r="E65" s="795"/>
      <c r="F65" s="795"/>
      <c r="G65" s="795"/>
      <c r="H65" s="795"/>
      <c r="I65" s="795"/>
      <c r="J65" s="795"/>
      <c r="K65" s="795"/>
      <c r="L65" s="795"/>
      <c r="M65" s="795"/>
      <c r="N65" s="795"/>
      <c r="O65" s="795"/>
      <c r="P65" s="795"/>
      <c r="Q65" s="795"/>
      <c r="R65" s="795"/>
      <c r="S65" s="795"/>
      <c r="T65" s="795"/>
      <c r="U65" s="795"/>
      <c r="V65" s="795"/>
      <c r="W65" s="795"/>
      <c r="X65" s="795"/>
      <c r="Y65" s="795"/>
      <c r="Z65" s="795"/>
      <c r="AA65" s="63"/>
      <c r="AB65" s="63"/>
      <c r="AC65" s="63"/>
    </row>
    <row r="66" spans="1:68" ht="27" customHeight="1" x14ac:dyDescent="0.25">
      <c r="A66" s="60" t="s">
        <v>162</v>
      </c>
      <c r="B66" s="60" t="s">
        <v>163</v>
      </c>
      <c r="C66" s="34">
        <v>4301012030</v>
      </c>
      <c r="D66" s="796">
        <v>4680115885882</v>
      </c>
      <c r="E66" s="796"/>
      <c r="F66" s="59">
        <v>1.4</v>
      </c>
      <c r="G66" s="35">
        <v>8</v>
      </c>
      <c r="H66" s="59">
        <v>11.2</v>
      </c>
      <c r="I66" s="59">
        <v>11.68</v>
      </c>
      <c r="J66" s="35">
        <v>56</v>
      </c>
      <c r="K66" s="35" t="s">
        <v>140</v>
      </c>
      <c r="L66" s="35" t="s">
        <v>45</v>
      </c>
      <c r="M66" s="36" t="s">
        <v>143</v>
      </c>
      <c r="N66" s="36"/>
      <c r="O66" s="35">
        <v>50</v>
      </c>
      <c r="P66" s="1136" t="s">
        <v>164</v>
      </c>
      <c r="Q66" s="798"/>
      <c r="R66" s="798"/>
      <c r="S66" s="798"/>
      <c r="T66" s="79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4" si="11">IFERROR(IF(X66="",0,CEILING((X66/$H66),1)*$H66),"")</f>
        <v>0</v>
      </c>
      <c r="Z66" s="39" t="str">
        <f>IFERROR(IF(Y66=0,"",ROUNDUP(Y66/H66,0)*0.02175),"")</f>
        <v/>
      </c>
      <c r="AA66" s="65" t="s">
        <v>45</v>
      </c>
      <c r="AB66" s="66" t="s">
        <v>45</v>
      </c>
      <c r="AC66" s="127" t="s">
        <v>165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4" si="12">IFERROR(X66*I66/H66,"0")</f>
        <v>0</v>
      </c>
      <c r="BN66" s="75">
        <f t="shared" ref="BN66:BN74" si="13">IFERROR(Y66*I66/H66,"0")</f>
        <v>0</v>
      </c>
      <c r="BO66" s="75">
        <f t="shared" ref="BO66:BO74" si="14">IFERROR(1/J66*(X66/H66),"0")</f>
        <v>0</v>
      </c>
      <c r="BP66" s="75">
        <f t="shared" ref="BP66:BP74" si="15">IFERROR(1/J66*(Y66/H66),"0")</f>
        <v>0</v>
      </c>
    </row>
    <row r="67" spans="1:68" ht="27" customHeight="1" x14ac:dyDescent="0.25">
      <c r="A67" s="60" t="s">
        <v>166</v>
      </c>
      <c r="B67" s="60" t="s">
        <v>167</v>
      </c>
      <c r="C67" s="34">
        <v>4301011948</v>
      </c>
      <c r="D67" s="796">
        <v>4680115881426</v>
      </c>
      <c r="E67" s="796"/>
      <c r="F67" s="59">
        <v>1.35</v>
      </c>
      <c r="G67" s="35">
        <v>8</v>
      </c>
      <c r="H67" s="59">
        <v>10.8</v>
      </c>
      <c r="I67" s="59">
        <v>11.28</v>
      </c>
      <c r="J67" s="35">
        <v>48</v>
      </c>
      <c r="K67" s="35" t="s">
        <v>140</v>
      </c>
      <c r="L67" s="35" t="s">
        <v>45</v>
      </c>
      <c r="M67" s="36" t="s">
        <v>169</v>
      </c>
      <c r="N67" s="36"/>
      <c r="O67" s="35">
        <v>55</v>
      </c>
      <c r="P67" s="11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8"/>
      <c r="R67" s="798"/>
      <c r="S67" s="798"/>
      <c r="T67" s="79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IFERROR(IF(Y67=0,"",ROUNDUP(Y67/H67,0)*0.02039),"")</f>
        <v/>
      </c>
      <c r="AA67" s="65" t="s">
        <v>45</v>
      </c>
      <c r="AB67" s="66" t="s">
        <v>45</v>
      </c>
      <c r="AC67" s="129" t="s">
        <v>168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166</v>
      </c>
      <c r="B68" s="60" t="s">
        <v>170</v>
      </c>
      <c r="C68" s="34">
        <v>4301011817</v>
      </c>
      <c r="D68" s="796">
        <v>4680115881426</v>
      </c>
      <c r="E68" s="796"/>
      <c r="F68" s="59">
        <v>1.35</v>
      </c>
      <c r="G68" s="35">
        <v>8</v>
      </c>
      <c r="H68" s="59">
        <v>10.8</v>
      </c>
      <c r="I68" s="59">
        <v>11.28</v>
      </c>
      <c r="J68" s="35">
        <v>56</v>
      </c>
      <c r="K68" s="35" t="s">
        <v>140</v>
      </c>
      <c r="L68" s="35" t="s">
        <v>172</v>
      </c>
      <c r="M68" s="36" t="s">
        <v>82</v>
      </c>
      <c r="N68" s="36"/>
      <c r="O68" s="35">
        <v>50</v>
      </c>
      <c r="P68" s="112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8"/>
      <c r="R68" s="798"/>
      <c r="S68" s="798"/>
      <c r="T68" s="79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IFERROR(IF(Y68=0,"",ROUNDUP(Y68/H68,0)*0.02175),"")</f>
        <v/>
      </c>
      <c r="AA68" s="65" t="s">
        <v>45</v>
      </c>
      <c r="AB68" s="66" t="s">
        <v>45</v>
      </c>
      <c r="AC68" s="131" t="s">
        <v>171</v>
      </c>
      <c r="AG68" s="75"/>
      <c r="AJ68" s="79" t="s">
        <v>173</v>
      </c>
      <c r="AK68" s="79">
        <v>604.79999999999995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174</v>
      </c>
      <c r="B69" s="60" t="s">
        <v>175</v>
      </c>
      <c r="C69" s="34">
        <v>4301011192</v>
      </c>
      <c r="D69" s="796">
        <v>4607091382952</v>
      </c>
      <c r="E69" s="796"/>
      <c r="F69" s="59">
        <v>0.5</v>
      </c>
      <c r="G69" s="35">
        <v>6</v>
      </c>
      <c r="H69" s="59">
        <v>3</v>
      </c>
      <c r="I69" s="59">
        <v>3.2</v>
      </c>
      <c r="J69" s="35">
        <v>156</v>
      </c>
      <c r="K69" s="35" t="s">
        <v>88</v>
      </c>
      <c r="L69" s="35" t="s">
        <v>45</v>
      </c>
      <c r="M69" s="36" t="s">
        <v>139</v>
      </c>
      <c r="N69" s="36"/>
      <c r="O69" s="35">
        <v>50</v>
      </c>
      <c r="P69" s="112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8"/>
      <c r="R69" s="798"/>
      <c r="S69" s="798"/>
      <c r="T69" s="79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IFERROR(IF(Y69=0,"",ROUNDUP(Y69/H69,0)*0.00753),"")</f>
        <v/>
      </c>
      <c r="AA69" s="65" t="s">
        <v>45</v>
      </c>
      <c r="AB69" s="66" t="s">
        <v>45</v>
      </c>
      <c r="AC69" s="133" t="s">
        <v>176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37.5" customHeight="1" x14ac:dyDescent="0.25">
      <c r="A70" s="60" t="s">
        <v>177</v>
      </c>
      <c r="B70" s="60" t="s">
        <v>178</v>
      </c>
      <c r="C70" s="34">
        <v>4301011589</v>
      </c>
      <c r="D70" s="796">
        <v>4680115885899</v>
      </c>
      <c r="E70" s="796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88</v>
      </c>
      <c r="L70" s="35" t="s">
        <v>45</v>
      </c>
      <c r="M70" s="36" t="s">
        <v>181</v>
      </c>
      <c r="N70" s="36"/>
      <c r="O70" s="35">
        <v>50</v>
      </c>
      <c r="P70" s="1129" t="s">
        <v>179</v>
      </c>
      <c r="Q70" s="798"/>
      <c r="R70" s="798"/>
      <c r="S70" s="798"/>
      <c r="T70" s="79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182</v>
      </c>
      <c r="B71" s="60" t="s">
        <v>183</v>
      </c>
      <c r="C71" s="34">
        <v>4301011386</v>
      </c>
      <c r="D71" s="796">
        <v>4680115880283</v>
      </c>
      <c r="E71" s="796"/>
      <c r="F71" s="59">
        <v>0.6</v>
      </c>
      <c r="G71" s="35">
        <v>8</v>
      </c>
      <c r="H71" s="59">
        <v>4.8</v>
      </c>
      <c r="I71" s="59">
        <v>5.01</v>
      </c>
      <c r="J71" s="35">
        <v>132</v>
      </c>
      <c r="K71" s="35" t="s">
        <v>88</v>
      </c>
      <c r="L71" s="35" t="s">
        <v>45</v>
      </c>
      <c r="M71" s="36" t="s">
        <v>139</v>
      </c>
      <c r="N71" s="36"/>
      <c r="O71" s="35">
        <v>45</v>
      </c>
      <c r="P71" s="11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8"/>
      <c r="R71" s="798"/>
      <c r="S71" s="798"/>
      <c r="T71" s="79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184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customHeight="1" x14ac:dyDescent="0.25">
      <c r="A72" s="60" t="s">
        <v>185</v>
      </c>
      <c r="B72" s="60" t="s">
        <v>186</v>
      </c>
      <c r="C72" s="34">
        <v>4301011432</v>
      </c>
      <c r="D72" s="796">
        <v>4680115882720</v>
      </c>
      <c r="E72" s="796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88</v>
      </c>
      <c r="L72" s="35" t="s">
        <v>45</v>
      </c>
      <c r="M72" s="36" t="s">
        <v>139</v>
      </c>
      <c r="N72" s="36"/>
      <c r="O72" s="35">
        <v>90</v>
      </c>
      <c r="P72" s="113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8"/>
      <c r="R72" s="798"/>
      <c r="S72" s="798"/>
      <c r="T72" s="799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187</v>
      </c>
      <c r="AG72" s="75"/>
      <c r="AJ72" s="79" t="s">
        <v>45</v>
      </c>
      <c r="AK72" s="79">
        <v>0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16.5" customHeight="1" x14ac:dyDescent="0.25">
      <c r="A73" s="60" t="s">
        <v>188</v>
      </c>
      <c r="B73" s="60" t="s">
        <v>189</v>
      </c>
      <c r="C73" s="34">
        <v>4301012008</v>
      </c>
      <c r="D73" s="796">
        <v>4680115881525</v>
      </c>
      <c r="E73" s="796"/>
      <c r="F73" s="59">
        <v>0.4</v>
      </c>
      <c r="G73" s="35">
        <v>10</v>
      </c>
      <c r="H73" s="59">
        <v>4</v>
      </c>
      <c r="I73" s="59">
        <v>4.21</v>
      </c>
      <c r="J73" s="35">
        <v>132</v>
      </c>
      <c r="K73" s="35" t="s">
        <v>88</v>
      </c>
      <c r="L73" s="35" t="s">
        <v>45</v>
      </c>
      <c r="M73" s="36" t="s">
        <v>181</v>
      </c>
      <c r="N73" s="36"/>
      <c r="O73" s="35">
        <v>50</v>
      </c>
      <c r="P73" s="113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8"/>
      <c r="R73" s="798"/>
      <c r="S73" s="798"/>
      <c r="T73" s="799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IFERROR(IF(Y73=0,"",ROUNDUP(Y73/H73,0)*0.00902),"")</f>
        <v/>
      </c>
      <c r="AA73" s="65" t="s">
        <v>45</v>
      </c>
      <c r="AB73" s="66" t="s">
        <v>45</v>
      </c>
      <c r="AC73" s="141" t="s">
        <v>190</v>
      </c>
      <c r="AG73" s="75"/>
      <c r="AJ73" s="79" t="s">
        <v>45</v>
      </c>
      <c r="AK73" s="79">
        <v>0</v>
      </c>
      <c r="BB73" s="142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27" customHeight="1" x14ac:dyDescent="0.25">
      <c r="A74" s="60" t="s">
        <v>191</v>
      </c>
      <c r="B74" s="60" t="s">
        <v>192</v>
      </c>
      <c r="C74" s="34">
        <v>4301011802</v>
      </c>
      <c r="D74" s="796">
        <v>4680115881419</v>
      </c>
      <c r="E74" s="796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88</v>
      </c>
      <c r="L74" s="35" t="s">
        <v>172</v>
      </c>
      <c r="M74" s="36" t="s">
        <v>82</v>
      </c>
      <c r="N74" s="36"/>
      <c r="O74" s="35">
        <v>50</v>
      </c>
      <c r="P74" s="11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8"/>
      <c r="R74" s="798"/>
      <c r="S74" s="798"/>
      <c r="T74" s="799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43" t="s">
        <v>171</v>
      </c>
      <c r="AG74" s="75"/>
      <c r="AJ74" s="79" t="s">
        <v>173</v>
      </c>
      <c r="AK74" s="79">
        <v>594</v>
      </c>
      <c r="BB74" s="144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x14ac:dyDescent="0.2">
      <c r="A75" s="793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794"/>
      <c r="P75" s="790" t="s">
        <v>40</v>
      </c>
      <c r="Q75" s="791"/>
      <c r="R75" s="791"/>
      <c r="S75" s="791"/>
      <c r="T75" s="791"/>
      <c r="U75" s="791"/>
      <c r="V75" s="792"/>
      <c r="W75" s="40" t="s">
        <v>39</v>
      </c>
      <c r="X75" s="41">
        <f>IFERROR(X66/H66,"0")+IFERROR(X67/H67,"0")+IFERROR(X68/H68,"0")+IFERROR(X69/H69,"0")+IFERROR(X70/H70,"0")+IFERROR(X71/H71,"0")+IFERROR(X72/H72,"0")+IFERROR(X73/H73,"0")+IFERROR(X74/H74,"0")</f>
        <v>0</v>
      </c>
      <c r="Y75" s="41">
        <f>IFERROR(Y66/H66,"0")+IFERROR(Y67/H67,"0")+IFERROR(Y68/H68,"0")+IFERROR(Y69/H69,"0")+IFERROR(Y70/H70,"0")+IFERROR(Y71/H71,"0")+IFERROR(Y72/H72,"0")+IFERROR(Y73/H73,"0")+IFERROR(Y74/H74,"0")</f>
        <v>0</v>
      </c>
      <c r="Z75" s="41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4"/>
      <c r="AB75" s="64"/>
      <c r="AC75" s="64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794"/>
      <c r="P76" s="790" t="s">
        <v>40</v>
      </c>
      <c r="Q76" s="791"/>
      <c r="R76" s="791"/>
      <c r="S76" s="791"/>
      <c r="T76" s="791"/>
      <c r="U76" s="791"/>
      <c r="V76" s="792"/>
      <c r="W76" s="40" t="s">
        <v>0</v>
      </c>
      <c r="X76" s="41">
        <f>IFERROR(SUM(X66:X74),"0")</f>
        <v>0</v>
      </c>
      <c r="Y76" s="41">
        <f>IFERROR(SUM(Y66:Y74),"0")</f>
        <v>0</v>
      </c>
      <c r="Z76" s="40"/>
      <c r="AA76" s="64"/>
      <c r="AB76" s="64"/>
      <c r="AC76" s="64"/>
    </row>
    <row r="77" spans="1:68" ht="14.25" customHeight="1" x14ac:dyDescent="0.25">
      <c r="A77" s="795" t="s">
        <v>193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63"/>
      <c r="AB77" s="63"/>
      <c r="AC77" s="63"/>
    </row>
    <row r="78" spans="1:68" ht="27" customHeight="1" x14ac:dyDescent="0.25">
      <c r="A78" s="60" t="s">
        <v>194</v>
      </c>
      <c r="B78" s="60" t="s">
        <v>195</v>
      </c>
      <c r="C78" s="34">
        <v>4301020298</v>
      </c>
      <c r="D78" s="796">
        <v>4680115881440</v>
      </c>
      <c r="E78" s="796"/>
      <c r="F78" s="59">
        <v>1.35</v>
      </c>
      <c r="G78" s="35">
        <v>8</v>
      </c>
      <c r="H78" s="59">
        <v>10.8</v>
      </c>
      <c r="I78" s="59">
        <v>11.28</v>
      </c>
      <c r="J78" s="35">
        <v>56</v>
      </c>
      <c r="K78" s="35" t="s">
        <v>140</v>
      </c>
      <c r="L78" s="35" t="s">
        <v>45</v>
      </c>
      <c r="M78" s="36" t="s">
        <v>139</v>
      </c>
      <c r="N78" s="36"/>
      <c r="O78" s="35">
        <v>50</v>
      </c>
      <c r="P78" s="11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8"/>
      <c r="R78" s="798"/>
      <c r="S78" s="798"/>
      <c r="T78" s="799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IFERROR(IF(Y78=0,"",ROUNDUP(Y78/H78,0)*0.02175),"")</f>
        <v/>
      </c>
      <c r="AA78" s="65" t="s">
        <v>45</v>
      </c>
      <c r="AB78" s="66" t="s">
        <v>45</v>
      </c>
      <c r="AC78" s="145" t="s">
        <v>196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ht="27" customHeight="1" x14ac:dyDescent="0.25">
      <c r="A79" s="60" t="s">
        <v>197</v>
      </c>
      <c r="B79" s="60" t="s">
        <v>198</v>
      </c>
      <c r="C79" s="34">
        <v>4301020228</v>
      </c>
      <c r="D79" s="796">
        <v>4680115882751</v>
      </c>
      <c r="E79" s="796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88</v>
      </c>
      <c r="L79" s="35" t="s">
        <v>45</v>
      </c>
      <c r="M79" s="36" t="s">
        <v>139</v>
      </c>
      <c r="N79" s="36"/>
      <c r="O79" s="35">
        <v>90</v>
      </c>
      <c r="P79" s="11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8"/>
      <c r="R79" s="798"/>
      <c r="S79" s="798"/>
      <c r="T79" s="799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7" t="s">
        <v>199</v>
      </c>
      <c r="AG79" s="75"/>
      <c r="AJ79" s="79" t="s">
        <v>45</v>
      </c>
      <c r="AK79" s="79">
        <v>0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ht="16.5" customHeight="1" x14ac:dyDescent="0.25">
      <c r="A80" s="60" t="s">
        <v>200</v>
      </c>
      <c r="B80" s="60" t="s">
        <v>201</v>
      </c>
      <c r="C80" s="34">
        <v>4301020358</v>
      </c>
      <c r="D80" s="796">
        <v>4680115885950</v>
      </c>
      <c r="E80" s="796"/>
      <c r="F80" s="59">
        <v>0.37</v>
      </c>
      <c r="G80" s="35">
        <v>6</v>
      </c>
      <c r="H80" s="59">
        <v>2.2200000000000002</v>
      </c>
      <c r="I80" s="59">
        <v>2.42</v>
      </c>
      <c r="J80" s="35">
        <v>156</v>
      </c>
      <c r="K80" s="35" t="s">
        <v>88</v>
      </c>
      <c r="L80" s="35" t="s">
        <v>45</v>
      </c>
      <c r="M80" s="36" t="s">
        <v>143</v>
      </c>
      <c r="N80" s="36"/>
      <c r="O80" s="35">
        <v>50</v>
      </c>
      <c r="P80" s="1123" t="s">
        <v>202</v>
      </c>
      <c r="Q80" s="798"/>
      <c r="R80" s="798"/>
      <c r="S80" s="798"/>
      <c r="T80" s="799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IFERROR(IF(Y80=0,"",ROUNDUP(Y80/H80,0)*0.00753),"")</f>
        <v/>
      </c>
      <c r="AA80" s="65" t="s">
        <v>45</v>
      </c>
      <c r="AB80" s="66" t="s">
        <v>45</v>
      </c>
      <c r="AC80" s="149" t="s">
        <v>196</v>
      </c>
      <c r="AG80" s="75"/>
      <c r="AJ80" s="79" t="s">
        <v>45</v>
      </c>
      <c r="AK80" s="79">
        <v>0</v>
      </c>
      <c r="BB80" s="150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203</v>
      </c>
      <c r="B81" s="60" t="s">
        <v>204</v>
      </c>
      <c r="C81" s="34">
        <v>4301020296</v>
      </c>
      <c r="D81" s="796">
        <v>4680115881433</v>
      </c>
      <c r="E81" s="796"/>
      <c r="F81" s="59">
        <v>0.45</v>
      </c>
      <c r="G81" s="35">
        <v>6</v>
      </c>
      <c r="H81" s="59">
        <v>2.7</v>
      </c>
      <c r="I81" s="59">
        <v>2.88</v>
      </c>
      <c r="J81" s="35">
        <v>182</v>
      </c>
      <c r="K81" s="35" t="s">
        <v>205</v>
      </c>
      <c r="L81" s="35" t="s">
        <v>172</v>
      </c>
      <c r="M81" s="36" t="s">
        <v>139</v>
      </c>
      <c r="N81" s="36"/>
      <c r="O81" s="35">
        <v>50</v>
      </c>
      <c r="P81" s="11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8"/>
      <c r="R81" s="798"/>
      <c r="S81" s="798"/>
      <c r="T81" s="799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196</v>
      </c>
      <c r="AG81" s="75"/>
      <c r="AJ81" s="79" t="s">
        <v>173</v>
      </c>
      <c r="AK81" s="79">
        <v>491.4</v>
      </c>
      <c r="BB81" s="152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93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794"/>
      <c r="P82" s="790" t="s">
        <v>40</v>
      </c>
      <c r="Q82" s="791"/>
      <c r="R82" s="791"/>
      <c r="S82" s="791"/>
      <c r="T82" s="791"/>
      <c r="U82" s="791"/>
      <c r="V82" s="792"/>
      <c r="W82" s="40" t="s">
        <v>39</v>
      </c>
      <c r="X82" s="41">
        <f>IFERROR(X78/H78,"0")+IFERROR(X79/H79,"0")+IFERROR(X80/H80,"0")+IFERROR(X81/H81,"0")</f>
        <v>0</v>
      </c>
      <c r="Y82" s="41">
        <f>IFERROR(Y78/H78,"0")+IFERROR(Y79/H79,"0")+IFERROR(Y80/H80,"0")+IFERROR(Y81/H81,"0")</f>
        <v>0</v>
      </c>
      <c r="Z82" s="41">
        <f>IFERROR(IF(Z78="",0,Z78),"0")+IFERROR(IF(Z79="",0,Z79),"0")+IFERROR(IF(Z80="",0,Z80),"0")+IFERROR(IF(Z81="",0,Z81),"0")</f>
        <v>0</v>
      </c>
      <c r="AA82" s="64"/>
      <c r="AB82" s="64"/>
      <c r="AC82" s="64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794"/>
      <c r="P83" s="790" t="s">
        <v>40</v>
      </c>
      <c r="Q83" s="791"/>
      <c r="R83" s="791"/>
      <c r="S83" s="791"/>
      <c r="T83" s="791"/>
      <c r="U83" s="791"/>
      <c r="V83" s="792"/>
      <c r="W83" s="40" t="s">
        <v>0</v>
      </c>
      <c r="X83" s="41">
        <f>IFERROR(SUM(X78:X81),"0")</f>
        <v>0</v>
      </c>
      <c r="Y83" s="41">
        <f>IFERROR(SUM(Y78:Y81),"0")</f>
        <v>0</v>
      </c>
      <c r="Z83" s="40"/>
      <c r="AA83" s="64"/>
      <c r="AB83" s="64"/>
      <c r="AC83" s="64"/>
    </row>
    <row r="84" spans="1:68" ht="14.25" customHeight="1" x14ac:dyDescent="0.25">
      <c r="A84" s="795" t="s">
        <v>78</v>
      </c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5"/>
      <c r="P84" s="795"/>
      <c r="Q84" s="795"/>
      <c r="R84" s="795"/>
      <c r="S84" s="795"/>
      <c r="T84" s="795"/>
      <c r="U84" s="795"/>
      <c r="V84" s="795"/>
      <c r="W84" s="795"/>
      <c r="X84" s="795"/>
      <c r="Y84" s="795"/>
      <c r="Z84" s="795"/>
      <c r="AA84" s="63"/>
      <c r="AB84" s="63"/>
      <c r="AC84" s="63"/>
    </row>
    <row r="85" spans="1:68" ht="16.5" customHeight="1" x14ac:dyDescent="0.25">
      <c r="A85" s="60" t="s">
        <v>206</v>
      </c>
      <c r="B85" s="60" t="s">
        <v>207</v>
      </c>
      <c r="C85" s="34">
        <v>4301031242</v>
      </c>
      <c r="D85" s="796">
        <v>4680115885066</v>
      </c>
      <c r="E85" s="796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88</v>
      </c>
      <c r="L85" s="35" t="s">
        <v>45</v>
      </c>
      <c r="M85" s="36" t="s">
        <v>82</v>
      </c>
      <c r="N85" s="36"/>
      <c r="O85" s="35">
        <v>40</v>
      </c>
      <c r="P85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8"/>
      <c r="R85" s="798"/>
      <c r="S85" s="798"/>
      <c r="T85" s="79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ref="Y85:Y90" si="16"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208</v>
      </c>
      <c r="AG85" s="75"/>
      <c r="AJ85" s="79" t="s">
        <v>45</v>
      </c>
      <c r="AK85" s="79">
        <v>0</v>
      </c>
      <c r="BB85" s="154" t="s">
        <v>66</v>
      </c>
      <c r="BM85" s="75">
        <f t="shared" ref="BM85:BM90" si="17">IFERROR(X85*I85/H85,"0")</f>
        <v>0</v>
      </c>
      <c r="BN85" s="75">
        <f t="shared" ref="BN85:BN90" si="18">IFERROR(Y85*I85/H85,"0")</f>
        <v>0</v>
      </c>
      <c r="BO85" s="75">
        <f t="shared" ref="BO85:BO90" si="19">IFERROR(1/J85*(X85/H85),"0")</f>
        <v>0</v>
      </c>
      <c r="BP85" s="75">
        <f t="shared" ref="BP85:BP90" si="20">IFERROR(1/J85*(Y85/H85),"0")</f>
        <v>0</v>
      </c>
    </row>
    <row r="86" spans="1:68" ht="16.5" customHeight="1" x14ac:dyDescent="0.25">
      <c r="A86" s="60" t="s">
        <v>209</v>
      </c>
      <c r="B86" s="60" t="s">
        <v>210</v>
      </c>
      <c r="C86" s="34">
        <v>4301031240</v>
      </c>
      <c r="D86" s="796">
        <v>4680115885042</v>
      </c>
      <c r="E86" s="796"/>
      <c r="F86" s="59">
        <v>0.7</v>
      </c>
      <c r="G86" s="35">
        <v>6</v>
      </c>
      <c r="H86" s="59">
        <v>4.2</v>
      </c>
      <c r="I86" s="59">
        <v>4.41</v>
      </c>
      <c r="J86" s="35">
        <v>132</v>
      </c>
      <c r="K86" s="35" t="s">
        <v>88</v>
      </c>
      <c r="L86" s="35" t="s">
        <v>45</v>
      </c>
      <c r="M86" s="36" t="s">
        <v>82</v>
      </c>
      <c r="N86" s="36"/>
      <c r="O86" s="35">
        <v>40</v>
      </c>
      <c r="P86" s="112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8"/>
      <c r="R86" s="798"/>
      <c r="S86" s="798"/>
      <c r="T86" s="799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211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16.5" customHeight="1" x14ac:dyDescent="0.25">
      <c r="A87" s="60" t="s">
        <v>212</v>
      </c>
      <c r="B87" s="60" t="s">
        <v>213</v>
      </c>
      <c r="C87" s="34">
        <v>4301031315</v>
      </c>
      <c r="D87" s="796">
        <v>4680115885080</v>
      </c>
      <c r="E87" s="796"/>
      <c r="F87" s="59">
        <v>0.7</v>
      </c>
      <c r="G87" s="35">
        <v>6</v>
      </c>
      <c r="H87" s="59">
        <v>4.2</v>
      </c>
      <c r="I87" s="59">
        <v>4.41</v>
      </c>
      <c r="J87" s="35">
        <v>132</v>
      </c>
      <c r="K87" s="35" t="s">
        <v>88</v>
      </c>
      <c r="L87" s="35" t="s">
        <v>45</v>
      </c>
      <c r="M87" s="36" t="s">
        <v>82</v>
      </c>
      <c r="N87" s="36"/>
      <c r="O87" s="35">
        <v>40</v>
      </c>
      <c r="P87" s="11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8"/>
      <c r="R87" s="798"/>
      <c r="S87" s="798"/>
      <c r="T87" s="799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214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customHeight="1" x14ac:dyDescent="0.25">
      <c r="A88" s="60" t="s">
        <v>215</v>
      </c>
      <c r="B88" s="60" t="s">
        <v>216</v>
      </c>
      <c r="C88" s="34">
        <v>4301031243</v>
      </c>
      <c r="D88" s="796">
        <v>4680115885073</v>
      </c>
      <c r="E88" s="796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11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8"/>
      <c r="R88" s="798"/>
      <c r="S88" s="798"/>
      <c r="T88" s="799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208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ht="27" customHeight="1" x14ac:dyDescent="0.25">
      <c r="A89" s="60" t="s">
        <v>217</v>
      </c>
      <c r="B89" s="60" t="s">
        <v>218</v>
      </c>
      <c r="C89" s="34">
        <v>4301031241</v>
      </c>
      <c r="D89" s="796">
        <v>4680115885059</v>
      </c>
      <c r="E89" s="796"/>
      <c r="F89" s="59">
        <v>0.3</v>
      </c>
      <c r="G89" s="35">
        <v>6</v>
      </c>
      <c r="H89" s="59">
        <v>1.8</v>
      </c>
      <c r="I89" s="59">
        <v>1.9</v>
      </c>
      <c r="J89" s="35">
        <v>234</v>
      </c>
      <c r="K89" s="35" t="s">
        <v>83</v>
      </c>
      <c r="L89" s="35" t="s">
        <v>45</v>
      </c>
      <c r="M89" s="36" t="s">
        <v>82</v>
      </c>
      <c r="N89" s="36"/>
      <c r="O89" s="35">
        <v>40</v>
      </c>
      <c r="P89" s="111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8"/>
      <c r="R89" s="798"/>
      <c r="S89" s="798"/>
      <c r="T89" s="799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si="16"/>
        <v>0</v>
      </c>
      <c r="Z89" s="39" t="str">
        <f>IFERROR(IF(Y89=0,"",ROUNDUP(Y89/H89,0)*0.00502),"")</f>
        <v/>
      </c>
      <c r="AA89" s="65" t="s">
        <v>45</v>
      </c>
      <c r="AB89" s="66" t="s">
        <v>45</v>
      </c>
      <c r="AC89" s="161" t="s">
        <v>211</v>
      </c>
      <c r="AG89" s="75"/>
      <c r="AJ89" s="79" t="s">
        <v>45</v>
      </c>
      <c r="AK89" s="79">
        <v>0</v>
      </c>
      <c r="BB89" s="162" t="s">
        <v>66</v>
      </c>
      <c r="BM89" s="75">
        <f t="shared" si="17"/>
        <v>0</v>
      </c>
      <c r="BN89" s="75">
        <f t="shared" si="18"/>
        <v>0</v>
      </c>
      <c r="BO89" s="75">
        <f t="shared" si="19"/>
        <v>0</v>
      </c>
      <c r="BP89" s="75">
        <f t="shared" si="20"/>
        <v>0</v>
      </c>
    </row>
    <row r="90" spans="1:68" ht="27" customHeight="1" x14ac:dyDescent="0.25">
      <c r="A90" s="60" t="s">
        <v>219</v>
      </c>
      <c r="B90" s="60" t="s">
        <v>220</v>
      </c>
      <c r="C90" s="34">
        <v>4301031316</v>
      </c>
      <c r="D90" s="796">
        <v>4680115885097</v>
      </c>
      <c r="E90" s="796"/>
      <c r="F90" s="59">
        <v>0.3</v>
      </c>
      <c r="G90" s="35">
        <v>6</v>
      </c>
      <c r="H90" s="59">
        <v>1.8</v>
      </c>
      <c r="I90" s="59">
        <v>1.9</v>
      </c>
      <c r="J90" s="35">
        <v>234</v>
      </c>
      <c r="K90" s="35" t="s">
        <v>83</v>
      </c>
      <c r="L90" s="35" t="s">
        <v>45</v>
      </c>
      <c r="M90" s="36" t="s">
        <v>82</v>
      </c>
      <c r="N90" s="36"/>
      <c r="O90" s="35">
        <v>40</v>
      </c>
      <c r="P90" s="11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8"/>
      <c r="R90" s="798"/>
      <c r="S90" s="798"/>
      <c r="T90" s="799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16"/>
        <v>0</v>
      </c>
      <c r="Z90" s="39" t="str">
        <f>IFERROR(IF(Y90=0,"",ROUNDUP(Y90/H90,0)*0.00502),"")</f>
        <v/>
      </c>
      <c r="AA90" s="65" t="s">
        <v>45</v>
      </c>
      <c r="AB90" s="66" t="s">
        <v>45</v>
      </c>
      <c r="AC90" s="163" t="s">
        <v>214</v>
      </c>
      <c r="AG90" s="75"/>
      <c r="AJ90" s="79" t="s">
        <v>45</v>
      </c>
      <c r="AK90" s="79">
        <v>0</v>
      </c>
      <c r="BB90" s="164" t="s">
        <v>66</v>
      </c>
      <c r="BM90" s="75">
        <f t="shared" si="17"/>
        <v>0</v>
      </c>
      <c r="BN90" s="75">
        <f t="shared" si="18"/>
        <v>0</v>
      </c>
      <c r="BO90" s="75">
        <f t="shared" si="19"/>
        <v>0</v>
      </c>
      <c r="BP90" s="75">
        <f t="shared" si="20"/>
        <v>0</v>
      </c>
    </row>
    <row r="91" spans="1:68" x14ac:dyDescent="0.2">
      <c r="A91" s="793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794"/>
      <c r="P91" s="790" t="s">
        <v>40</v>
      </c>
      <c r="Q91" s="791"/>
      <c r="R91" s="791"/>
      <c r="S91" s="791"/>
      <c r="T91" s="791"/>
      <c r="U91" s="791"/>
      <c r="V91" s="792"/>
      <c r="W91" s="40" t="s">
        <v>39</v>
      </c>
      <c r="X91" s="41">
        <f>IFERROR(X85/H85,"0")+IFERROR(X86/H86,"0")+IFERROR(X87/H87,"0")+IFERROR(X88/H88,"0")+IFERROR(X89/H89,"0")+IFERROR(X90/H90,"0")</f>
        <v>0</v>
      </c>
      <c r="Y91" s="41">
        <f>IFERROR(Y85/H85,"0")+IFERROR(Y86/H86,"0")+IFERROR(Y87/H87,"0")+IFERROR(Y88/H88,"0")+IFERROR(Y89/H89,"0")+IFERROR(Y90/H90,"0")</f>
        <v>0</v>
      </c>
      <c r="Z91" s="41">
        <f>IFERROR(IF(Z85="",0,Z85),"0")+IFERROR(IF(Z86="",0,Z86),"0")+IFERROR(IF(Z87="",0,Z87),"0")+IFERROR(IF(Z88="",0,Z88),"0")+IFERROR(IF(Z89="",0,Z89),"0")+IFERROR(IF(Z90="",0,Z90),"0")</f>
        <v>0</v>
      </c>
      <c r="AA91" s="64"/>
      <c r="AB91" s="64"/>
      <c r="AC91" s="64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794"/>
      <c r="P92" s="790" t="s">
        <v>40</v>
      </c>
      <c r="Q92" s="791"/>
      <c r="R92" s="791"/>
      <c r="S92" s="791"/>
      <c r="T92" s="791"/>
      <c r="U92" s="791"/>
      <c r="V92" s="792"/>
      <c r="W92" s="40" t="s">
        <v>0</v>
      </c>
      <c r="X92" s="41">
        <f>IFERROR(SUM(X85:X90),"0")</f>
        <v>0</v>
      </c>
      <c r="Y92" s="41">
        <f>IFERROR(SUM(Y85:Y90),"0")</f>
        <v>0</v>
      </c>
      <c r="Z92" s="40"/>
      <c r="AA92" s="64"/>
      <c r="AB92" s="64"/>
      <c r="AC92" s="64"/>
    </row>
    <row r="93" spans="1:68" ht="14.25" customHeight="1" x14ac:dyDescent="0.25">
      <c r="A93" s="795" t="s">
        <v>84</v>
      </c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5"/>
      <c r="P93" s="795"/>
      <c r="Q93" s="795"/>
      <c r="R93" s="795"/>
      <c r="S93" s="795"/>
      <c r="T93" s="795"/>
      <c r="U93" s="795"/>
      <c r="V93" s="795"/>
      <c r="W93" s="795"/>
      <c r="X93" s="795"/>
      <c r="Y93" s="795"/>
      <c r="Z93" s="795"/>
      <c r="AA93" s="63"/>
      <c r="AB93" s="63"/>
      <c r="AC93" s="63"/>
    </row>
    <row r="94" spans="1:68" ht="27" customHeight="1" x14ac:dyDescent="0.25">
      <c r="A94" s="60" t="s">
        <v>221</v>
      </c>
      <c r="B94" s="60" t="s">
        <v>222</v>
      </c>
      <c r="C94" s="34">
        <v>4301051823</v>
      </c>
      <c r="D94" s="796">
        <v>4680115881891</v>
      </c>
      <c r="E94" s="796"/>
      <c r="F94" s="59">
        <v>1.4</v>
      </c>
      <c r="G94" s="35">
        <v>6</v>
      </c>
      <c r="H94" s="59">
        <v>8.4</v>
      </c>
      <c r="I94" s="59">
        <v>8.9640000000000004</v>
      </c>
      <c r="J94" s="35">
        <v>56</v>
      </c>
      <c r="K94" s="35" t="s">
        <v>140</v>
      </c>
      <c r="L94" s="35" t="s">
        <v>45</v>
      </c>
      <c r="M94" s="36" t="s">
        <v>82</v>
      </c>
      <c r="N94" s="36"/>
      <c r="O94" s="35">
        <v>40</v>
      </c>
      <c r="P94" s="1118" t="s">
        <v>223</v>
      </c>
      <c r="Q94" s="798"/>
      <c r="R94" s="798"/>
      <c r="S94" s="798"/>
      <c r="T94" s="79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ref="Y94:Y99" si="21">IFERROR(IF(X94="",0,CEILING((X94/$H94),1)*$H94),"")</f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224</v>
      </c>
      <c r="AG94" s="75"/>
      <c r="AJ94" s="79" t="s">
        <v>45</v>
      </c>
      <c r="AK94" s="79">
        <v>0</v>
      </c>
      <c r="BB94" s="166" t="s">
        <v>66</v>
      </c>
      <c r="BM94" s="75">
        <f t="shared" ref="BM94:BM99" si="22">IFERROR(X94*I94/H94,"0")</f>
        <v>0</v>
      </c>
      <c r="BN94" s="75">
        <f t="shared" ref="BN94:BN99" si="23">IFERROR(Y94*I94/H94,"0")</f>
        <v>0</v>
      </c>
      <c r="BO94" s="75">
        <f t="shared" ref="BO94:BO99" si="24">IFERROR(1/J94*(X94/H94),"0")</f>
        <v>0</v>
      </c>
      <c r="BP94" s="75">
        <f t="shared" ref="BP94:BP99" si="25">IFERROR(1/J94*(Y94/H94),"0")</f>
        <v>0</v>
      </c>
    </row>
    <row r="95" spans="1:68" ht="37.5" customHeight="1" x14ac:dyDescent="0.25">
      <c r="A95" s="60" t="s">
        <v>225</v>
      </c>
      <c r="B95" s="60" t="s">
        <v>226</v>
      </c>
      <c r="C95" s="34">
        <v>4301051846</v>
      </c>
      <c r="D95" s="796">
        <v>4680115885769</v>
      </c>
      <c r="E95" s="796"/>
      <c r="F95" s="59">
        <v>1.4</v>
      </c>
      <c r="G95" s="35">
        <v>6</v>
      </c>
      <c r="H95" s="59">
        <v>8.4</v>
      </c>
      <c r="I95" s="59">
        <v>8.8800000000000008</v>
      </c>
      <c r="J95" s="35">
        <v>56</v>
      </c>
      <c r="K95" s="35" t="s">
        <v>140</v>
      </c>
      <c r="L95" s="35" t="s">
        <v>45</v>
      </c>
      <c r="M95" s="36" t="s">
        <v>143</v>
      </c>
      <c r="N95" s="36"/>
      <c r="O95" s="35">
        <v>45</v>
      </c>
      <c r="P95" s="1119" t="s">
        <v>227</v>
      </c>
      <c r="Q95" s="798"/>
      <c r="R95" s="798"/>
      <c r="S95" s="798"/>
      <c r="T95" s="799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IFERROR(IF(Y95=0,"",ROUNDUP(Y95/H95,0)*0.02175),"")</f>
        <v/>
      </c>
      <c r="AA95" s="65" t="s">
        <v>45</v>
      </c>
      <c r="AB95" s="66" t="s">
        <v>45</v>
      </c>
      <c r="AC95" s="167" t="s">
        <v>228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229</v>
      </c>
      <c r="B96" s="60" t="s">
        <v>230</v>
      </c>
      <c r="C96" s="34">
        <v>4301051822</v>
      </c>
      <c r="D96" s="796">
        <v>4680115884410</v>
      </c>
      <c r="E96" s="796"/>
      <c r="F96" s="59">
        <v>1.4</v>
      </c>
      <c r="G96" s="35">
        <v>6</v>
      </c>
      <c r="H96" s="59">
        <v>8.4</v>
      </c>
      <c r="I96" s="59">
        <v>8.952</v>
      </c>
      <c r="J96" s="35">
        <v>56</v>
      </c>
      <c r="K96" s="35" t="s">
        <v>140</v>
      </c>
      <c r="L96" s="35" t="s">
        <v>45</v>
      </c>
      <c r="M96" s="36" t="s">
        <v>82</v>
      </c>
      <c r="N96" s="36"/>
      <c r="O96" s="35">
        <v>40</v>
      </c>
      <c r="P96" s="1120" t="s">
        <v>231</v>
      </c>
      <c r="Q96" s="798"/>
      <c r="R96" s="798"/>
      <c r="S96" s="798"/>
      <c r="T96" s="799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9" t="s">
        <v>232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37.5" customHeight="1" x14ac:dyDescent="0.25">
      <c r="A97" s="60" t="s">
        <v>233</v>
      </c>
      <c r="B97" s="60" t="s">
        <v>234</v>
      </c>
      <c r="C97" s="34">
        <v>4301051844</v>
      </c>
      <c r="D97" s="796">
        <v>4680115885929</v>
      </c>
      <c r="E97" s="796"/>
      <c r="F97" s="59">
        <v>0.42</v>
      </c>
      <c r="G97" s="35">
        <v>6</v>
      </c>
      <c r="H97" s="59">
        <v>2.52</v>
      </c>
      <c r="I97" s="59">
        <v>2.72</v>
      </c>
      <c r="J97" s="35">
        <v>156</v>
      </c>
      <c r="K97" s="35" t="s">
        <v>88</v>
      </c>
      <c r="L97" s="35" t="s">
        <v>45</v>
      </c>
      <c r="M97" s="36" t="s">
        <v>143</v>
      </c>
      <c r="N97" s="36"/>
      <c r="O97" s="35">
        <v>45</v>
      </c>
      <c r="P97" s="1108" t="s">
        <v>235</v>
      </c>
      <c r="Q97" s="798"/>
      <c r="R97" s="798"/>
      <c r="S97" s="798"/>
      <c r="T97" s="799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IFERROR(IF(Y97=0,"",ROUNDUP(Y97/H97,0)*0.00753),"")</f>
        <v/>
      </c>
      <c r="AA97" s="65" t="s">
        <v>45</v>
      </c>
      <c r="AB97" s="66" t="s">
        <v>45</v>
      </c>
      <c r="AC97" s="171" t="s">
        <v>228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ht="37.5" customHeight="1" x14ac:dyDescent="0.25">
      <c r="A98" s="60" t="s">
        <v>236</v>
      </c>
      <c r="B98" s="60" t="s">
        <v>237</v>
      </c>
      <c r="C98" s="34">
        <v>4301051827</v>
      </c>
      <c r="D98" s="796">
        <v>4680115884403</v>
      </c>
      <c r="E98" s="796"/>
      <c r="F98" s="59">
        <v>0.3</v>
      </c>
      <c r="G98" s="35">
        <v>6</v>
      </c>
      <c r="H98" s="59">
        <v>1.8</v>
      </c>
      <c r="I98" s="59">
        <v>2</v>
      </c>
      <c r="J98" s="35">
        <v>156</v>
      </c>
      <c r="K98" s="35" t="s">
        <v>88</v>
      </c>
      <c r="L98" s="35" t="s">
        <v>45</v>
      </c>
      <c r="M98" s="36" t="s">
        <v>82</v>
      </c>
      <c r="N98" s="36"/>
      <c r="O98" s="35">
        <v>40</v>
      </c>
      <c r="P98" s="11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8"/>
      <c r="R98" s="798"/>
      <c r="S98" s="798"/>
      <c r="T98" s="799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21"/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73" t="s">
        <v>232</v>
      </c>
      <c r="AG98" s="75"/>
      <c r="AJ98" s="79" t="s">
        <v>45</v>
      </c>
      <c r="AK98" s="79">
        <v>0</v>
      </c>
      <c r="BB98" s="174" t="s">
        <v>66</v>
      </c>
      <c r="BM98" s="75">
        <f t="shared" si="22"/>
        <v>0</v>
      </c>
      <c r="BN98" s="75">
        <f t="shared" si="23"/>
        <v>0</v>
      </c>
      <c r="BO98" s="75">
        <f t="shared" si="24"/>
        <v>0</v>
      </c>
      <c r="BP98" s="75">
        <f t="shared" si="25"/>
        <v>0</v>
      </c>
    </row>
    <row r="99" spans="1:68" ht="27" customHeight="1" x14ac:dyDescent="0.25">
      <c r="A99" s="60" t="s">
        <v>238</v>
      </c>
      <c r="B99" s="60" t="s">
        <v>239</v>
      </c>
      <c r="C99" s="34">
        <v>4301051837</v>
      </c>
      <c r="D99" s="796">
        <v>4680115884311</v>
      </c>
      <c r="E99" s="796"/>
      <c r="F99" s="59">
        <v>0.3</v>
      </c>
      <c r="G99" s="35">
        <v>6</v>
      </c>
      <c r="H99" s="59">
        <v>1.8</v>
      </c>
      <c r="I99" s="59">
        <v>2.0659999999999998</v>
      </c>
      <c r="J99" s="35">
        <v>156</v>
      </c>
      <c r="K99" s="35" t="s">
        <v>88</v>
      </c>
      <c r="L99" s="35" t="s">
        <v>45</v>
      </c>
      <c r="M99" s="36" t="s">
        <v>143</v>
      </c>
      <c r="N99" s="36"/>
      <c r="O99" s="35">
        <v>40</v>
      </c>
      <c r="P99" s="111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8"/>
      <c r="R99" s="798"/>
      <c r="S99" s="798"/>
      <c r="T99" s="799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1"/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75" t="s">
        <v>224</v>
      </c>
      <c r="AG99" s="75"/>
      <c r="AJ99" s="79" t="s">
        <v>45</v>
      </c>
      <c r="AK99" s="79">
        <v>0</v>
      </c>
      <c r="BB99" s="176" t="s">
        <v>66</v>
      </c>
      <c r="BM99" s="75">
        <f t="shared" si="22"/>
        <v>0</v>
      </c>
      <c r="BN99" s="75">
        <f t="shared" si="23"/>
        <v>0</v>
      </c>
      <c r="BO99" s="75">
        <f t="shared" si="24"/>
        <v>0</v>
      </c>
      <c r="BP99" s="75">
        <f t="shared" si="25"/>
        <v>0</v>
      </c>
    </row>
    <row r="100" spans="1:68" x14ac:dyDescent="0.2">
      <c r="A100" s="793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794"/>
      <c r="P100" s="790" t="s">
        <v>40</v>
      </c>
      <c r="Q100" s="791"/>
      <c r="R100" s="791"/>
      <c r="S100" s="791"/>
      <c r="T100" s="791"/>
      <c r="U100" s="791"/>
      <c r="V100" s="792"/>
      <c r="W100" s="40" t="s">
        <v>39</v>
      </c>
      <c r="X100" s="41">
        <f>IFERROR(X94/H94,"0")+IFERROR(X95/H95,"0")+IFERROR(X96/H96,"0")+IFERROR(X97/H97,"0")+IFERROR(X98/H98,"0")+IFERROR(X99/H99,"0")</f>
        <v>0</v>
      </c>
      <c r="Y100" s="41">
        <f>IFERROR(Y94/H94,"0")+IFERROR(Y95/H95,"0")+IFERROR(Y96/H96,"0")+IFERROR(Y97/H97,"0")+IFERROR(Y98/H98,"0")+IFERROR(Y99/H99,"0")</f>
        <v>0</v>
      </c>
      <c r="Z100" s="41">
        <f>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90" t="s">
        <v>40</v>
      </c>
      <c r="Q101" s="791"/>
      <c r="R101" s="791"/>
      <c r="S101" s="791"/>
      <c r="T101" s="791"/>
      <c r="U101" s="791"/>
      <c r="V101" s="792"/>
      <c r="W101" s="40" t="s">
        <v>0</v>
      </c>
      <c r="X101" s="41">
        <f>IFERROR(SUM(X94:X99),"0")</f>
        <v>0</v>
      </c>
      <c r="Y101" s="41">
        <f>IFERROR(SUM(Y94:Y99),"0")</f>
        <v>0</v>
      </c>
      <c r="Z101" s="40"/>
      <c r="AA101" s="64"/>
      <c r="AB101" s="64"/>
      <c r="AC101" s="64"/>
    </row>
    <row r="102" spans="1:68" ht="14.25" customHeight="1" x14ac:dyDescent="0.25">
      <c r="A102" s="795" t="s">
        <v>240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63"/>
      <c r="AB102" s="63"/>
      <c r="AC102" s="63"/>
    </row>
    <row r="103" spans="1:68" ht="37.5" customHeight="1" x14ac:dyDescent="0.25">
      <c r="A103" s="60" t="s">
        <v>241</v>
      </c>
      <c r="B103" s="60" t="s">
        <v>242</v>
      </c>
      <c r="C103" s="34">
        <v>4301060366</v>
      </c>
      <c r="D103" s="796">
        <v>4680115881532</v>
      </c>
      <c r="E103" s="796"/>
      <c r="F103" s="59">
        <v>1.3</v>
      </c>
      <c r="G103" s="35">
        <v>6</v>
      </c>
      <c r="H103" s="59">
        <v>7.8</v>
      </c>
      <c r="I103" s="59">
        <v>8.2799999999999994</v>
      </c>
      <c r="J103" s="35">
        <v>56</v>
      </c>
      <c r="K103" s="35" t="s">
        <v>140</v>
      </c>
      <c r="L103" s="35" t="s">
        <v>45</v>
      </c>
      <c r="M103" s="36" t="s">
        <v>82</v>
      </c>
      <c r="N103" s="36"/>
      <c r="O103" s="35">
        <v>30</v>
      </c>
      <c r="P103" s="11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8"/>
      <c r="R103" s="798"/>
      <c r="S103" s="798"/>
      <c r="T103" s="799"/>
      <c r="U103" s="37" t="s">
        <v>45</v>
      </c>
      <c r="V103" s="37" t="s">
        <v>45</v>
      </c>
      <c r="W103" s="38" t="s">
        <v>0</v>
      </c>
      <c r="X103" s="56">
        <v>120</v>
      </c>
      <c r="Y103" s="53">
        <f>IFERROR(IF(X103="",0,CEILING((X103/$H103),1)*$H103),"")</f>
        <v>124.8</v>
      </c>
      <c r="Z103" s="39">
        <f>IFERROR(IF(Y103=0,"",ROUNDUP(Y103/H103,0)*0.02175),"")</f>
        <v>0.34799999999999998</v>
      </c>
      <c r="AA103" s="65" t="s">
        <v>45</v>
      </c>
      <c r="AB103" s="66" t="s">
        <v>45</v>
      </c>
      <c r="AC103" s="177" t="s">
        <v>243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127.38461538461537</v>
      </c>
      <c r="BN103" s="75">
        <f>IFERROR(Y103*I103/H103,"0")</f>
        <v>132.47999999999999</v>
      </c>
      <c r="BO103" s="75">
        <f>IFERROR(1/J103*(X103/H103),"0")</f>
        <v>0.27472527472527469</v>
      </c>
      <c r="BP103" s="75">
        <f>IFERROR(1/J103*(Y103/H103),"0")</f>
        <v>0.2857142857142857</v>
      </c>
    </row>
    <row r="104" spans="1:68" ht="37.5" customHeight="1" x14ac:dyDescent="0.25">
      <c r="A104" s="60" t="s">
        <v>241</v>
      </c>
      <c r="B104" s="60" t="s">
        <v>244</v>
      </c>
      <c r="C104" s="34">
        <v>4301060371</v>
      </c>
      <c r="D104" s="796">
        <v>4680115881532</v>
      </c>
      <c r="E104" s="796"/>
      <c r="F104" s="59">
        <v>1.4</v>
      </c>
      <c r="G104" s="35">
        <v>6</v>
      </c>
      <c r="H104" s="59">
        <v>8.4</v>
      </c>
      <c r="I104" s="59">
        <v>8.9640000000000004</v>
      </c>
      <c r="J104" s="35">
        <v>56</v>
      </c>
      <c r="K104" s="35" t="s">
        <v>140</v>
      </c>
      <c r="L104" s="35" t="s">
        <v>45</v>
      </c>
      <c r="M104" s="36" t="s">
        <v>82</v>
      </c>
      <c r="N104" s="36"/>
      <c r="O104" s="35">
        <v>30</v>
      </c>
      <c r="P104" s="111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8"/>
      <c r="R104" s="798"/>
      <c r="S104" s="798"/>
      <c r="T104" s="799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9" t="s">
        <v>243</v>
      </c>
      <c r="AG104" s="75"/>
      <c r="AJ104" s="79" t="s">
        <v>45</v>
      </c>
      <c r="AK104" s="79">
        <v>0</v>
      </c>
      <c r="BB104" s="18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245</v>
      </c>
      <c r="B105" s="60" t="s">
        <v>246</v>
      </c>
      <c r="C105" s="34">
        <v>4301060351</v>
      </c>
      <c r="D105" s="796">
        <v>4680115881464</v>
      </c>
      <c r="E105" s="796"/>
      <c r="F105" s="59">
        <v>0.4</v>
      </c>
      <c r="G105" s="35">
        <v>6</v>
      </c>
      <c r="H105" s="59">
        <v>2.4</v>
      </c>
      <c r="I105" s="59">
        <v>2.61</v>
      </c>
      <c r="J105" s="35">
        <v>132</v>
      </c>
      <c r="K105" s="35" t="s">
        <v>88</v>
      </c>
      <c r="L105" s="35" t="s">
        <v>45</v>
      </c>
      <c r="M105" s="36" t="s">
        <v>143</v>
      </c>
      <c r="N105" s="36"/>
      <c r="O105" s="35">
        <v>30</v>
      </c>
      <c r="P105" s="11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8"/>
      <c r="R105" s="798"/>
      <c r="S105" s="798"/>
      <c r="T105" s="799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81" t="s">
        <v>247</v>
      </c>
      <c r="AG105" s="75"/>
      <c r="AJ105" s="79" t="s">
        <v>45</v>
      </c>
      <c r="AK105" s="79">
        <v>0</v>
      </c>
      <c r="BB105" s="18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793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794"/>
      <c r="P106" s="790" t="s">
        <v>40</v>
      </c>
      <c r="Q106" s="791"/>
      <c r="R106" s="791"/>
      <c r="S106" s="791"/>
      <c r="T106" s="791"/>
      <c r="U106" s="791"/>
      <c r="V106" s="792"/>
      <c r="W106" s="40" t="s">
        <v>39</v>
      </c>
      <c r="X106" s="41">
        <f>IFERROR(X103/H103,"0")+IFERROR(X104/H104,"0")+IFERROR(X105/H105,"0")</f>
        <v>15.384615384615385</v>
      </c>
      <c r="Y106" s="41">
        <f>IFERROR(Y103/H103,"0")+IFERROR(Y104/H104,"0")+IFERROR(Y105/H105,"0")</f>
        <v>16</v>
      </c>
      <c r="Z106" s="41">
        <f>IFERROR(IF(Z103="",0,Z103),"0")+IFERROR(IF(Z104="",0,Z104),"0")+IFERROR(IF(Z105="",0,Z105),"0")</f>
        <v>0.34799999999999998</v>
      </c>
      <c r="AA106" s="64"/>
      <c r="AB106" s="64"/>
      <c r="AC106" s="64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794"/>
      <c r="P107" s="790" t="s">
        <v>40</v>
      </c>
      <c r="Q107" s="791"/>
      <c r="R107" s="791"/>
      <c r="S107" s="791"/>
      <c r="T107" s="791"/>
      <c r="U107" s="791"/>
      <c r="V107" s="792"/>
      <c r="W107" s="40" t="s">
        <v>0</v>
      </c>
      <c r="X107" s="41">
        <f>IFERROR(SUM(X103:X105),"0")</f>
        <v>120</v>
      </c>
      <c r="Y107" s="41">
        <f>IFERROR(SUM(Y103:Y105),"0")</f>
        <v>124.8</v>
      </c>
      <c r="Z107" s="40"/>
      <c r="AA107" s="64"/>
      <c r="AB107" s="64"/>
      <c r="AC107" s="64"/>
    </row>
    <row r="108" spans="1:68" ht="16.5" customHeight="1" x14ac:dyDescent="0.25">
      <c r="A108" s="805" t="s">
        <v>248</v>
      </c>
      <c r="B108" s="805"/>
      <c r="C108" s="805"/>
      <c r="D108" s="805"/>
      <c r="E108" s="805"/>
      <c r="F108" s="805"/>
      <c r="G108" s="805"/>
      <c r="H108" s="805"/>
      <c r="I108" s="805"/>
      <c r="J108" s="805"/>
      <c r="K108" s="805"/>
      <c r="L108" s="805"/>
      <c r="M108" s="805"/>
      <c r="N108" s="805"/>
      <c r="O108" s="805"/>
      <c r="P108" s="805"/>
      <c r="Q108" s="805"/>
      <c r="R108" s="805"/>
      <c r="S108" s="805"/>
      <c r="T108" s="805"/>
      <c r="U108" s="805"/>
      <c r="V108" s="805"/>
      <c r="W108" s="805"/>
      <c r="X108" s="805"/>
      <c r="Y108" s="805"/>
      <c r="Z108" s="805"/>
      <c r="AA108" s="62"/>
      <c r="AB108" s="62"/>
      <c r="AC108" s="62"/>
    </row>
    <row r="109" spans="1:68" ht="14.25" customHeight="1" x14ac:dyDescent="0.25">
      <c r="A109" s="795" t="s">
        <v>135</v>
      </c>
      <c r="B109" s="795"/>
      <c r="C109" s="795"/>
      <c r="D109" s="795"/>
      <c r="E109" s="795"/>
      <c r="F109" s="795"/>
      <c r="G109" s="795"/>
      <c r="H109" s="795"/>
      <c r="I109" s="795"/>
      <c r="J109" s="795"/>
      <c r="K109" s="795"/>
      <c r="L109" s="795"/>
      <c r="M109" s="795"/>
      <c r="N109" s="795"/>
      <c r="O109" s="795"/>
      <c r="P109" s="795"/>
      <c r="Q109" s="795"/>
      <c r="R109" s="795"/>
      <c r="S109" s="795"/>
      <c r="T109" s="795"/>
      <c r="U109" s="795"/>
      <c r="V109" s="795"/>
      <c r="W109" s="795"/>
      <c r="X109" s="795"/>
      <c r="Y109" s="795"/>
      <c r="Z109" s="795"/>
      <c r="AA109" s="63"/>
      <c r="AB109" s="63"/>
      <c r="AC109" s="63"/>
    </row>
    <row r="110" spans="1:68" ht="27" customHeight="1" x14ac:dyDescent="0.25">
      <c r="A110" s="60" t="s">
        <v>249</v>
      </c>
      <c r="B110" s="60" t="s">
        <v>250</v>
      </c>
      <c r="C110" s="34">
        <v>4301011468</v>
      </c>
      <c r="D110" s="796">
        <v>4680115881327</v>
      </c>
      <c r="E110" s="796"/>
      <c r="F110" s="59">
        <v>1.35</v>
      </c>
      <c r="G110" s="35">
        <v>8</v>
      </c>
      <c r="H110" s="59">
        <v>10.8</v>
      </c>
      <c r="I110" s="59">
        <v>11.28</v>
      </c>
      <c r="J110" s="35">
        <v>56</v>
      </c>
      <c r="K110" s="35" t="s">
        <v>140</v>
      </c>
      <c r="L110" s="35" t="s">
        <v>45</v>
      </c>
      <c r="M110" s="36" t="s">
        <v>181</v>
      </c>
      <c r="N110" s="36"/>
      <c r="O110" s="35">
        <v>50</v>
      </c>
      <c r="P110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8"/>
      <c r="R110" s="798"/>
      <c r="S110" s="798"/>
      <c r="T110" s="79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83" t="s">
        <v>251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252</v>
      </c>
      <c r="B111" s="60" t="s">
        <v>253</v>
      </c>
      <c r="C111" s="34">
        <v>4301011476</v>
      </c>
      <c r="D111" s="796">
        <v>4680115881518</v>
      </c>
      <c r="E111" s="796"/>
      <c r="F111" s="59">
        <v>0.4</v>
      </c>
      <c r="G111" s="35">
        <v>10</v>
      </c>
      <c r="H111" s="59">
        <v>4</v>
      </c>
      <c r="I111" s="59">
        <v>4.21</v>
      </c>
      <c r="J111" s="35">
        <v>132</v>
      </c>
      <c r="K111" s="35" t="s">
        <v>88</v>
      </c>
      <c r="L111" s="35" t="s">
        <v>45</v>
      </c>
      <c r="M111" s="36" t="s">
        <v>143</v>
      </c>
      <c r="N111" s="36"/>
      <c r="O111" s="35">
        <v>50</v>
      </c>
      <c r="P111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8"/>
      <c r="R111" s="798"/>
      <c r="S111" s="798"/>
      <c r="T111" s="79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5" t="s">
        <v>254</v>
      </c>
      <c r="AG111" s="75"/>
      <c r="AJ111" s="79" t="s">
        <v>45</v>
      </c>
      <c r="AK111" s="79">
        <v>0</v>
      </c>
      <c r="BB111" s="186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255</v>
      </c>
      <c r="B112" s="60" t="s">
        <v>256</v>
      </c>
      <c r="C112" s="34">
        <v>4301011443</v>
      </c>
      <c r="D112" s="796">
        <v>4680115881303</v>
      </c>
      <c r="E112" s="796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88</v>
      </c>
      <c r="L112" s="35" t="s">
        <v>149</v>
      </c>
      <c r="M112" s="36" t="s">
        <v>181</v>
      </c>
      <c r="N112" s="36"/>
      <c r="O112" s="35">
        <v>50</v>
      </c>
      <c r="P112" s="11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8"/>
      <c r="R112" s="798"/>
      <c r="S112" s="798"/>
      <c r="T112" s="79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7" t="s">
        <v>254</v>
      </c>
      <c r="AG112" s="75"/>
      <c r="AJ112" s="79" t="s">
        <v>150</v>
      </c>
      <c r="AK112" s="79">
        <v>54</v>
      </c>
      <c r="BB112" s="188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x14ac:dyDescent="0.2">
      <c r="A113" s="793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794"/>
      <c r="P113" s="790" t="s">
        <v>40</v>
      </c>
      <c r="Q113" s="791"/>
      <c r="R113" s="791"/>
      <c r="S113" s="791"/>
      <c r="T113" s="791"/>
      <c r="U113" s="791"/>
      <c r="V113" s="792"/>
      <c r="W113" s="40" t="s">
        <v>39</v>
      </c>
      <c r="X113" s="41">
        <f>IFERROR(X110/H110,"0")+IFERROR(X111/H111,"0")+IFERROR(X112/H112,"0")</f>
        <v>0</v>
      </c>
      <c r="Y113" s="41">
        <f>IFERROR(Y110/H110,"0")+IFERROR(Y111/H111,"0")+IFERROR(Y112/H112,"0")</f>
        <v>0</v>
      </c>
      <c r="Z113" s="41">
        <f>IFERROR(IF(Z110="",0,Z110),"0")+IFERROR(IF(Z111="",0,Z111),"0")+IFERROR(IF(Z112="",0,Z112),"0")</f>
        <v>0</v>
      </c>
      <c r="AA113" s="64"/>
      <c r="AB113" s="64"/>
      <c r="AC113" s="64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794"/>
      <c r="P114" s="790" t="s">
        <v>40</v>
      </c>
      <c r="Q114" s="791"/>
      <c r="R114" s="791"/>
      <c r="S114" s="791"/>
      <c r="T114" s="791"/>
      <c r="U114" s="791"/>
      <c r="V114" s="792"/>
      <c r="W114" s="40" t="s">
        <v>0</v>
      </c>
      <c r="X114" s="41">
        <f>IFERROR(SUM(X110:X112),"0")</f>
        <v>0</v>
      </c>
      <c r="Y114" s="41">
        <f>IFERROR(SUM(Y110:Y112),"0")</f>
        <v>0</v>
      </c>
      <c r="Z114" s="40"/>
      <c r="AA114" s="64"/>
      <c r="AB114" s="64"/>
      <c r="AC114" s="64"/>
    </row>
    <row r="115" spans="1:68" ht="14.25" customHeight="1" x14ac:dyDescent="0.25">
      <c r="A115" s="795" t="s">
        <v>84</v>
      </c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5"/>
      <c r="P115" s="795"/>
      <c r="Q115" s="795"/>
      <c r="R115" s="795"/>
      <c r="S115" s="795"/>
      <c r="T115" s="795"/>
      <c r="U115" s="795"/>
      <c r="V115" s="795"/>
      <c r="W115" s="795"/>
      <c r="X115" s="795"/>
      <c r="Y115" s="795"/>
      <c r="Z115" s="795"/>
      <c r="AA115" s="63"/>
      <c r="AB115" s="63"/>
      <c r="AC115" s="63"/>
    </row>
    <row r="116" spans="1:68" ht="27" customHeight="1" x14ac:dyDescent="0.25">
      <c r="A116" s="60" t="s">
        <v>257</v>
      </c>
      <c r="B116" s="60" t="s">
        <v>258</v>
      </c>
      <c r="C116" s="34">
        <v>4301051437</v>
      </c>
      <c r="D116" s="796">
        <v>4607091386967</v>
      </c>
      <c r="E116" s="796"/>
      <c r="F116" s="59">
        <v>1.35</v>
      </c>
      <c r="G116" s="35">
        <v>6</v>
      </c>
      <c r="H116" s="59">
        <v>8.1</v>
      </c>
      <c r="I116" s="59">
        <v>8.6639999999999997</v>
      </c>
      <c r="J116" s="35">
        <v>56</v>
      </c>
      <c r="K116" s="35" t="s">
        <v>140</v>
      </c>
      <c r="L116" s="35" t="s">
        <v>45</v>
      </c>
      <c r="M116" s="36" t="s">
        <v>143</v>
      </c>
      <c r="N116" s="36"/>
      <c r="O116" s="35">
        <v>45</v>
      </c>
      <c r="P116" s="110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8"/>
      <c r="R116" s="798"/>
      <c r="S116" s="798"/>
      <c r="T116" s="799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ref="Y116:Y121" si="26">IFERROR(IF(X116="",0,CEILING((X116/$H116),1)*$H116),"")</f>
        <v>0</v>
      </c>
      <c r="Z116" s="39" t="str">
        <f>IFERROR(IF(Y116=0,"",ROUNDUP(Y116/H116,0)*0.02175),"")</f>
        <v/>
      </c>
      <c r="AA116" s="65" t="s">
        <v>45</v>
      </c>
      <c r="AB116" s="66" t="s">
        <v>45</v>
      </c>
      <c r="AC116" s="189" t="s">
        <v>259</v>
      </c>
      <c r="AG116" s="75"/>
      <c r="AJ116" s="79" t="s">
        <v>45</v>
      </c>
      <c r="AK116" s="79">
        <v>0</v>
      </c>
      <c r="BB116" s="190" t="s">
        <v>66</v>
      </c>
      <c r="BM116" s="75">
        <f t="shared" ref="BM116:BM121" si="27">IFERROR(X116*I116/H116,"0")</f>
        <v>0</v>
      </c>
      <c r="BN116" s="75">
        <f t="shared" ref="BN116:BN121" si="28">IFERROR(Y116*I116/H116,"0")</f>
        <v>0</v>
      </c>
      <c r="BO116" s="75">
        <f t="shared" ref="BO116:BO121" si="29">IFERROR(1/J116*(X116/H116),"0")</f>
        <v>0</v>
      </c>
      <c r="BP116" s="75">
        <f t="shared" ref="BP116:BP121" si="30">IFERROR(1/J116*(Y116/H116),"0")</f>
        <v>0</v>
      </c>
    </row>
    <row r="117" spans="1:68" ht="27" customHeight="1" x14ac:dyDescent="0.25">
      <c r="A117" s="60" t="s">
        <v>257</v>
      </c>
      <c r="B117" s="60" t="s">
        <v>260</v>
      </c>
      <c r="C117" s="34">
        <v>4301051546</v>
      </c>
      <c r="D117" s="796">
        <v>4607091386967</v>
      </c>
      <c r="E117" s="796"/>
      <c r="F117" s="59">
        <v>1.4</v>
      </c>
      <c r="G117" s="35">
        <v>6</v>
      </c>
      <c r="H117" s="59">
        <v>8.4</v>
      </c>
      <c r="I117" s="59">
        <v>8.9640000000000004</v>
      </c>
      <c r="J117" s="35">
        <v>56</v>
      </c>
      <c r="K117" s="35" t="s">
        <v>140</v>
      </c>
      <c r="L117" s="35" t="s">
        <v>45</v>
      </c>
      <c r="M117" s="36" t="s">
        <v>143</v>
      </c>
      <c r="N117" s="36"/>
      <c r="O117" s="35">
        <v>45</v>
      </c>
      <c r="P117" s="11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8"/>
      <c r="R117" s="798"/>
      <c r="S117" s="798"/>
      <c r="T117" s="799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IFERROR(IF(Y117=0,"",ROUNDUP(Y117/H117,0)*0.02175),"")</f>
        <v/>
      </c>
      <c r="AA117" s="65" t="s">
        <v>45</v>
      </c>
      <c r="AB117" s="66" t="s">
        <v>45</v>
      </c>
      <c r="AC117" s="191" t="s">
        <v>261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37.5" customHeight="1" x14ac:dyDescent="0.25">
      <c r="A118" s="60" t="s">
        <v>262</v>
      </c>
      <c r="B118" s="60" t="s">
        <v>263</v>
      </c>
      <c r="C118" s="34">
        <v>4301051436</v>
      </c>
      <c r="D118" s="796">
        <v>4607091385731</v>
      </c>
      <c r="E118" s="796"/>
      <c r="F118" s="59">
        <v>0.45</v>
      </c>
      <c r="G118" s="35">
        <v>6</v>
      </c>
      <c r="H118" s="59">
        <v>2.7</v>
      </c>
      <c r="I118" s="59">
        <v>2.972</v>
      </c>
      <c r="J118" s="35">
        <v>156</v>
      </c>
      <c r="K118" s="35" t="s">
        <v>88</v>
      </c>
      <c r="L118" s="35" t="s">
        <v>172</v>
      </c>
      <c r="M118" s="36" t="s">
        <v>143</v>
      </c>
      <c r="N118" s="36"/>
      <c r="O118" s="35">
        <v>45</v>
      </c>
      <c r="P118" s="110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8"/>
      <c r="R118" s="798"/>
      <c r="S118" s="798"/>
      <c r="T118" s="799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IFERROR(IF(Y118=0,"",ROUNDUP(Y118/H118,0)*0.00753),"")</f>
        <v/>
      </c>
      <c r="AA118" s="65" t="s">
        <v>45</v>
      </c>
      <c r="AB118" s="66" t="s">
        <v>45</v>
      </c>
      <c r="AC118" s="193" t="s">
        <v>264</v>
      </c>
      <c r="AG118" s="75"/>
      <c r="AJ118" s="79" t="s">
        <v>173</v>
      </c>
      <c r="AK118" s="79">
        <v>421.2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customHeight="1" x14ac:dyDescent="0.25">
      <c r="A119" s="60" t="s">
        <v>265</v>
      </c>
      <c r="B119" s="60" t="s">
        <v>266</v>
      </c>
      <c r="C119" s="34">
        <v>4301051438</v>
      </c>
      <c r="D119" s="796">
        <v>4680115880894</v>
      </c>
      <c r="E119" s="796"/>
      <c r="F119" s="59">
        <v>0.33</v>
      </c>
      <c r="G119" s="35">
        <v>6</v>
      </c>
      <c r="H119" s="59">
        <v>1.98</v>
      </c>
      <c r="I119" s="59">
        <v>2.258</v>
      </c>
      <c r="J119" s="35">
        <v>156</v>
      </c>
      <c r="K119" s="35" t="s">
        <v>88</v>
      </c>
      <c r="L119" s="35" t="s">
        <v>45</v>
      </c>
      <c r="M119" s="36" t="s">
        <v>143</v>
      </c>
      <c r="N119" s="36"/>
      <c r="O119" s="35">
        <v>45</v>
      </c>
      <c r="P119" s="10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8"/>
      <c r="R119" s="798"/>
      <c r="S119" s="798"/>
      <c r="T119" s="799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267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ht="27" customHeight="1" x14ac:dyDescent="0.25">
      <c r="A120" s="60" t="s">
        <v>268</v>
      </c>
      <c r="B120" s="60" t="s">
        <v>269</v>
      </c>
      <c r="C120" s="34">
        <v>4301051439</v>
      </c>
      <c r="D120" s="796">
        <v>4680115880214</v>
      </c>
      <c r="E120" s="796"/>
      <c r="F120" s="59">
        <v>0.45</v>
      </c>
      <c r="G120" s="35">
        <v>6</v>
      </c>
      <c r="H120" s="59">
        <v>2.7</v>
      </c>
      <c r="I120" s="59">
        <v>2.988</v>
      </c>
      <c r="J120" s="35">
        <v>132</v>
      </c>
      <c r="K120" s="35" t="s">
        <v>88</v>
      </c>
      <c r="L120" s="35" t="s">
        <v>45</v>
      </c>
      <c r="M120" s="36" t="s">
        <v>143</v>
      </c>
      <c r="N120" s="36"/>
      <c r="O120" s="35">
        <v>45</v>
      </c>
      <c r="P120" s="10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8"/>
      <c r="R120" s="798"/>
      <c r="S120" s="798"/>
      <c r="T120" s="799"/>
      <c r="U120" s="37" t="s">
        <v>45</v>
      </c>
      <c r="V120" s="37" t="s">
        <v>45</v>
      </c>
      <c r="W120" s="38" t="s">
        <v>0</v>
      </c>
      <c r="X120" s="56">
        <v>53</v>
      </c>
      <c r="Y120" s="53">
        <f t="shared" si="26"/>
        <v>54</v>
      </c>
      <c r="Z120" s="39">
        <f>IFERROR(IF(Y120=0,"",ROUNDUP(Y120/H120,0)*0.00902),"")</f>
        <v>0.1804</v>
      </c>
      <c r="AA120" s="65" t="s">
        <v>45</v>
      </c>
      <c r="AB120" s="66" t="s">
        <v>45</v>
      </c>
      <c r="AC120" s="197" t="s">
        <v>270</v>
      </c>
      <c r="AG120" s="75"/>
      <c r="AJ120" s="79" t="s">
        <v>45</v>
      </c>
      <c r="AK120" s="79">
        <v>0</v>
      </c>
      <c r="BB120" s="198" t="s">
        <v>66</v>
      </c>
      <c r="BM120" s="75">
        <f t="shared" si="27"/>
        <v>58.653333333333329</v>
      </c>
      <c r="BN120" s="75">
        <f t="shared" si="28"/>
        <v>59.76</v>
      </c>
      <c r="BO120" s="75">
        <f t="shared" si="29"/>
        <v>0.14870931537598206</v>
      </c>
      <c r="BP120" s="75">
        <f t="shared" si="30"/>
        <v>0.15151515151515152</v>
      </c>
    </row>
    <row r="121" spans="1:68" ht="27" customHeight="1" x14ac:dyDescent="0.25">
      <c r="A121" s="60" t="s">
        <v>268</v>
      </c>
      <c r="B121" s="60" t="s">
        <v>271</v>
      </c>
      <c r="C121" s="34">
        <v>4301051687</v>
      </c>
      <c r="D121" s="796">
        <v>4680115880214</v>
      </c>
      <c r="E121" s="796"/>
      <c r="F121" s="59">
        <v>0.45</v>
      </c>
      <c r="G121" s="35">
        <v>4</v>
      </c>
      <c r="H121" s="59">
        <v>1.8</v>
      </c>
      <c r="I121" s="59">
        <v>2.052</v>
      </c>
      <c r="J121" s="35">
        <v>156</v>
      </c>
      <c r="K121" s="35" t="s">
        <v>88</v>
      </c>
      <c r="L121" s="35" t="s">
        <v>45</v>
      </c>
      <c r="M121" s="36" t="s">
        <v>143</v>
      </c>
      <c r="N121" s="36"/>
      <c r="O121" s="35">
        <v>45</v>
      </c>
      <c r="P121" s="1098" t="s">
        <v>272</v>
      </c>
      <c r="Q121" s="798"/>
      <c r="R121" s="798"/>
      <c r="S121" s="798"/>
      <c r="T121" s="799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6"/>
        <v>0</v>
      </c>
      <c r="Z121" s="39" t="str">
        <f>IFERROR(IF(Y121=0,"",ROUNDUP(Y121/H121,0)*0.00753),"")</f>
        <v/>
      </c>
      <c r="AA121" s="65" t="s">
        <v>45</v>
      </c>
      <c r="AB121" s="66" t="s">
        <v>45</v>
      </c>
      <c r="AC121" s="199" t="s">
        <v>273</v>
      </c>
      <c r="AG121" s="75"/>
      <c r="AJ121" s="79" t="s">
        <v>45</v>
      </c>
      <c r="AK121" s="79">
        <v>0</v>
      </c>
      <c r="BB121" s="200" t="s">
        <v>66</v>
      </c>
      <c r="BM121" s="75">
        <f t="shared" si="27"/>
        <v>0</v>
      </c>
      <c r="BN121" s="75">
        <f t="shared" si="28"/>
        <v>0</v>
      </c>
      <c r="BO121" s="75">
        <f t="shared" si="29"/>
        <v>0</v>
      </c>
      <c r="BP121" s="75">
        <f t="shared" si="30"/>
        <v>0</v>
      </c>
    </row>
    <row r="122" spans="1:68" x14ac:dyDescent="0.2">
      <c r="A122" s="793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794"/>
      <c r="P122" s="790" t="s">
        <v>40</v>
      </c>
      <c r="Q122" s="791"/>
      <c r="R122" s="791"/>
      <c r="S122" s="791"/>
      <c r="T122" s="791"/>
      <c r="U122" s="791"/>
      <c r="V122" s="792"/>
      <c r="W122" s="40" t="s">
        <v>39</v>
      </c>
      <c r="X122" s="41">
        <f>IFERROR(X116/H116,"0")+IFERROR(X117/H117,"0")+IFERROR(X118/H118,"0")+IFERROR(X119/H119,"0")+IFERROR(X120/H120,"0")+IFERROR(X121/H121,"0")</f>
        <v>19.62962962962963</v>
      </c>
      <c r="Y122" s="41">
        <f>IFERROR(Y116/H116,"0")+IFERROR(Y117/H117,"0")+IFERROR(Y118/H118,"0")+IFERROR(Y119/H119,"0")+IFERROR(Y120/H120,"0")+IFERROR(Y121/H121,"0")</f>
        <v>20</v>
      </c>
      <c r="Z122" s="41">
        <f>IFERROR(IF(Z116="",0,Z116),"0")+IFERROR(IF(Z117="",0,Z117),"0")+IFERROR(IF(Z118="",0,Z118),"0")+IFERROR(IF(Z119="",0,Z119),"0")+IFERROR(IF(Z120="",0,Z120),"0")+IFERROR(IF(Z121="",0,Z121),"0")</f>
        <v>0.1804</v>
      </c>
      <c r="AA122" s="64"/>
      <c r="AB122" s="64"/>
      <c r="AC122" s="64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794"/>
      <c r="P123" s="790" t="s">
        <v>40</v>
      </c>
      <c r="Q123" s="791"/>
      <c r="R123" s="791"/>
      <c r="S123" s="791"/>
      <c r="T123" s="791"/>
      <c r="U123" s="791"/>
      <c r="V123" s="792"/>
      <c r="W123" s="40" t="s">
        <v>0</v>
      </c>
      <c r="X123" s="41">
        <f>IFERROR(SUM(X116:X121),"0")</f>
        <v>53</v>
      </c>
      <c r="Y123" s="41">
        <f>IFERROR(SUM(Y116:Y121),"0")</f>
        <v>54</v>
      </c>
      <c r="Z123" s="40"/>
      <c r="AA123" s="64"/>
      <c r="AB123" s="64"/>
      <c r="AC123" s="64"/>
    </row>
    <row r="124" spans="1:68" ht="16.5" customHeight="1" x14ac:dyDescent="0.25">
      <c r="A124" s="805" t="s">
        <v>274</v>
      </c>
      <c r="B124" s="805"/>
      <c r="C124" s="805"/>
      <c r="D124" s="805"/>
      <c r="E124" s="805"/>
      <c r="F124" s="805"/>
      <c r="G124" s="805"/>
      <c r="H124" s="805"/>
      <c r="I124" s="805"/>
      <c r="J124" s="805"/>
      <c r="K124" s="805"/>
      <c r="L124" s="805"/>
      <c r="M124" s="805"/>
      <c r="N124" s="805"/>
      <c r="O124" s="805"/>
      <c r="P124" s="805"/>
      <c r="Q124" s="805"/>
      <c r="R124" s="805"/>
      <c r="S124" s="805"/>
      <c r="T124" s="805"/>
      <c r="U124" s="805"/>
      <c r="V124" s="805"/>
      <c r="W124" s="805"/>
      <c r="X124" s="805"/>
      <c r="Y124" s="805"/>
      <c r="Z124" s="805"/>
      <c r="AA124" s="62"/>
      <c r="AB124" s="62"/>
      <c r="AC124" s="62"/>
    </row>
    <row r="125" spans="1:68" ht="14.25" customHeight="1" x14ac:dyDescent="0.25">
      <c r="A125" s="795" t="s">
        <v>135</v>
      </c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5"/>
      <c r="P125" s="795"/>
      <c r="Q125" s="795"/>
      <c r="R125" s="795"/>
      <c r="S125" s="795"/>
      <c r="T125" s="795"/>
      <c r="U125" s="795"/>
      <c r="V125" s="795"/>
      <c r="W125" s="795"/>
      <c r="X125" s="795"/>
      <c r="Y125" s="795"/>
      <c r="Z125" s="795"/>
      <c r="AA125" s="63"/>
      <c r="AB125" s="63"/>
      <c r="AC125" s="63"/>
    </row>
    <row r="126" spans="1:68" ht="27" customHeight="1" x14ac:dyDescent="0.25">
      <c r="A126" s="60" t="s">
        <v>275</v>
      </c>
      <c r="B126" s="60" t="s">
        <v>276</v>
      </c>
      <c r="C126" s="34">
        <v>4301011514</v>
      </c>
      <c r="D126" s="796">
        <v>4680115882133</v>
      </c>
      <c r="E126" s="796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140</v>
      </c>
      <c r="L126" s="35" t="s">
        <v>45</v>
      </c>
      <c r="M126" s="36" t="s">
        <v>139</v>
      </c>
      <c r="N126" s="36"/>
      <c r="O126" s="35">
        <v>50</v>
      </c>
      <c r="P126" s="10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8"/>
      <c r="R126" s="798"/>
      <c r="S126" s="798"/>
      <c r="T126" s="799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201" t="s">
        <v>277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customHeight="1" x14ac:dyDescent="0.25">
      <c r="A127" s="60" t="s">
        <v>275</v>
      </c>
      <c r="B127" s="60" t="s">
        <v>278</v>
      </c>
      <c r="C127" s="34">
        <v>4301011703</v>
      </c>
      <c r="D127" s="796">
        <v>4680115882133</v>
      </c>
      <c r="E127" s="796"/>
      <c r="F127" s="59">
        <v>1.4</v>
      </c>
      <c r="G127" s="35">
        <v>8</v>
      </c>
      <c r="H127" s="59">
        <v>11.2</v>
      </c>
      <c r="I127" s="59">
        <v>11.68</v>
      </c>
      <c r="J127" s="35">
        <v>56</v>
      </c>
      <c r="K127" s="35" t="s">
        <v>140</v>
      </c>
      <c r="L127" s="35" t="s">
        <v>45</v>
      </c>
      <c r="M127" s="36" t="s">
        <v>139</v>
      </c>
      <c r="N127" s="36"/>
      <c r="O127" s="35">
        <v>50</v>
      </c>
      <c r="P127" s="11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8"/>
      <c r="R127" s="798"/>
      <c r="S127" s="798"/>
      <c r="T127" s="79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203" t="s">
        <v>279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280</v>
      </c>
      <c r="B128" s="60" t="s">
        <v>281</v>
      </c>
      <c r="C128" s="34">
        <v>4301011417</v>
      </c>
      <c r="D128" s="796">
        <v>4680115880269</v>
      </c>
      <c r="E128" s="796"/>
      <c r="F128" s="59">
        <v>0.375</v>
      </c>
      <c r="G128" s="35">
        <v>10</v>
      </c>
      <c r="H128" s="59">
        <v>3.75</v>
      </c>
      <c r="I128" s="59">
        <v>3.96</v>
      </c>
      <c r="J128" s="35">
        <v>132</v>
      </c>
      <c r="K128" s="35" t="s">
        <v>88</v>
      </c>
      <c r="L128" s="35" t="s">
        <v>149</v>
      </c>
      <c r="M128" s="36" t="s">
        <v>143</v>
      </c>
      <c r="N128" s="36"/>
      <c r="O128" s="35">
        <v>50</v>
      </c>
      <c r="P128" s="11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8"/>
      <c r="R128" s="798"/>
      <c r="S128" s="798"/>
      <c r="T128" s="799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277</v>
      </c>
      <c r="AG128" s="75"/>
      <c r="AJ128" s="79" t="s">
        <v>150</v>
      </c>
      <c r="AK128" s="79">
        <v>45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27" customHeight="1" x14ac:dyDescent="0.25">
      <c r="A129" s="60" t="s">
        <v>282</v>
      </c>
      <c r="B129" s="60" t="s">
        <v>283</v>
      </c>
      <c r="C129" s="34">
        <v>4301011415</v>
      </c>
      <c r="D129" s="796">
        <v>4680115880429</v>
      </c>
      <c r="E129" s="796"/>
      <c r="F129" s="59">
        <v>0.45</v>
      </c>
      <c r="G129" s="35">
        <v>10</v>
      </c>
      <c r="H129" s="59">
        <v>4.5</v>
      </c>
      <c r="I129" s="59">
        <v>4.71</v>
      </c>
      <c r="J129" s="35">
        <v>132</v>
      </c>
      <c r="K129" s="35" t="s">
        <v>88</v>
      </c>
      <c r="L129" s="35" t="s">
        <v>45</v>
      </c>
      <c r="M129" s="36" t="s">
        <v>143</v>
      </c>
      <c r="N129" s="36"/>
      <c r="O129" s="35">
        <v>50</v>
      </c>
      <c r="P129" s="10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8"/>
      <c r="R129" s="798"/>
      <c r="S129" s="798"/>
      <c r="T129" s="799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IFERROR(IF(Y129=0,"",ROUNDUP(Y129/H129,0)*0.00902),"")</f>
        <v/>
      </c>
      <c r="AA129" s="65" t="s">
        <v>45</v>
      </c>
      <c r="AB129" s="66" t="s">
        <v>45</v>
      </c>
      <c r="AC129" s="207" t="s">
        <v>277</v>
      </c>
      <c r="AG129" s="75"/>
      <c r="AJ129" s="79" t="s">
        <v>45</v>
      </c>
      <c r="AK129" s="79">
        <v>0</v>
      </c>
      <c r="BB129" s="208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customHeight="1" x14ac:dyDescent="0.25">
      <c r="A130" s="60" t="s">
        <v>284</v>
      </c>
      <c r="B130" s="60" t="s">
        <v>285</v>
      </c>
      <c r="C130" s="34">
        <v>4301011462</v>
      </c>
      <c r="D130" s="796">
        <v>4680115881457</v>
      </c>
      <c r="E130" s="796"/>
      <c r="F130" s="59">
        <v>0.75</v>
      </c>
      <c r="G130" s="35">
        <v>6</v>
      </c>
      <c r="H130" s="59">
        <v>4.5</v>
      </c>
      <c r="I130" s="59">
        <v>4.71</v>
      </c>
      <c r="J130" s="35">
        <v>132</v>
      </c>
      <c r="K130" s="35" t="s">
        <v>88</v>
      </c>
      <c r="L130" s="35" t="s">
        <v>45</v>
      </c>
      <c r="M130" s="36" t="s">
        <v>143</v>
      </c>
      <c r="N130" s="36"/>
      <c r="O130" s="35">
        <v>50</v>
      </c>
      <c r="P130" s="10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8"/>
      <c r="R130" s="798"/>
      <c r="S130" s="798"/>
      <c r="T130" s="799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IFERROR(IF(Y130=0,"",ROUNDUP(Y130/H130,0)*0.00902),"")</f>
        <v/>
      </c>
      <c r="AA130" s="65" t="s">
        <v>45</v>
      </c>
      <c r="AB130" s="66" t="s">
        <v>45</v>
      </c>
      <c r="AC130" s="209" t="s">
        <v>277</v>
      </c>
      <c r="AG130" s="75"/>
      <c r="AJ130" s="79" t="s">
        <v>45</v>
      </c>
      <c r="AK130" s="79">
        <v>0</v>
      </c>
      <c r="BB130" s="21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793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794"/>
      <c r="P131" s="790" t="s">
        <v>40</v>
      </c>
      <c r="Q131" s="791"/>
      <c r="R131" s="791"/>
      <c r="S131" s="791"/>
      <c r="T131" s="791"/>
      <c r="U131" s="791"/>
      <c r="V131" s="792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794"/>
      <c r="P132" s="790" t="s">
        <v>40</v>
      </c>
      <c r="Q132" s="791"/>
      <c r="R132" s="791"/>
      <c r="S132" s="791"/>
      <c r="T132" s="791"/>
      <c r="U132" s="791"/>
      <c r="V132" s="792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customHeight="1" x14ac:dyDescent="0.25">
      <c r="A133" s="795" t="s">
        <v>193</v>
      </c>
      <c r="B133" s="795"/>
      <c r="C133" s="795"/>
      <c r="D133" s="795"/>
      <c r="E133" s="795"/>
      <c r="F133" s="795"/>
      <c r="G133" s="795"/>
      <c r="H133" s="795"/>
      <c r="I133" s="795"/>
      <c r="J133" s="795"/>
      <c r="K133" s="795"/>
      <c r="L133" s="795"/>
      <c r="M133" s="795"/>
      <c r="N133" s="795"/>
      <c r="O133" s="795"/>
      <c r="P133" s="795"/>
      <c r="Q133" s="795"/>
      <c r="R133" s="795"/>
      <c r="S133" s="795"/>
      <c r="T133" s="795"/>
      <c r="U133" s="795"/>
      <c r="V133" s="795"/>
      <c r="W133" s="795"/>
      <c r="X133" s="795"/>
      <c r="Y133" s="795"/>
      <c r="Z133" s="795"/>
      <c r="AA133" s="63"/>
      <c r="AB133" s="63"/>
      <c r="AC133" s="63"/>
    </row>
    <row r="134" spans="1:68" ht="16.5" customHeight="1" x14ac:dyDescent="0.25">
      <c r="A134" s="60" t="s">
        <v>286</v>
      </c>
      <c r="B134" s="60" t="s">
        <v>287</v>
      </c>
      <c r="C134" s="34">
        <v>4301020235</v>
      </c>
      <c r="D134" s="796">
        <v>4680115881488</v>
      </c>
      <c r="E134" s="796"/>
      <c r="F134" s="59">
        <v>1.35</v>
      </c>
      <c r="G134" s="35">
        <v>8</v>
      </c>
      <c r="H134" s="59">
        <v>10.8</v>
      </c>
      <c r="I134" s="59">
        <v>11.28</v>
      </c>
      <c r="J134" s="35">
        <v>56</v>
      </c>
      <c r="K134" s="35" t="s">
        <v>140</v>
      </c>
      <c r="L134" s="35" t="s">
        <v>45</v>
      </c>
      <c r="M134" s="36" t="s">
        <v>139</v>
      </c>
      <c r="N134" s="36"/>
      <c r="O134" s="35">
        <v>50</v>
      </c>
      <c r="P134" s="109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8"/>
      <c r="R134" s="798"/>
      <c r="S134" s="798"/>
      <c r="T134" s="79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11" t="s">
        <v>288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286</v>
      </c>
      <c r="B135" s="60" t="s">
        <v>289</v>
      </c>
      <c r="C135" s="34">
        <v>4301020345</v>
      </c>
      <c r="D135" s="796">
        <v>4680115881488</v>
      </c>
      <c r="E135" s="796"/>
      <c r="F135" s="59">
        <v>1.35</v>
      </c>
      <c r="G135" s="35">
        <v>8</v>
      </c>
      <c r="H135" s="59">
        <v>10.8</v>
      </c>
      <c r="I135" s="59">
        <v>11.28</v>
      </c>
      <c r="J135" s="35">
        <v>56</v>
      </c>
      <c r="K135" s="35" t="s">
        <v>140</v>
      </c>
      <c r="L135" s="35" t="s">
        <v>45</v>
      </c>
      <c r="M135" s="36" t="s">
        <v>139</v>
      </c>
      <c r="N135" s="36"/>
      <c r="O135" s="35">
        <v>55</v>
      </c>
      <c r="P135" s="1092" t="s">
        <v>290</v>
      </c>
      <c r="Q135" s="798"/>
      <c r="R135" s="798"/>
      <c r="S135" s="798"/>
      <c r="T135" s="799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13" t="s">
        <v>291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292</v>
      </c>
      <c r="B136" s="60" t="s">
        <v>293</v>
      </c>
      <c r="C136" s="34">
        <v>4301020258</v>
      </c>
      <c r="D136" s="796">
        <v>4680115882775</v>
      </c>
      <c r="E136" s="796"/>
      <c r="F136" s="59">
        <v>0.3</v>
      </c>
      <c r="G136" s="35">
        <v>8</v>
      </c>
      <c r="H136" s="59">
        <v>2.4</v>
      </c>
      <c r="I136" s="59">
        <v>2.5</v>
      </c>
      <c r="J136" s="35">
        <v>234</v>
      </c>
      <c r="K136" s="35" t="s">
        <v>83</v>
      </c>
      <c r="L136" s="35" t="s">
        <v>45</v>
      </c>
      <c r="M136" s="36" t="s">
        <v>143</v>
      </c>
      <c r="N136" s="36"/>
      <c r="O136" s="35">
        <v>50</v>
      </c>
      <c r="P136" s="109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8"/>
      <c r="R136" s="798"/>
      <c r="S136" s="798"/>
      <c r="T136" s="799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IFERROR(IF(Y136=0,"",ROUNDUP(Y136/H136,0)*0.00502),"")</f>
        <v/>
      </c>
      <c r="AA136" s="65" t="s">
        <v>45</v>
      </c>
      <c r="AB136" s="66" t="s">
        <v>45</v>
      </c>
      <c r="AC136" s="215" t="s">
        <v>288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customHeight="1" x14ac:dyDescent="0.25">
      <c r="A137" s="60" t="s">
        <v>292</v>
      </c>
      <c r="B137" s="60" t="s">
        <v>294</v>
      </c>
      <c r="C137" s="34">
        <v>4301020346</v>
      </c>
      <c r="D137" s="796">
        <v>4680115882775</v>
      </c>
      <c r="E137" s="796"/>
      <c r="F137" s="59">
        <v>0.3</v>
      </c>
      <c r="G137" s="35">
        <v>8</v>
      </c>
      <c r="H137" s="59">
        <v>2.4</v>
      </c>
      <c r="I137" s="59">
        <v>2.5</v>
      </c>
      <c r="J137" s="35">
        <v>234</v>
      </c>
      <c r="K137" s="35" t="s">
        <v>83</v>
      </c>
      <c r="L137" s="35" t="s">
        <v>45</v>
      </c>
      <c r="M137" s="36" t="s">
        <v>139</v>
      </c>
      <c r="N137" s="36"/>
      <c r="O137" s="35">
        <v>55</v>
      </c>
      <c r="P137" s="1094" t="s">
        <v>295</v>
      </c>
      <c r="Q137" s="798"/>
      <c r="R137" s="798"/>
      <c r="S137" s="798"/>
      <c r="T137" s="799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IFERROR(IF(Y137=0,"",ROUNDUP(Y137/H137,0)*0.00502),"")</f>
        <v/>
      </c>
      <c r="AA137" s="65" t="s">
        <v>45</v>
      </c>
      <c r="AB137" s="66" t="s">
        <v>45</v>
      </c>
      <c r="AC137" s="217" t="s">
        <v>291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customHeight="1" x14ac:dyDescent="0.25">
      <c r="A138" s="60" t="s">
        <v>296</v>
      </c>
      <c r="B138" s="60" t="s">
        <v>297</v>
      </c>
      <c r="C138" s="34">
        <v>4301020344</v>
      </c>
      <c r="D138" s="796">
        <v>4680115880658</v>
      </c>
      <c r="E138" s="796"/>
      <c r="F138" s="59">
        <v>0.4</v>
      </c>
      <c r="G138" s="35">
        <v>6</v>
      </c>
      <c r="H138" s="59">
        <v>2.4</v>
      </c>
      <c r="I138" s="59">
        <v>2.58</v>
      </c>
      <c r="J138" s="35">
        <v>182</v>
      </c>
      <c r="K138" s="35" t="s">
        <v>205</v>
      </c>
      <c r="L138" s="35" t="s">
        <v>45</v>
      </c>
      <c r="M138" s="36" t="s">
        <v>139</v>
      </c>
      <c r="N138" s="36"/>
      <c r="O138" s="35">
        <v>55</v>
      </c>
      <c r="P138" s="1095" t="s">
        <v>298</v>
      </c>
      <c r="Q138" s="798"/>
      <c r="R138" s="798"/>
      <c r="S138" s="798"/>
      <c r="T138" s="799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9" t="s">
        <v>291</v>
      </c>
      <c r="AG138" s="75"/>
      <c r="AJ138" s="79" t="s">
        <v>45</v>
      </c>
      <c r="AK138" s="79">
        <v>0</v>
      </c>
      <c r="BB138" s="220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794"/>
      <c r="P139" s="790" t="s">
        <v>40</v>
      </c>
      <c r="Q139" s="791"/>
      <c r="R139" s="791"/>
      <c r="S139" s="791"/>
      <c r="T139" s="791"/>
      <c r="U139" s="791"/>
      <c r="V139" s="792"/>
      <c r="W139" s="40" t="s">
        <v>39</v>
      </c>
      <c r="X139" s="41">
        <f>IFERROR(X134/H134,"0")+IFERROR(X135/H135,"0")+IFERROR(X136/H136,"0")+IFERROR(X137/H137,"0")+IFERROR(X138/H138,"0")</f>
        <v>0</v>
      </c>
      <c r="Y139" s="41">
        <f>IFERROR(Y134/H134,"0")+IFERROR(Y135/H135,"0")+IFERROR(Y136/H136,"0")+IFERROR(Y137/H137,"0")+IFERROR(Y138/H138,"0")</f>
        <v>0</v>
      </c>
      <c r="Z139" s="41">
        <f>IFERROR(IF(Z134="",0,Z134),"0")+IFERROR(IF(Z135="",0,Z135),"0")+IFERROR(IF(Z136="",0,Z136),"0")+IFERROR(IF(Z137="",0,Z137),"0")+IFERROR(IF(Z138="",0,Z138),"0")</f>
        <v>0</v>
      </c>
      <c r="AA139" s="64"/>
      <c r="AB139" s="64"/>
      <c r="AC139" s="64"/>
    </row>
    <row r="140" spans="1:68" x14ac:dyDescent="0.2">
      <c r="A140" s="793"/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4"/>
      <c r="P140" s="790" t="s">
        <v>40</v>
      </c>
      <c r="Q140" s="791"/>
      <c r="R140" s="791"/>
      <c r="S140" s="791"/>
      <c r="T140" s="791"/>
      <c r="U140" s="791"/>
      <c r="V140" s="792"/>
      <c r="W140" s="40" t="s">
        <v>0</v>
      </c>
      <c r="X140" s="41">
        <f>IFERROR(SUM(X134:X138),"0")</f>
        <v>0</v>
      </c>
      <c r="Y140" s="41">
        <f>IFERROR(SUM(Y134:Y138),"0")</f>
        <v>0</v>
      </c>
      <c r="Z140" s="40"/>
      <c r="AA140" s="64"/>
      <c r="AB140" s="64"/>
      <c r="AC140" s="64"/>
    </row>
    <row r="141" spans="1:68" ht="14.25" customHeight="1" x14ac:dyDescent="0.25">
      <c r="A141" s="795" t="s">
        <v>84</v>
      </c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5"/>
      <c r="P141" s="795"/>
      <c r="Q141" s="795"/>
      <c r="R141" s="795"/>
      <c r="S141" s="795"/>
      <c r="T141" s="795"/>
      <c r="U141" s="795"/>
      <c r="V141" s="795"/>
      <c r="W141" s="795"/>
      <c r="X141" s="795"/>
      <c r="Y141" s="795"/>
      <c r="Z141" s="795"/>
      <c r="AA141" s="63"/>
      <c r="AB141" s="63"/>
      <c r="AC141" s="63"/>
    </row>
    <row r="142" spans="1:68" ht="27" customHeight="1" x14ac:dyDescent="0.25">
      <c r="A142" s="60" t="s">
        <v>299</v>
      </c>
      <c r="B142" s="60" t="s">
        <v>300</v>
      </c>
      <c r="C142" s="34">
        <v>4301051360</v>
      </c>
      <c r="D142" s="796">
        <v>4607091385168</v>
      </c>
      <c r="E142" s="796"/>
      <c r="F142" s="59">
        <v>1.35</v>
      </c>
      <c r="G142" s="35">
        <v>6</v>
      </c>
      <c r="H142" s="59">
        <v>8.1</v>
      </c>
      <c r="I142" s="59">
        <v>8.6579999999999995</v>
      </c>
      <c r="J142" s="35">
        <v>56</v>
      </c>
      <c r="K142" s="35" t="s">
        <v>140</v>
      </c>
      <c r="L142" s="35" t="s">
        <v>45</v>
      </c>
      <c r="M142" s="36" t="s">
        <v>143</v>
      </c>
      <c r="N142" s="36"/>
      <c r="O142" s="35">
        <v>45</v>
      </c>
      <c r="P142" s="10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8"/>
      <c r="R142" s="798"/>
      <c r="S142" s="798"/>
      <c r="T142" s="799"/>
      <c r="U142" s="37" t="s">
        <v>45</v>
      </c>
      <c r="V142" s="37" t="s">
        <v>45</v>
      </c>
      <c r="W142" s="38" t="s">
        <v>0</v>
      </c>
      <c r="X142" s="56">
        <v>70</v>
      </c>
      <c r="Y142" s="53">
        <f t="shared" ref="Y142:Y148" si="31">IFERROR(IF(X142="",0,CEILING((X142/$H142),1)*$H142),"")</f>
        <v>72.899999999999991</v>
      </c>
      <c r="Z142" s="39">
        <f>IFERROR(IF(Y142=0,"",ROUNDUP(Y142/H142,0)*0.02175),"")</f>
        <v>0.19574999999999998</v>
      </c>
      <c r="AA142" s="65" t="s">
        <v>45</v>
      </c>
      <c r="AB142" s="66" t="s">
        <v>45</v>
      </c>
      <c r="AC142" s="221" t="s">
        <v>301</v>
      </c>
      <c r="AG142" s="75"/>
      <c r="AJ142" s="79" t="s">
        <v>45</v>
      </c>
      <c r="AK142" s="79">
        <v>0</v>
      </c>
      <c r="BB142" s="222" t="s">
        <v>66</v>
      </c>
      <c r="BM142" s="75">
        <f t="shared" ref="BM142:BM148" si="32">IFERROR(X142*I142/H142,"0")</f>
        <v>74.822222222222223</v>
      </c>
      <c r="BN142" s="75">
        <f t="shared" ref="BN142:BN148" si="33">IFERROR(Y142*I142/H142,"0")</f>
        <v>77.921999999999983</v>
      </c>
      <c r="BO142" s="75">
        <f t="shared" ref="BO142:BO148" si="34">IFERROR(1/J142*(X142/H142),"0")</f>
        <v>0.15432098765432101</v>
      </c>
      <c r="BP142" s="75">
        <f t="shared" ref="BP142:BP148" si="35">IFERROR(1/J142*(Y142/H142),"0")</f>
        <v>0.1607142857142857</v>
      </c>
    </row>
    <row r="143" spans="1:68" ht="37.5" customHeight="1" x14ac:dyDescent="0.25">
      <c r="A143" s="60" t="s">
        <v>299</v>
      </c>
      <c r="B143" s="60" t="s">
        <v>302</v>
      </c>
      <c r="C143" s="34">
        <v>4301051612</v>
      </c>
      <c r="D143" s="796">
        <v>4607091385168</v>
      </c>
      <c r="E143" s="796"/>
      <c r="F143" s="59">
        <v>1.4</v>
      </c>
      <c r="G143" s="35">
        <v>6</v>
      </c>
      <c r="H143" s="59">
        <v>8.4</v>
      </c>
      <c r="I143" s="59">
        <v>8.9580000000000002</v>
      </c>
      <c r="J143" s="35">
        <v>56</v>
      </c>
      <c r="K143" s="35" t="s">
        <v>140</v>
      </c>
      <c r="L143" s="35" t="s">
        <v>45</v>
      </c>
      <c r="M143" s="36" t="s">
        <v>82</v>
      </c>
      <c r="N143" s="36"/>
      <c r="O143" s="35">
        <v>45</v>
      </c>
      <c r="P143" s="108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8"/>
      <c r="R143" s="798"/>
      <c r="S143" s="798"/>
      <c r="T143" s="799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IFERROR(IF(Y143=0,"",ROUNDUP(Y143/H143,0)*0.02175),"")</f>
        <v/>
      </c>
      <c r="AA143" s="65" t="s">
        <v>45</v>
      </c>
      <c r="AB143" s="66" t="s">
        <v>45</v>
      </c>
      <c r="AC143" s="223" t="s">
        <v>303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304</v>
      </c>
      <c r="B144" s="60" t="s">
        <v>305</v>
      </c>
      <c r="C144" s="34">
        <v>4301051742</v>
      </c>
      <c r="D144" s="796">
        <v>4680115884540</v>
      </c>
      <c r="E144" s="796"/>
      <c r="F144" s="59">
        <v>1.4</v>
      </c>
      <c r="G144" s="35">
        <v>6</v>
      </c>
      <c r="H144" s="59">
        <v>8.4</v>
      </c>
      <c r="I144" s="59">
        <v>8.8800000000000008</v>
      </c>
      <c r="J144" s="35">
        <v>56</v>
      </c>
      <c r="K144" s="35" t="s">
        <v>140</v>
      </c>
      <c r="L144" s="35" t="s">
        <v>45</v>
      </c>
      <c r="M144" s="36" t="s">
        <v>143</v>
      </c>
      <c r="N144" s="36"/>
      <c r="O144" s="35">
        <v>45</v>
      </c>
      <c r="P144" s="1084" t="s">
        <v>306</v>
      </c>
      <c r="Q144" s="798"/>
      <c r="R144" s="798"/>
      <c r="S144" s="798"/>
      <c r="T144" s="799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IFERROR(IF(Y144=0,"",ROUNDUP(Y144/H144,0)*0.02175),"")</f>
        <v/>
      </c>
      <c r="AA144" s="65" t="s">
        <v>45</v>
      </c>
      <c r="AB144" s="66" t="s">
        <v>45</v>
      </c>
      <c r="AC144" s="225" t="s">
        <v>307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48" customHeight="1" x14ac:dyDescent="0.25">
      <c r="A145" s="60" t="s">
        <v>308</v>
      </c>
      <c r="B145" s="60" t="s">
        <v>309</v>
      </c>
      <c r="C145" s="34">
        <v>4301051362</v>
      </c>
      <c r="D145" s="796">
        <v>4607091383256</v>
      </c>
      <c r="E145" s="796"/>
      <c r="F145" s="59">
        <v>0.33</v>
      </c>
      <c r="G145" s="35">
        <v>6</v>
      </c>
      <c r="H145" s="59">
        <v>1.98</v>
      </c>
      <c r="I145" s="59">
        <v>2.246</v>
      </c>
      <c r="J145" s="35">
        <v>156</v>
      </c>
      <c r="K145" s="35" t="s">
        <v>88</v>
      </c>
      <c r="L145" s="35" t="s">
        <v>45</v>
      </c>
      <c r="M145" s="36" t="s">
        <v>143</v>
      </c>
      <c r="N145" s="36"/>
      <c r="O145" s="35">
        <v>45</v>
      </c>
      <c r="P145" s="108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8"/>
      <c r="R145" s="798"/>
      <c r="S145" s="798"/>
      <c r="T145" s="799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310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customHeight="1" x14ac:dyDescent="0.25">
      <c r="A146" s="60" t="s">
        <v>311</v>
      </c>
      <c r="B146" s="60" t="s">
        <v>312</v>
      </c>
      <c r="C146" s="34">
        <v>4301051358</v>
      </c>
      <c r="D146" s="796">
        <v>4607091385748</v>
      </c>
      <c r="E146" s="796"/>
      <c r="F146" s="59">
        <v>0.45</v>
      </c>
      <c r="G146" s="35">
        <v>6</v>
      </c>
      <c r="H146" s="59">
        <v>2.7</v>
      </c>
      <c r="I146" s="59">
        <v>2.972</v>
      </c>
      <c r="J146" s="35">
        <v>156</v>
      </c>
      <c r="K146" s="35" t="s">
        <v>88</v>
      </c>
      <c r="L146" s="35" t="s">
        <v>172</v>
      </c>
      <c r="M146" s="36" t="s">
        <v>143</v>
      </c>
      <c r="N146" s="36"/>
      <c r="O146" s="35">
        <v>45</v>
      </c>
      <c r="P146" s="108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8"/>
      <c r="R146" s="798"/>
      <c r="S146" s="798"/>
      <c r="T146" s="799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313</v>
      </c>
      <c r="AG146" s="75"/>
      <c r="AJ146" s="79" t="s">
        <v>173</v>
      </c>
      <c r="AK146" s="79">
        <v>421.2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ht="16.5" customHeight="1" x14ac:dyDescent="0.25">
      <c r="A147" s="60" t="s">
        <v>314</v>
      </c>
      <c r="B147" s="60" t="s">
        <v>315</v>
      </c>
      <c r="C147" s="34">
        <v>4301051740</v>
      </c>
      <c r="D147" s="796">
        <v>4680115884533</v>
      </c>
      <c r="E147" s="796"/>
      <c r="F147" s="59">
        <v>0.3</v>
      </c>
      <c r="G147" s="35">
        <v>6</v>
      </c>
      <c r="H147" s="59">
        <v>1.8</v>
      </c>
      <c r="I147" s="59">
        <v>2</v>
      </c>
      <c r="J147" s="35">
        <v>156</v>
      </c>
      <c r="K147" s="35" t="s">
        <v>88</v>
      </c>
      <c r="L147" s="35" t="s">
        <v>45</v>
      </c>
      <c r="M147" s="36" t="s">
        <v>143</v>
      </c>
      <c r="N147" s="36"/>
      <c r="O147" s="35">
        <v>45</v>
      </c>
      <c r="P147" s="10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8"/>
      <c r="R147" s="798"/>
      <c r="S147" s="798"/>
      <c r="T147" s="799"/>
      <c r="U147" s="37" t="s">
        <v>45</v>
      </c>
      <c r="V147" s="37" t="s">
        <v>45</v>
      </c>
      <c r="W147" s="38" t="s">
        <v>0</v>
      </c>
      <c r="X147" s="56">
        <v>0</v>
      </c>
      <c r="Y147" s="53">
        <f t="shared" si="31"/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31" t="s">
        <v>316</v>
      </c>
      <c r="AG147" s="75"/>
      <c r="AJ147" s="79" t="s">
        <v>45</v>
      </c>
      <c r="AK147" s="79">
        <v>0</v>
      </c>
      <c r="BB147" s="232" t="s">
        <v>66</v>
      </c>
      <c r="BM147" s="75">
        <f t="shared" si="32"/>
        <v>0</v>
      </c>
      <c r="BN147" s="75">
        <f t="shared" si="33"/>
        <v>0</v>
      </c>
      <c r="BO147" s="75">
        <f t="shared" si="34"/>
        <v>0</v>
      </c>
      <c r="BP147" s="75">
        <f t="shared" si="35"/>
        <v>0</v>
      </c>
    </row>
    <row r="148" spans="1:68" ht="37.5" customHeight="1" x14ac:dyDescent="0.25">
      <c r="A148" s="60" t="s">
        <v>317</v>
      </c>
      <c r="B148" s="60" t="s">
        <v>318</v>
      </c>
      <c r="C148" s="34">
        <v>4301051480</v>
      </c>
      <c r="D148" s="796">
        <v>4680115882645</v>
      </c>
      <c r="E148" s="796"/>
      <c r="F148" s="59">
        <v>0.3</v>
      </c>
      <c r="G148" s="35">
        <v>6</v>
      </c>
      <c r="H148" s="59">
        <v>1.8</v>
      </c>
      <c r="I148" s="59">
        <v>2.66</v>
      </c>
      <c r="J148" s="35">
        <v>156</v>
      </c>
      <c r="K148" s="35" t="s">
        <v>88</v>
      </c>
      <c r="L148" s="35" t="s">
        <v>45</v>
      </c>
      <c r="M148" s="36" t="s">
        <v>82</v>
      </c>
      <c r="N148" s="36"/>
      <c r="O148" s="35">
        <v>40</v>
      </c>
      <c r="P148" s="108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8"/>
      <c r="R148" s="798"/>
      <c r="S148" s="798"/>
      <c r="T148" s="799"/>
      <c r="U148" s="37" t="s">
        <v>45</v>
      </c>
      <c r="V148" s="37" t="s">
        <v>45</v>
      </c>
      <c r="W148" s="38" t="s">
        <v>0</v>
      </c>
      <c r="X148" s="56">
        <v>0</v>
      </c>
      <c r="Y148" s="53">
        <f t="shared" si="31"/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33" t="s">
        <v>319</v>
      </c>
      <c r="AG148" s="75"/>
      <c r="AJ148" s="79" t="s">
        <v>45</v>
      </c>
      <c r="AK148" s="79">
        <v>0</v>
      </c>
      <c r="BB148" s="234" t="s">
        <v>66</v>
      </c>
      <c r="BM148" s="75">
        <f t="shared" si="32"/>
        <v>0</v>
      </c>
      <c r="BN148" s="75">
        <f t="shared" si="33"/>
        <v>0</v>
      </c>
      <c r="BO148" s="75">
        <f t="shared" si="34"/>
        <v>0</v>
      </c>
      <c r="BP148" s="75">
        <f t="shared" si="35"/>
        <v>0</v>
      </c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90" t="s">
        <v>40</v>
      </c>
      <c r="Q149" s="791"/>
      <c r="R149" s="791"/>
      <c r="S149" s="791"/>
      <c r="T149" s="791"/>
      <c r="U149" s="791"/>
      <c r="V149" s="792"/>
      <c r="W149" s="40" t="s">
        <v>39</v>
      </c>
      <c r="X149" s="41">
        <f>IFERROR(X142/H142,"0")+IFERROR(X143/H143,"0")+IFERROR(X144/H144,"0")+IFERROR(X145/H145,"0")+IFERROR(X146/H146,"0")+IFERROR(X147/H147,"0")+IFERROR(X148/H148,"0")</f>
        <v>8.6419753086419764</v>
      </c>
      <c r="Y149" s="41">
        <f>IFERROR(Y142/H142,"0")+IFERROR(Y143/H143,"0")+IFERROR(Y144/H144,"0")+IFERROR(Y145/H145,"0")+IFERROR(Y146/H146,"0")+IFERROR(Y147/H147,"0")+IFERROR(Y148/H148,"0")</f>
        <v>9</v>
      </c>
      <c r="Z149" s="41">
        <f>IFERROR(IF(Z142="",0,Z142),"0")+IFERROR(IF(Z143="",0,Z143),"0")+IFERROR(IF(Z144="",0,Z144),"0")+IFERROR(IF(Z145="",0,Z145),"0")+IFERROR(IF(Z146="",0,Z146),"0")+IFERROR(IF(Z147="",0,Z147),"0")+IFERROR(IF(Z148="",0,Z148),"0")</f>
        <v>0.19574999999999998</v>
      </c>
      <c r="AA149" s="64"/>
      <c r="AB149" s="64"/>
      <c r="AC149" s="64"/>
    </row>
    <row r="150" spans="1:68" x14ac:dyDescent="0.2">
      <c r="A150" s="793"/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4"/>
      <c r="P150" s="790" t="s">
        <v>40</v>
      </c>
      <c r="Q150" s="791"/>
      <c r="R150" s="791"/>
      <c r="S150" s="791"/>
      <c r="T150" s="791"/>
      <c r="U150" s="791"/>
      <c r="V150" s="792"/>
      <c r="W150" s="40" t="s">
        <v>0</v>
      </c>
      <c r="X150" s="41">
        <f>IFERROR(SUM(X142:X148),"0")</f>
        <v>70</v>
      </c>
      <c r="Y150" s="41">
        <f>IFERROR(SUM(Y142:Y148),"0")</f>
        <v>72.899999999999991</v>
      </c>
      <c r="Z150" s="40"/>
      <c r="AA150" s="64"/>
      <c r="AB150" s="64"/>
      <c r="AC150" s="64"/>
    </row>
    <row r="151" spans="1:68" ht="14.25" customHeight="1" x14ac:dyDescent="0.25">
      <c r="A151" s="795" t="s">
        <v>240</v>
      </c>
      <c r="B151" s="795"/>
      <c r="C151" s="795"/>
      <c r="D151" s="795"/>
      <c r="E151" s="795"/>
      <c r="F151" s="795"/>
      <c r="G151" s="795"/>
      <c r="H151" s="795"/>
      <c r="I151" s="795"/>
      <c r="J151" s="795"/>
      <c r="K151" s="795"/>
      <c r="L151" s="795"/>
      <c r="M151" s="795"/>
      <c r="N151" s="795"/>
      <c r="O151" s="795"/>
      <c r="P151" s="795"/>
      <c r="Q151" s="795"/>
      <c r="R151" s="795"/>
      <c r="S151" s="795"/>
      <c r="T151" s="795"/>
      <c r="U151" s="795"/>
      <c r="V151" s="795"/>
      <c r="W151" s="795"/>
      <c r="X151" s="795"/>
      <c r="Y151" s="795"/>
      <c r="Z151" s="795"/>
      <c r="AA151" s="63"/>
      <c r="AB151" s="63"/>
      <c r="AC151" s="63"/>
    </row>
    <row r="152" spans="1:68" ht="37.5" customHeight="1" x14ac:dyDescent="0.25">
      <c r="A152" s="60" t="s">
        <v>320</v>
      </c>
      <c r="B152" s="60" t="s">
        <v>321</v>
      </c>
      <c r="C152" s="34">
        <v>4301060356</v>
      </c>
      <c r="D152" s="796">
        <v>4680115882652</v>
      </c>
      <c r="E152" s="796"/>
      <c r="F152" s="59">
        <v>0.33</v>
      </c>
      <c r="G152" s="35">
        <v>6</v>
      </c>
      <c r="H152" s="59">
        <v>1.98</v>
      </c>
      <c r="I152" s="59">
        <v>2.84</v>
      </c>
      <c r="J152" s="35">
        <v>156</v>
      </c>
      <c r="K152" s="35" t="s">
        <v>88</v>
      </c>
      <c r="L152" s="35" t="s">
        <v>45</v>
      </c>
      <c r="M152" s="36" t="s">
        <v>82</v>
      </c>
      <c r="N152" s="36"/>
      <c r="O152" s="35">
        <v>40</v>
      </c>
      <c r="P152" s="107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8"/>
      <c r="R152" s="798"/>
      <c r="S152" s="798"/>
      <c r="T152" s="799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IFERROR(IF(Y152=0,"",ROUNDUP(Y152/H152,0)*0.00753),"")</f>
        <v/>
      </c>
      <c r="AA152" s="65" t="s">
        <v>45</v>
      </c>
      <c r="AB152" s="66" t="s">
        <v>45</v>
      </c>
      <c r="AC152" s="235" t="s">
        <v>322</v>
      </c>
      <c r="AG152" s="75"/>
      <c r="AJ152" s="79" t="s">
        <v>45</v>
      </c>
      <c r="AK152" s="79">
        <v>0</v>
      </c>
      <c r="BB152" s="236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323</v>
      </c>
      <c r="B153" s="60" t="s">
        <v>324</v>
      </c>
      <c r="C153" s="34">
        <v>4301060309</v>
      </c>
      <c r="D153" s="796">
        <v>4680115880238</v>
      </c>
      <c r="E153" s="796"/>
      <c r="F153" s="59">
        <v>0.33</v>
      </c>
      <c r="G153" s="35">
        <v>6</v>
      </c>
      <c r="H153" s="59">
        <v>1.98</v>
      </c>
      <c r="I153" s="59">
        <v>2.258</v>
      </c>
      <c r="J153" s="35">
        <v>156</v>
      </c>
      <c r="K153" s="35" t="s">
        <v>88</v>
      </c>
      <c r="L153" s="35" t="s">
        <v>45</v>
      </c>
      <c r="M153" s="36" t="s">
        <v>82</v>
      </c>
      <c r="N153" s="36"/>
      <c r="O153" s="35">
        <v>40</v>
      </c>
      <c r="P153" s="10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8"/>
      <c r="R153" s="798"/>
      <c r="S153" s="798"/>
      <c r="T153" s="799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IFERROR(IF(Y153=0,"",ROUNDUP(Y153/H153,0)*0.00753),"")</f>
        <v/>
      </c>
      <c r="AA153" s="65" t="s">
        <v>45</v>
      </c>
      <c r="AB153" s="66" t="s">
        <v>45</v>
      </c>
      <c r="AC153" s="237" t="s">
        <v>325</v>
      </c>
      <c r="AG153" s="75"/>
      <c r="AJ153" s="79" t="s">
        <v>45</v>
      </c>
      <c r="AK153" s="79">
        <v>0</v>
      </c>
      <c r="BB153" s="238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794"/>
      <c r="P154" s="790" t="s">
        <v>40</v>
      </c>
      <c r="Q154" s="791"/>
      <c r="R154" s="791"/>
      <c r="S154" s="791"/>
      <c r="T154" s="791"/>
      <c r="U154" s="791"/>
      <c r="V154" s="792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x14ac:dyDescent="0.2">
      <c r="A155" s="793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90" t="s">
        <v>40</v>
      </c>
      <c r="Q155" s="791"/>
      <c r="R155" s="791"/>
      <c r="S155" s="791"/>
      <c r="T155" s="791"/>
      <c r="U155" s="791"/>
      <c r="V155" s="792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customHeight="1" x14ac:dyDescent="0.25">
      <c r="A156" s="805" t="s">
        <v>326</v>
      </c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5"/>
      <c r="P156" s="805"/>
      <c r="Q156" s="805"/>
      <c r="R156" s="805"/>
      <c r="S156" s="805"/>
      <c r="T156" s="805"/>
      <c r="U156" s="805"/>
      <c r="V156" s="805"/>
      <c r="W156" s="805"/>
      <c r="X156" s="805"/>
      <c r="Y156" s="805"/>
      <c r="Z156" s="805"/>
      <c r="AA156" s="62"/>
      <c r="AB156" s="62"/>
      <c r="AC156" s="62"/>
    </row>
    <row r="157" spans="1:68" ht="14.25" customHeight="1" x14ac:dyDescent="0.25">
      <c r="A157" s="795" t="s">
        <v>135</v>
      </c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5"/>
      <c r="P157" s="795"/>
      <c r="Q157" s="795"/>
      <c r="R157" s="795"/>
      <c r="S157" s="795"/>
      <c r="T157" s="795"/>
      <c r="U157" s="795"/>
      <c r="V157" s="795"/>
      <c r="W157" s="795"/>
      <c r="X157" s="795"/>
      <c r="Y157" s="795"/>
      <c r="Z157" s="795"/>
      <c r="AA157" s="63"/>
      <c r="AB157" s="63"/>
      <c r="AC157" s="63"/>
    </row>
    <row r="158" spans="1:68" ht="27" customHeight="1" x14ac:dyDescent="0.25">
      <c r="A158" s="60" t="s">
        <v>327</v>
      </c>
      <c r="B158" s="60" t="s">
        <v>328</v>
      </c>
      <c r="C158" s="34">
        <v>4301011564</v>
      </c>
      <c r="D158" s="796">
        <v>4680115882577</v>
      </c>
      <c r="E158" s="796"/>
      <c r="F158" s="59">
        <v>0.4</v>
      </c>
      <c r="G158" s="35">
        <v>8</v>
      </c>
      <c r="H158" s="59">
        <v>3.2</v>
      </c>
      <c r="I158" s="59">
        <v>3.4</v>
      </c>
      <c r="J158" s="35">
        <v>156</v>
      </c>
      <c r="K158" s="35" t="s">
        <v>88</v>
      </c>
      <c r="L158" s="35" t="s">
        <v>45</v>
      </c>
      <c r="M158" s="36" t="s">
        <v>129</v>
      </c>
      <c r="N158" s="36"/>
      <c r="O158" s="35">
        <v>90</v>
      </c>
      <c r="P158" s="10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8"/>
      <c r="R158" s="798"/>
      <c r="S158" s="798"/>
      <c r="T158" s="799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9" t="s">
        <v>329</v>
      </c>
      <c r="AG158" s="75"/>
      <c r="AJ158" s="79" t="s">
        <v>45</v>
      </c>
      <c r="AK158" s="79">
        <v>0</v>
      </c>
      <c r="BB158" s="24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327</v>
      </c>
      <c r="B159" s="60" t="s">
        <v>330</v>
      </c>
      <c r="C159" s="34">
        <v>4301011562</v>
      </c>
      <c r="D159" s="796">
        <v>4680115882577</v>
      </c>
      <c r="E159" s="796"/>
      <c r="F159" s="59">
        <v>0.4</v>
      </c>
      <c r="G159" s="35">
        <v>8</v>
      </c>
      <c r="H159" s="59">
        <v>3.2</v>
      </c>
      <c r="I159" s="59">
        <v>3.4</v>
      </c>
      <c r="J159" s="35">
        <v>156</v>
      </c>
      <c r="K159" s="35" t="s">
        <v>88</v>
      </c>
      <c r="L159" s="35" t="s">
        <v>45</v>
      </c>
      <c r="M159" s="36" t="s">
        <v>129</v>
      </c>
      <c r="N159" s="36"/>
      <c r="O159" s="35">
        <v>90</v>
      </c>
      <c r="P159" s="10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8"/>
      <c r="R159" s="798"/>
      <c r="S159" s="798"/>
      <c r="T159" s="799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41" t="s">
        <v>329</v>
      </c>
      <c r="AG159" s="75"/>
      <c r="AJ159" s="79" t="s">
        <v>45</v>
      </c>
      <c r="AK159" s="79">
        <v>0</v>
      </c>
      <c r="BB159" s="24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90" t="s">
        <v>40</v>
      </c>
      <c r="Q160" s="791"/>
      <c r="R160" s="791"/>
      <c r="S160" s="791"/>
      <c r="T160" s="791"/>
      <c r="U160" s="791"/>
      <c r="V160" s="792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90" t="s">
        <v>40</v>
      </c>
      <c r="Q161" s="791"/>
      <c r="R161" s="791"/>
      <c r="S161" s="791"/>
      <c r="T161" s="791"/>
      <c r="U161" s="791"/>
      <c r="V161" s="792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customHeight="1" x14ac:dyDescent="0.25">
      <c r="A162" s="795" t="s">
        <v>78</v>
      </c>
      <c r="B162" s="795"/>
      <c r="C162" s="795"/>
      <c r="D162" s="795"/>
      <c r="E162" s="795"/>
      <c r="F162" s="795"/>
      <c r="G162" s="795"/>
      <c r="H162" s="795"/>
      <c r="I162" s="795"/>
      <c r="J162" s="795"/>
      <c r="K162" s="795"/>
      <c r="L162" s="795"/>
      <c r="M162" s="795"/>
      <c r="N162" s="795"/>
      <c r="O162" s="795"/>
      <c r="P162" s="795"/>
      <c r="Q162" s="795"/>
      <c r="R162" s="795"/>
      <c r="S162" s="795"/>
      <c r="T162" s="795"/>
      <c r="U162" s="795"/>
      <c r="V162" s="795"/>
      <c r="W162" s="795"/>
      <c r="X162" s="795"/>
      <c r="Y162" s="795"/>
      <c r="Z162" s="795"/>
      <c r="AA162" s="63"/>
      <c r="AB162" s="63"/>
      <c r="AC162" s="63"/>
    </row>
    <row r="163" spans="1:68" ht="27" customHeight="1" x14ac:dyDescent="0.25">
      <c r="A163" s="60" t="s">
        <v>331</v>
      </c>
      <c r="B163" s="60" t="s">
        <v>332</v>
      </c>
      <c r="C163" s="34">
        <v>4301031234</v>
      </c>
      <c r="D163" s="796">
        <v>4680115883444</v>
      </c>
      <c r="E163" s="796"/>
      <c r="F163" s="59">
        <v>0.35</v>
      </c>
      <c r="G163" s="35">
        <v>8</v>
      </c>
      <c r="H163" s="59">
        <v>2.8</v>
      </c>
      <c r="I163" s="59">
        <v>3.0880000000000001</v>
      </c>
      <c r="J163" s="35">
        <v>156</v>
      </c>
      <c r="K163" s="35" t="s">
        <v>88</v>
      </c>
      <c r="L163" s="35" t="s">
        <v>45</v>
      </c>
      <c r="M163" s="36" t="s">
        <v>129</v>
      </c>
      <c r="N163" s="36"/>
      <c r="O163" s="35">
        <v>90</v>
      </c>
      <c r="P163" s="107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8"/>
      <c r="R163" s="798"/>
      <c r="S163" s="798"/>
      <c r="T163" s="799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43" t="s">
        <v>333</v>
      </c>
      <c r="AG163" s="75"/>
      <c r="AJ163" s="79" t="s">
        <v>45</v>
      </c>
      <c r="AK163" s="79">
        <v>0</v>
      </c>
      <c r="BB163" s="244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27" customHeight="1" x14ac:dyDescent="0.25">
      <c r="A164" s="60" t="s">
        <v>331</v>
      </c>
      <c r="B164" s="60" t="s">
        <v>334</v>
      </c>
      <c r="C164" s="34">
        <v>4301031235</v>
      </c>
      <c r="D164" s="796">
        <v>4680115883444</v>
      </c>
      <c r="E164" s="796"/>
      <c r="F164" s="59">
        <v>0.35</v>
      </c>
      <c r="G164" s="35">
        <v>8</v>
      </c>
      <c r="H164" s="59">
        <v>2.8</v>
      </c>
      <c r="I164" s="59">
        <v>3.0880000000000001</v>
      </c>
      <c r="J164" s="35">
        <v>156</v>
      </c>
      <c r="K164" s="35" t="s">
        <v>88</v>
      </c>
      <c r="L164" s="35" t="s">
        <v>45</v>
      </c>
      <c r="M164" s="36" t="s">
        <v>129</v>
      </c>
      <c r="N164" s="36"/>
      <c r="O164" s="35">
        <v>90</v>
      </c>
      <c r="P164" s="10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8"/>
      <c r="R164" s="798"/>
      <c r="S164" s="798"/>
      <c r="T164" s="799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45" t="s">
        <v>333</v>
      </c>
      <c r="AG164" s="75"/>
      <c r="AJ164" s="79" t="s">
        <v>45</v>
      </c>
      <c r="AK164" s="79">
        <v>0</v>
      </c>
      <c r="BB164" s="246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794"/>
      <c r="P165" s="790" t="s">
        <v>40</v>
      </c>
      <c r="Q165" s="791"/>
      <c r="R165" s="791"/>
      <c r="S165" s="791"/>
      <c r="T165" s="791"/>
      <c r="U165" s="791"/>
      <c r="V165" s="792"/>
      <c r="W165" s="40" t="s">
        <v>39</v>
      </c>
      <c r="X165" s="41">
        <f>IFERROR(X163/H163,"0")+IFERROR(X164/H164,"0")</f>
        <v>0</v>
      </c>
      <c r="Y165" s="41">
        <f>IFERROR(Y163/H163,"0")+IFERROR(Y164/H164,"0")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x14ac:dyDescent="0.2">
      <c r="A166" s="793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90" t="s">
        <v>40</v>
      </c>
      <c r="Q166" s="791"/>
      <c r="R166" s="791"/>
      <c r="S166" s="791"/>
      <c r="T166" s="791"/>
      <c r="U166" s="791"/>
      <c r="V166" s="792"/>
      <c r="W166" s="40" t="s">
        <v>0</v>
      </c>
      <c r="X166" s="41">
        <f>IFERROR(SUM(X163:X164),"0")</f>
        <v>0</v>
      </c>
      <c r="Y166" s="41">
        <f>IFERROR(SUM(Y163:Y164),"0")</f>
        <v>0</v>
      </c>
      <c r="Z166" s="40"/>
      <c r="AA166" s="64"/>
      <c r="AB166" s="64"/>
      <c r="AC166" s="64"/>
    </row>
    <row r="167" spans="1:68" ht="14.25" customHeight="1" x14ac:dyDescent="0.25">
      <c r="A167" s="795" t="s">
        <v>84</v>
      </c>
      <c r="B167" s="795"/>
      <c r="C167" s="795"/>
      <c r="D167" s="795"/>
      <c r="E167" s="795"/>
      <c r="F167" s="795"/>
      <c r="G167" s="795"/>
      <c r="H167" s="795"/>
      <c r="I167" s="795"/>
      <c r="J167" s="795"/>
      <c r="K167" s="795"/>
      <c r="L167" s="795"/>
      <c r="M167" s="795"/>
      <c r="N167" s="795"/>
      <c r="O167" s="795"/>
      <c r="P167" s="795"/>
      <c r="Q167" s="795"/>
      <c r="R167" s="795"/>
      <c r="S167" s="795"/>
      <c r="T167" s="795"/>
      <c r="U167" s="795"/>
      <c r="V167" s="795"/>
      <c r="W167" s="795"/>
      <c r="X167" s="795"/>
      <c r="Y167" s="795"/>
      <c r="Z167" s="795"/>
      <c r="AA167" s="63"/>
      <c r="AB167" s="63"/>
      <c r="AC167" s="63"/>
    </row>
    <row r="168" spans="1:68" ht="16.5" customHeight="1" x14ac:dyDescent="0.25">
      <c r="A168" s="60" t="s">
        <v>335</v>
      </c>
      <c r="B168" s="60" t="s">
        <v>336</v>
      </c>
      <c r="C168" s="34">
        <v>4301051477</v>
      </c>
      <c r="D168" s="796">
        <v>4680115882584</v>
      </c>
      <c r="E168" s="796"/>
      <c r="F168" s="59">
        <v>0.33</v>
      </c>
      <c r="G168" s="35">
        <v>8</v>
      </c>
      <c r="H168" s="59">
        <v>2.64</v>
      </c>
      <c r="I168" s="59">
        <v>2.9279999999999999</v>
      </c>
      <c r="J168" s="35">
        <v>156</v>
      </c>
      <c r="K168" s="35" t="s">
        <v>88</v>
      </c>
      <c r="L168" s="35" t="s">
        <v>45</v>
      </c>
      <c r="M168" s="36" t="s">
        <v>129</v>
      </c>
      <c r="N168" s="36"/>
      <c r="O168" s="35">
        <v>60</v>
      </c>
      <c r="P168" s="10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8"/>
      <c r="R168" s="798"/>
      <c r="S168" s="798"/>
      <c r="T168" s="799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IFERROR(IF(Y168=0,"",ROUNDUP(Y168/H168,0)*0.00753),"")</f>
        <v/>
      </c>
      <c r="AA168" s="65" t="s">
        <v>45</v>
      </c>
      <c r="AB168" s="66" t="s">
        <v>45</v>
      </c>
      <c r="AC168" s="247" t="s">
        <v>329</v>
      </c>
      <c r="AG168" s="75"/>
      <c r="AJ168" s="79" t="s">
        <v>45</v>
      </c>
      <c r="AK168" s="79">
        <v>0</v>
      </c>
      <c r="BB168" s="248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335</v>
      </c>
      <c r="B169" s="60" t="s">
        <v>337</v>
      </c>
      <c r="C169" s="34">
        <v>4301051476</v>
      </c>
      <c r="D169" s="796">
        <v>4680115882584</v>
      </c>
      <c r="E169" s="796"/>
      <c r="F169" s="59">
        <v>0.33</v>
      </c>
      <c r="G169" s="35">
        <v>8</v>
      </c>
      <c r="H169" s="59">
        <v>2.64</v>
      </c>
      <c r="I169" s="59">
        <v>2.9279999999999999</v>
      </c>
      <c r="J169" s="35">
        <v>156</v>
      </c>
      <c r="K169" s="35" t="s">
        <v>88</v>
      </c>
      <c r="L169" s="35" t="s">
        <v>45</v>
      </c>
      <c r="M169" s="36" t="s">
        <v>129</v>
      </c>
      <c r="N169" s="36"/>
      <c r="O169" s="35">
        <v>60</v>
      </c>
      <c r="P169" s="10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8"/>
      <c r="R169" s="798"/>
      <c r="S169" s="798"/>
      <c r="T169" s="799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IFERROR(IF(Y169=0,"",ROUNDUP(Y169/H169,0)*0.00753),"")</f>
        <v/>
      </c>
      <c r="AA169" s="65" t="s">
        <v>45</v>
      </c>
      <c r="AB169" s="66" t="s">
        <v>45</v>
      </c>
      <c r="AC169" s="249" t="s">
        <v>329</v>
      </c>
      <c r="AG169" s="75"/>
      <c r="AJ169" s="79" t="s">
        <v>45</v>
      </c>
      <c r="AK169" s="79">
        <v>0</v>
      </c>
      <c r="BB169" s="250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794"/>
      <c r="P170" s="790" t="s">
        <v>40</v>
      </c>
      <c r="Q170" s="791"/>
      <c r="R170" s="791"/>
      <c r="S170" s="791"/>
      <c r="T170" s="791"/>
      <c r="U170" s="791"/>
      <c r="V170" s="792"/>
      <c r="W170" s="40" t="s">
        <v>39</v>
      </c>
      <c r="X170" s="41">
        <f>IFERROR(X168/H168,"0")+IFERROR(X169/H169,"0")</f>
        <v>0</v>
      </c>
      <c r="Y170" s="41">
        <f>IFERROR(Y168/H168,"0")+IFERROR(Y169/H169,"0")</f>
        <v>0</v>
      </c>
      <c r="Z170" s="41">
        <f>IFERROR(IF(Z168="",0,Z168),"0")+IFERROR(IF(Z169="",0,Z169),"0")</f>
        <v>0</v>
      </c>
      <c r="AA170" s="64"/>
      <c r="AB170" s="64"/>
      <c r="AC170" s="64"/>
    </row>
    <row r="171" spans="1:68" x14ac:dyDescent="0.2">
      <c r="A171" s="793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90" t="s">
        <v>40</v>
      </c>
      <c r="Q171" s="791"/>
      <c r="R171" s="791"/>
      <c r="S171" s="791"/>
      <c r="T171" s="791"/>
      <c r="U171" s="791"/>
      <c r="V171" s="792"/>
      <c r="W171" s="40" t="s">
        <v>0</v>
      </c>
      <c r="X171" s="41">
        <f>IFERROR(SUM(X168:X169),"0")</f>
        <v>0</v>
      </c>
      <c r="Y171" s="41">
        <f>IFERROR(SUM(Y168:Y169),"0")</f>
        <v>0</v>
      </c>
      <c r="Z171" s="40"/>
      <c r="AA171" s="64"/>
      <c r="AB171" s="64"/>
      <c r="AC171" s="64"/>
    </row>
    <row r="172" spans="1:68" ht="16.5" customHeight="1" x14ac:dyDescent="0.25">
      <c r="A172" s="805" t="s">
        <v>133</v>
      </c>
      <c r="B172" s="805"/>
      <c r="C172" s="805"/>
      <c r="D172" s="805"/>
      <c r="E172" s="805"/>
      <c r="F172" s="805"/>
      <c r="G172" s="805"/>
      <c r="H172" s="805"/>
      <c r="I172" s="805"/>
      <c r="J172" s="805"/>
      <c r="K172" s="805"/>
      <c r="L172" s="805"/>
      <c r="M172" s="805"/>
      <c r="N172" s="805"/>
      <c r="O172" s="805"/>
      <c r="P172" s="805"/>
      <c r="Q172" s="805"/>
      <c r="R172" s="805"/>
      <c r="S172" s="805"/>
      <c r="T172" s="805"/>
      <c r="U172" s="805"/>
      <c r="V172" s="805"/>
      <c r="W172" s="805"/>
      <c r="X172" s="805"/>
      <c r="Y172" s="805"/>
      <c r="Z172" s="805"/>
      <c r="AA172" s="62"/>
      <c r="AB172" s="62"/>
      <c r="AC172" s="62"/>
    </row>
    <row r="173" spans="1:68" ht="14.25" customHeight="1" x14ac:dyDescent="0.25">
      <c r="A173" s="795" t="s">
        <v>135</v>
      </c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795"/>
      <c r="P173" s="795"/>
      <c r="Q173" s="795"/>
      <c r="R173" s="795"/>
      <c r="S173" s="795"/>
      <c r="T173" s="795"/>
      <c r="U173" s="795"/>
      <c r="V173" s="795"/>
      <c r="W173" s="795"/>
      <c r="X173" s="795"/>
      <c r="Y173" s="795"/>
      <c r="Z173" s="795"/>
      <c r="AA173" s="63"/>
      <c r="AB173" s="63"/>
      <c r="AC173" s="63"/>
    </row>
    <row r="174" spans="1:68" ht="27" customHeight="1" x14ac:dyDescent="0.25">
      <c r="A174" s="60" t="s">
        <v>338</v>
      </c>
      <c r="B174" s="60" t="s">
        <v>339</v>
      </c>
      <c r="C174" s="34">
        <v>4301011705</v>
      </c>
      <c r="D174" s="796">
        <v>4607091384604</v>
      </c>
      <c r="E174" s="796"/>
      <c r="F174" s="59">
        <v>0.4</v>
      </c>
      <c r="G174" s="35">
        <v>10</v>
      </c>
      <c r="H174" s="59">
        <v>4</v>
      </c>
      <c r="I174" s="59">
        <v>4.21</v>
      </c>
      <c r="J174" s="35">
        <v>132</v>
      </c>
      <c r="K174" s="35" t="s">
        <v>88</v>
      </c>
      <c r="L174" s="35" t="s">
        <v>45</v>
      </c>
      <c r="M174" s="36" t="s">
        <v>139</v>
      </c>
      <c r="N174" s="36"/>
      <c r="O174" s="35">
        <v>50</v>
      </c>
      <c r="P174" s="10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8"/>
      <c r="R174" s="798"/>
      <c r="S174" s="798"/>
      <c r="T174" s="79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IFERROR(IF(Y174=0,"",ROUNDUP(Y174/H174,0)*0.00902),"")</f>
        <v/>
      </c>
      <c r="AA174" s="65" t="s">
        <v>45</v>
      </c>
      <c r="AB174" s="66" t="s">
        <v>45</v>
      </c>
      <c r="AC174" s="251" t="s">
        <v>340</v>
      </c>
      <c r="AG174" s="75"/>
      <c r="AJ174" s="79" t="s">
        <v>45</v>
      </c>
      <c r="AK174" s="79">
        <v>0</v>
      </c>
      <c r="BB174" s="252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794"/>
      <c r="P175" s="790" t="s">
        <v>40</v>
      </c>
      <c r="Q175" s="791"/>
      <c r="R175" s="791"/>
      <c r="S175" s="791"/>
      <c r="T175" s="791"/>
      <c r="U175" s="791"/>
      <c r="V175" s="792"/>
      <c r="W175" s="40" t="s">
        <v>39</v>
      </c>
      <c r="X175" s="41">
        <f>IFERROR(X174/H174,"0")</f>
        <v>0</v>
      </c>
      <c r="Y175" s="41">
        <f>IFERROR(Y174/H174,"0")</f>
        <v>0</v>
      </c>
      <c r="Z175" s="41">
        <f>IFERROR(IF(Z174="",0,Z174),"0")</f>
        <v>0</v>
      </c>
      <c r="AA175" s="64"/>
      <c r="AB175" s="64"/>
      <c r="AC175" s="64"/>
    </row>
    <row r="176" spans="1:68" x14ac:dyDescent="0.2">
      <c r="A176" s="793"/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4"/>
      <c r="P176" s="790" t="s">
        <v>40</v>
      </c>
      <c r="Q176" s="791"/>
      <c r="R176" s="791"/>
      <c r="S176" s="791"/>
      <c r="T176" s="791"/>
      <c r="U176" s="791"/>
      <c r="V176" s="792"/>
      <c r="W176" s="40" t="s">
        <v>0</v>
      </c>
      <c r="X176" s="41">
        <f>IFERROR(SUM(X174:X174),"0")</f>
        <v>0</v>
      </c>
      <c r="Y176" s="41">
        <f>IFERROR(SUM(Y174:Y174),"0")</f>
        <v>0</v>
      </c>
      <c r="Z176" s="40"/>
      <c r="AA176" s="64"/>
      <c r="AB176" s="64"/>
      <c r="AC176" s="64"/>
    </row>
    <row r="177" spans="1:68" ht="14.25" customHeight="1" x14ac:dyDescent="0.25">
      <c r="A177" s="795" t="s">
        <v>78</v>
      </c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5"/>
      <c r="P177" s="795"/>
      <c r="Q177" s="795"/>
      <c r="R177" s="795"/>
      <c r="S177" s="795"/>
      <c r="T177" s="795"/>
      <c r="U177" s="795"/>
      <c r="V177" s="795"/>
      <c r="W177" s="795"/>
      <c r="X177" s="795"/>
      <c r="Y177" s="795"/>
      <c r="Z177" s="795"/>
      <c r="AA177" s="63"/>
      <c r="AB177" s="63"/>
      <c r="AC177" s="63"/>
    </row>
    <row r="178" spans="1:68" ht="16.5" customHeight="1" x14ac:dyDescent="0.25">
      <c r="A178" s="60" t="s">
        <v>341</v>
      </c>
      <c r="B178" s="60" t="s">
        <v>342</v>
      </c>
      <c r="C178" s="34">
        <v>4301030895</v>
      </c>
      <c r="D178" s="796">
        <v>4607091387667</v>
      </c>
      <c r="E178" s="796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140</v>
      </c>
      <c r="L178" s="35" t="s">
        <v>45</v>
      </c>
      <c r="M178" s="36" t="s">
        <v>139</v>
      </c>
      <c r="N178" s="36"/>
      <c r="O178" s="35">
        <v>40</v>
      </c>
      <c r="P178" s="10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8"/>
      <c r="R178" s="798"/>
      <c r="S178" s="798"/>
      <c r="T178" s="79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IFERROR(IF(Y178=0,"",ROUNDUP(Y178/H178,0)*0.02175),"")</f>
        <v/>
      </c>
      <c r="AA178" s="65" t="s">
        <v>45</v>
      </c>
      <c r="AB178" s="66" t="s">
        <v>45</v>
      </c>
      <c r="AC178" s="253" t="s">
        <v>343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344</v>
      </c>
      <c r="B179" s="60" t="s">
        <v>345</v>
      </c>
      <c r="C179" s="34">
        <v>4301030961</v>
      </c>
      <c r="D179" s="796">
        <v>4607091387636</v>
      </c>
      <c r="E179" s="796"/>
      <c r="F179" s="59">
        <v>0.7</v>
      </c>
      <c r="G179" s="35">
        <v>6</v>
      </c>
      <c r="H179" s="59">
        <v>4.2</v>
      </c>
      <c r="I179" s="59">
        <v>4.5</v>
      </c>
      <c r="J179" s="35">
        <v>132</v>
      </c>
      <c r="K179" s="35" t="s">
        <v>88</v>
      </c>
      <c r="L179" s="35" t="s">
        <v>45</v>
      </c>
      <c r="M179" s="36" t="s">
        <v>82</v>
      </c>
      <c r="N179" s="36"/>
      <c r="O179" s="35">
        <v>40</v>
      </c>
      <c r="P179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8"/>
      <c r="R179" s="798"/>
      <c r="S179" s="798"/>
      <c r="T179" s="799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55" t="s">
        <v>346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16.5" customHeight="1" x14ac:dyDescent="0.25">
      <c r="A180" s="60" t="s">
        <v>347</v>
      </c>
      <c r="B180" s="60" t="s">
        <v>348</v>
      </c>
      <c r="C180" s="34">
        <v>4301030963</v>
      </c>
      <c r="D180" s="796">
        <v>4607091382426</v>
      </c>
      <c r="E180" s="796"/>
      <c r="F180" s="59">
        <v>0.9</v>
      </c>
      <c r="G180" s="35">
        <v>10</v>
      </c>
      <c r="H180" s="59">
        <v>9</v>
      </c>
      <c r="I180" s="59">
        <v>9.6300000000000008</v>
      </c>
      <c r="J180" s="35">
        <v>56</v>
      </c>
      <c r="K180" s="35" t="s">
        <v>140</v>
      </c>
      <c r="L180" s="35" t="s">
        <v>45</v>
      </c>
      <c r="M180" s="36" t="s">
        <v>82</v>
      </c>
      <c r="N180" s="36"/>
      <c r="O180" s="35">
        <v>40</v>
      </c>
      <c r="P180" s="10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8"/>
      <c r="R180" s="798"/>
      <c r="S180" s="798"/>
      <c r="T180" s="799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IFERROR(IF(Y180=0,"",ROUNDUP(Y180/H180,0)*0.02175),"")</f>
        <v/>
      </c>
      <c r="AA180" s="65" t="s">
        <v>45</v>
      </c>
      <c r="AB180" s="66" t="s">
        <v>45</v>
      </c>
      <c r="AC180" s="257" t="s">
        <v>349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customHeight="1" x14ac:dyDescent="0.25">
      <c r="A181" s="60" t="s">
        <v>350</v>
      </c>
      <c r="B181" s="60" t="s">
        <v>351</v>
      </c>
      <c r="C181" s="34">
        <v>4301030962</v>
      </c>
      <c r="D181" s="796">
        <v>4607091386547</v>
      </c>
      <c r="E181" s="796"/>
      <c r="F181" s="59">
        <v>0.35</v>
      </c>
      <c r="G181" s="35">
        <v>8</v>
      </c>
      <c r="H181" s="59">
        <v>2.8</v>
      </c>
      <c r="I181" s="59">
        <v>2.94</v>
      </c>
      <c r="J181" s="35">
        <v>234</v>
      </c>
      <c r="K181" s="35" t="s">
        <v>83</v>
      </c>
      <c r="L181" s="35" t="s">
        <v>45</v>
      </c>
      <c r="M181" s="36" t="s">
        <v>82</v>
      </c>
      <c r="N181" s="36"/>
      <c r="O181" s="35">
        <v>40</v>
      </c>
      <c r="P181" s="10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8"/>
      <c r="R181" s="798"/>
      <c r="S181" s="798"/>
      <c r="T181" s="799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59" t="s">
        <v>346</v>
      </c>
      <c r="AG181" s="75"/>
      <c r="AJ181" s="79" t="s">
        <v>45</v>
      </c>
      <c r="AK181" s="79">
        <v>0</v>
      </c>
      <c r="BB181" s="260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352</v>
      </c>
      <c r="B182" s="60" t="s">
        <v>353</v>
      </c>
      <c r="C182" s="34">
        <v>4301030964</v>
      </c>
      <c r="D182" s="796">
        <v>4607091382464</v>
      </c>
      <c r="E182" s="796"/>
      <c r="F182" s="59">
        <v>0.35</v>
      </c>
      <c r="G182" s="35">
        <v>8</v>
      </c>
      <c r="H182" s="59">
        <v>2.8</v>
      </c>
      <c r="I182" s="59">
        <v>2.964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10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8"/>
      <c r="R182" s="798"/>
      <c r="S182" s="798"/>
      <c r="T182" s="79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61" t="s">
        <v>349</v>
      </c>
      <c r="AG182" s="75"/>
      <c r="AJ182" s="79" t="s">
        <v>45</v>
      </c>
      <c r="AK182" s="79">
        <v>0</v>
      </c>
      <c r="BB182" s="26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794"/>
      <c r="P183" s="790" t="s">
        <v>40</v>
      </c>
      <c r="Q183" s="791"/>
      <c r="R183" s="791"/>
      <c r="S183" s="791"/>
      <c r="T183" s="791"/>
      <c r="U183" s="791"/>
      <c r="V183" s="792"/>
      <c r="W183" s="40" t="s">
        <v>39</v>
      </c>
      <c r="X183" s="41">
        <f>IFERROR(X178/H178,"0")+IFERROR(X179/H179,"0")+IFERROR(X180/H180,"0")+IFERROR(X181/H181,"0")+IFERROR(X182/H182,"0")</f>
        <v>0</v>
      </c>
      <c r="Y183" s="41">
        <f>IFERROR(Y178/H178,"0")+IFERROR(Y179/H179,"0")+IFERROR(Y180/H180,"0")+IFERROR(Y181/H181,"0")+IFERROR(Y182/H182,"0")</f>
        <v>0</v>
      </c>
      <c r="Z183" s="41">
        <f>IFERROR(IF(Z178="",0,Z178),"0")+IFERROR(IF(Z179="",0,Z179),"0")+IFERROR(IF(Z180="",0,Z180),"0")+IFERROR(IF(Z181="",0,Z181),"0")+IFERROR(IF(Z182="",0,Z182),"0")</f>
        <v>0</v>
      </c>
      <c r="AA183" s="64"/>
      <c r="AB183" s="64"/>
      <c r="AC183" s="64"/>
    </row>
    <row r="184" spans="1:68" x14ac:dyDescent="0.2">
      <c r="A184" s="793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90" t="s">
        <v>40</v>
      </c>
      <c r="Q184" s="791"/>
      <c r="R184" s="791"/>
      <c r="S184" s="791"/>
      <c r="T184" s="791"/>
      <c r="U184" s="791"/>
      <c r="V184" s="792"/>
      <c r="W184" s="40" t="s">
        <v>0</v>
      </c>
      <c r="X184" s="41">
        <f>IFERROR(SUM(X178:X182),"0")</f>
        <v>0</v>
      </c>
      <c r="Y184" s="41">
        <f>IFERROR(SUM(Y178:Y182),"0")</f>
        <v>0</v>
      </c>
      <c r="Z184" s="40"/>
      <c r="AA184" s="64"/>
      <c r="AB184" s="64"/>
      <c r="AC184" s="64"/>
    </row>
    <row r="185" spans="1:68" ht="14.25" customHeight="1" x14ac:dyDescent="0.25">
      <c r="A185" s="795" t="s">
        <v>84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63"/>
      <c r="AB185" s="63"/>
      <c r="AC185" s="63"/>
    </row>
    <row r="186" spans="1:68" ht="16.5" customHeight="1" x14ac:dyDescent="0.25">
      <c r="A186" s="60" t="s">
        <v>354</v>
      </c>
      <c r="B186" s="60" t="s">
        <v>355</v>
      </c>
      <c r="C186" s="34">
        <v>4301051611</v>
      </c>
      <c r="D186" s="796">
        <v>4607091385304</v>
      </c>
      <c r="E186" s="796"/>
      <c r="F186" s="59">
        <v>1.4</v>
      </c>
      <c r="G186" s="35">
        <v>6</v>
      </c>
      <c r="H186" s="59">
        <v>8.4</v>
      </c>
      <c r="I186" s="59">
        <v>8.9640000000000004</v>
      </c>
      <c r="J186" s="35">
        <v>56</v>
      </c>
      <c r="K186" s="35" t="s">
        <v>140</v>
      </c>
      <c r="L186" s="35" t="s">
        <v>45</v>
      </c>
      <c r="M186" s="36" t="s">
        <v>82</v>
      </c>
      <c r="N186" s="36"/>
      <c r="O186" s="35">
        <v>40</v>
      </c>
      <c r="P186" s="10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8"/>
      <c r="R186" s="798"/>
      <c r="S186" s="798"/>
      <c r="T186" s="799"/>
      <c r="U186" s="37" t="s">
        <v>45</v>
      </c>
      <c r="V186" s="37" t="s">
        <v>45</v>
      </c>
      <c r="W186" s="38" t="s">
        <v>0</v>
      </c>
      <c r="X186" s="56">
        <v>40</v>
      </c>
      <c r="Y186" s="53">
        <f>IFERROR(IF(X186="",0,CEILING((X186/$H186),1)*$H186),"")</f>
        <v>42</v>
      </c>
      <c r="Z186" s="39">
        <f>IFERROR(IF(Y186=0,"",ROUNDUP(Y186/H186,0)*0.02175),"")</f>
        <v>0.10874999999999999</v>
      </c>
      <c r="AA186" s="65" t="s">
        <v>45</v>
      </c>
      <c r="AB186" s="66" t="s">
        <v>45</v>
      </c>
      <c r="AC186" s="263" t="s">
        <v>356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42.685714285714283</v>
      </c>
      <c r="BN186" s="75">
        <f>IFERROR(Y186*I186/H186,"0")</f>
        <v>44.82</v>
      </c>
      <c r="BO186" s="75">
        <f>IFERROR(1/J186*(X186/H186),"0")</f>
        <v>8.5034013605442174E-2</v>
      </c>
      <c r="BP186" s="75">
        <f>IFERROR(1/J186*(Y186/H186),"0")</f>
        <v>8.9285714285714274E-2</v>
      </c>
    </row>
    <row r="187" spans="1:68" ht="16.5" customHeight="1" x14ac:dyDescent="0.25">
      <c r="A187" s="60" t="s">
        <v>357</v>
      </c>
      <c r="B187" s="60" t="s">
        <v>358</v>
      </c>
      <c r="C187" s="34">
        <v>4301051653</v>
      </c>
      <c r="D187" s="796">
        <v>4607091386264</v>
      </c>
      <c r="E187" s="796"/>
      <c r="F187" s="59">
        <v>0.5</v>
      </c>
      <c r="G187" s="35">
        <v>6</v>
      </c>
      <c r="H187" s="59">
        <v>3</v>
      </c>
      <c r="I187" s="59">
        <v>3.278</v>
      </c>
      <c r="J187" s="35">
        <v>156</v>
      </c>
      <c r="K187" s="35" t="s">
        <v>88</v>
      </c>
      <c r="L187" s="35" t="s">
        <v>45</v>
      </c>
      <c r="M187" s="36" t="s">
        <v>143</v>
      </c>
      <c r="N187" s="36"/>
      <c r="O187" s="35">
        <v>31</v>
      </c>
      <c r="P187" s="106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8"/>
      <c r="R187" s="798"/>
      <c r="S187" s="798"/>
      <c r="T187" s="799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IFERROR(IF(Y187=0,"",ROUNDUP(Y187/H187,0)*0.00753),"")</f>
        <v/>
      </c>
      <c r="AA187" s="65" t="s">
        <v>45</v>
      </c>
      <c r="AB187" s="66" t="s">
        <v>45</v>
      </c>
      <c r="AC187" s="265" t="s">
        <v>359</v>
      </c>
      <c r="AG187" s="75"/>
      <c r="AJ187" s="79" t="s">
        <v>45</v>
      </c>
      <c r="AK187" s="79">
        <v>0</v>
      </c>
      <c r="BB187" s="266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16.5" customHeight="1" x14ac:dyDescent="0.25">
      <c r="A188" s="60" t="s">
        <v>360</v>
      </c>
      <c r="B188" s="60" t="s">
        <v>361</v>
      </c>
      <c r="C188" s="34">
        <v>4301051313</v>
      </c>
      <c r="D188" s="796">
        <v>4607091385427</v>
      </c>
      <c r="E188" s="796"/>
      <c r="F188" s="59">
        <v>0.5</v>
      </c>
      <c r="G188" s="35">
        <v>6</v>
      </c>
      <c r="H188" s="59">
        <v>3</v>
      </c>
      <c r="I188" s="59">
        <v>3.2719999999999998</v>
      </c>
      <c r="J188" s="35">
        <v>156</v>
      </c>
      <c r="K188" s="35" t="s">
        <v>88</v>
      </c>
      <c r="L188" s="35" t="s">
        <v>45</v>
      </c>
      <c r="M188" s="36" t="s">
        <v>82</v>
      </c>
      <c r="N188" s="36"/>
      <c r="O188" s="35">
        <v>40</v>
      </c>
      <c r="P188" s="10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8"/>
      <c r="R188" s="798"/>
      <c r="S188" s="798"/>
      <c r="T188" s="799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IFERROR(IF(Y188=0,"",ROUNDUP(Y188/H188,0)*0.00753),"")</f>
        <v/>
      </c>
      <c r="AA188" s="65" t="s">
        <v>45</v>
      </c>
      <c r="AB188" s="66" t="s">
        <v>45</v>
      </c>
      <c r="AC188" s="267" t="s">
        <v>356</v>
      </c>
      <c r="AG188" s="75"/>
      <c r="AJ188" s="79" t="s">
        <v>45</v>
      </c>
      <c r="AK188" s="79">
        <v>0</v>
      </c>
      <c r="BB188" s="26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794"/>
      <c r="P189" s="790" t="s">
        <v>40</v>
      </c>
      <c r="Q189" s="791"/>
      <c r="R189" s="791"/>
      <c r="S189" s="791"/>
      <c r="T189" s="791"/>
      <c r="U189" s="791"/>
      <c r="V189" s="792"/>
      <c r="W189" s="40" t="s">
        <v>39</v>
      </c>
      <c r="X189" s="41">
        <f>IFERROR(X186/H186,"0")+IFERROR(X187/H187,"0")+IFERROR(X188/H188,"0")</f>
        <v>4.7619047619047619</v>
      </c>
      <c r="Y189" s="41">
        <f>IFERROR(Y186/H186,"0")+IFERROR(Y187/H187,"0")+IFERROR(Y188/H188,"0")</f>
        <v>5</v>
      </c>
      <c r="Z189" s="41">
        <f>IFERROR(IF(Z186="",0,Z186),"0")+IFERROR(IF(Z187="",0,Z187),"0")+IFERROR(IF(Z188="",0,Z188),"0")</f>
        <v>0.10874999999999999</v>
      </c>
      <c r="AA189" s="64"/>
      <c r="AB189" s="64"/>
      <c r="AC189" s="64"/>
    </row>
    <row r="190" spans="1:68" x14ac:dyDescent="0.2">
      <c r="A190" s="793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90" t="s">
        <v>40</v>
      </c>
      <c r="Q190" s="791"/>
      <c r="R190" s="791"/>
      <c r="S190" s="791"/>
      <c r="T190" s="791"/>
      <c r="U190" s="791"/>
      <c r="V190" s="792"/>
      <c r="W190" s="40" t="s">
        <v>0</v>
      </c>
      <c r="X190" s="41">
        <f>IFERROR(SUM(X186:X188),"0")</f>
        <v>40</v>
      </c>
      <c r="Y190" s="41">
        <f>IFERROR(SUM(Y186:Y188),"0")</f>
        <v>42</v>
      </c>
      <c r="Z190" s="40"/>
      <c r="AA190" s="64"/>
      <c r="AB190" s="64"/>
      <c r="AC190" s="64"/>
    </row>
    <row r="191" spans="1:68" ht="27.75" customHeight="1" x14ac:dyDescent="0.2">
      <c r="A191" s="839" t="s">
        <v>362</v>
      </c>
      <c r="B191" s="839"/>
      <c r="C191" s="839"/>
      <c r="D191" s="839"/>
      <c r="E191" s="839"/>
      <c r="F191" s="839"/>
      <c r="G191" s="839"/>
      <c r="H191" s="839"/>
      <c r="I191" s="839"/>
      <c r="J191" s="839"/>
      <c r="K191" s="839"/>
      <c r="L191" s="839"/>
      <c r="M191" s="839"/>
      <c r="N191" s="839"/>
      <c r="O191" s="839"/>
      <c r="P191" s="839"/>
      <c r="Q191" s="839"/>
      <c r="R191" s="839"/>
      <c r="S191" s="839"/>
      <c r="T191" s="839"/>
      <c r="U191" s="839"/>
      <c r="V191" s="839"/>
      <c r="W191" s="839"/>
      <c r="X191" s="839"/>
      <c r="Y191" s="839"/>
      <c r="Z191" s="839"/>
      <c r="AA191" s="52"/>
      <c r="AB191" s="52"/>
      <c r="AC191" s="52"/>
    </row>
    <row r="192" spans="1:68" ht="16.5" customHeight="1" x14ac:dyDescent="0.25">
      <c r="A192" s="805" t="s">
        <v>363</v>
      </c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5"/>
      <c r="P192" s="805"/>
      <c r="Q192" s="805"/>
      <c r="R192" s="805"/>
      <c r="S192" s="805"/>
      <c r="T192" s="805"/>
      <c r="U192" s="805"/>
      <c r="V192" s="805"/>
      <c r="W192" s="805"/>
      <c r="X192" s="805"/>
      <c r="Y192" s="805"/>
      <c r="Z192" s="805"/>
      <c r="AA192" s="62"/>
      <c r="AB192" s="62"/>
      <c r="AC192" s="62"/>
    </row>
    <row r="193" spans="1:68" ht="14.25" customHeight="1" x14ac:dyDescent="0.25">
      <c r="A193" s="795" t="s">
        <v>193</v>
      </c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795"/>
      <c r="P193" s="795"/>
      <c r="Q193" s="795"/>
      <c r="R193" s="795"/>
      <c r="S193" s="795"/>
      <c r="T193" s="795"/>
      <c r="U193" s="795"/>
      <c r="V193" s="795"/>
      <c r="W193" s="795"/>
      <c r="X193" s="795"/>
      <c r="Y193" s="795"/>
      <c r="Z193" s="795"/>
      <c r="AA193" s="63"/>
      <c r="AB193" s="63"/>
      <c r="AC193" s="63"/>
    </row>
    <row r="194" spans="1:68" ht="27" customHeight="1" x14ac:dyDescent="0.25">
      <c r="A194" s="60" t="s">
        <v>364</v>
      </c>
      <c r="B194" s="60" t="s">
        <v>365</v>
      </c>
      <c r="C194" s="34">
        <v>4301020323</v>
      </c>
      <c r="D194" s="796">
        <v>4680115886223</v>
      </c>
      <c r="E194" s="796"/>
      <c r="F194" s="59">
        <v>0.33</v>
      </c>
      <c r="G194" s="35">
        <v>6</v>
      </c>
      <c r="H194" s="59">
        <v>1.98</v>
      </c>
      <c r="I194" s="59">
        <v>2.08</v>
      </c>
      <c r="J194" s="35">
        <v>234</v>
      </c>
      <c r="K194" s="35" t="s">
        <v>83</v>
      </c>
      <c r="L194" s="35" t="s">
        <v>45</v>
      </c>
      <c r="M194" s="36" t="s">
        <v>82</v>
      </c>
      <c r="N194" s="36"/>
      <c r="O194" s="35">
        <v>40</v>
      </c>
      <c r="P194" s="1067" t="s">
        <v>366</v>
      </c>
      <c r="Q194" s="798"/>
      <c r="R194" s="798"/>
      <c r="S194" s="798"/>
      <c r="T194" s="799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IFERROR(IF(Y194=0,"",ROUNDUP(Y194/H194,0)*0.00502),"")</f>
        <v/>
      </c>
      <c r="AA194" s="65" t="s">
        <v>45</v>
      </c>
      <c r="AB194" s="66" t="s">
        <v>45</v>
      </c>
      <c r="AC194" s="269" t="s">
        <v>367</v>
      </c>
      <c r="AG194" s="75"/>
      <c r="AJ194" s="79" t="s">
        <v>45</v>
      </c>
      <c r="AK194" s="79">
        <v>0</v>
      </c>
      <c r="BB194" s="270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794"/>
      <c r="P195" s="790" t="s">
        <v>40</v>
      </c>
      <c r="Q195" s="791"/>
      <c r="R195" s="791"/>
      <c r="S195" s="791"/>
      <c r="T195" s="791"/>
      <c r="U195" s="791"/>
      <c r="V195" s="792"/>
      <c r="W195" s="40" t="s">
        <v>39</v>
      </c>
      <c r="X195" s="41">
        <f>IFERROR(X194/H194,"0")</f>
        <v>0</v>
      </c>
      <c r="Y195" s="41">
        <f>IFERROR(Y194/H194,"0")</f>
        <v>0</v>
      </c>
      <c r="Z195" s="41">
        <f>IFERROR(IF(Z194="",0,Z194),"0")</f>
        <v>0</v>
      </c>
      <c r="AA195" s="64"/>
      <c r="AB195" s="64"/>
      <c r="AC195" s="64"/>
    </row>
    <row r="196" spans="1:68" x14ac:dyDescent="0.2">
      <c r="A196" s="793"/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4"/>
      <c r="P196" s="790" t="s">
        <v>40</v>
      </c>
      <c r="Q196" s="791"/>
      <c r="R196" s="791"/>
      <c r="S196" s="791"/>
      <c r="T196" s="791"/>
      <c r="U196" s="791"/>
      <c r="V196" s="792"/>
      <c r="W196" s="40" t="s">
        <v>0</v>
      </c>
      <c r="X196" s="41">
        <f>IFERROR(SUM(X194:X194),"0")</f>
        <v>0</v>
      </c>
      <c r="Y196" s="41">
        <f>IFERROR(SUM(Y194:Y194),"0")</f>
        <v>0</v>
      </c>
      <c r="Z196" s="40"/>
      <c r="AA196" s="64"/>
      <c r="AB196" s="64"/>
      <c r="AC196" s="64"/>
    </row>
    <row r="197" spans="1:68" ht="14.25" customHeight="1" x14ac:dyDescent="0.25">
      <c r="A197" s="795" t="s">
        <v>78</v>
      </c>
      <c r="B197" s="795"/>
      <c r="C197" s="795"/>
      <c r="D197" s="795"/>
      <c r="E197" s="795"/>
      <c r="F197" s="795"/>
      <c r="G197" s="795"/>
      <c r="H197" s="795"/>
      <c r="I197" s="795"/>
      <c r="J197" s="795"/>
      <c r="K197" s="795"/>
      <c r="L197" s="795"/>
      <c r="M197" s="795"/>
      <c r="N197" s="795"/>
      <c r="O197" s="795"/>
      <c r="P197" s="795"/>
      <c r="Q197" s="795"/>
      <c r="R197" s="795"/>
      <c r="S197" s="795"/>
      <c r="T197" s="795"/>
      <c r="U197" s="795"/>
      <c r="V197" s="795"/>
      <c r="W197" s="795"/>
      <c r="X197" s="795"/>
      <c r="Y197" s="795"/>
      <c r="Z197" s="795"/>
      <c r="AA197" s="63"/>
      <c r="AB197" s="63"/>
      <c r="AC197" s="63"/>
    </row>
    <row r="198" spans="1:68" ht="27" customHeight="1" x14ac:dyDescent="0.25">
      <c r="A198" s="60" t="s">
        <v>368</v>
      </c>
      <c r="B198" s="60" t="s">
        <v>369</v>
      </c>
      <c r="C198" s="34">
        <v>4301031191</v>
      </c>
      <c r="D198" s="796">
        <v>4680115880993</v>
      </c>
      <c r="E198" s="796"/>
      <c r="F198" s="59">
        <v>0.7</v>
      </c>
      <c r="G198" s="35">
        <v>6</v>
      </c>
      <c r="H198" s="59">
        <v>4.2</v>
      </c>
      <c r="I198" s="59">
        <v>4.46</v>
      </c>
      <c r="J198" s="35">
        <v>156</v>
      </c>
      <c r="K198" s="35" t="s">
        <v>88</v>
      </c>
      <c r="L198" s="35" t="s">
        <v>45</v>
      </c>
      <c r="M198" s="36" t="s">
        <v>82</v>
      </c>
      <c r="N198" s="36"/>
      <c r="O198" s="35">
        <v>40</v>
      </c>
      <c r="P198" s="10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8"/>
      <c r="R198" s="798"/>
      <c r="S198" s="798"/>
      <c r="T198" s="79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ref="Y198:Y205" si="36">IFERROR(IF(X198="",0,CEILING((X198/$H198),1)*$H198),"")</f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370</v>
      </c>
      <c r="AG198" s="75"/>
      <c r="AJ198" s="79" t="s">
        <v>45</v>
      </c>
      <c r="AK198" s="79">
        <v>0</v>
      </c>
      <c r="BB198" s="272" t="s">
        <v>66</v>
      </c>
      <c r="BM198" s="75">
        <f t="shared" ref="BM198:BM205" si="37">IFERROR(X198*I198/H198,"0")</f>
        <v>0</v>
      </c>
      <c r="BN198" s="75">
        <f t="shared" ref="BN198:BN205" si="38">IFERROR(Y198*I198/H198,"0")</f>
        <v>0</v>
      </c>
      <c r="BO198" s="75">
        <f t="shared" ref="BO198:BO205" si="39">IFERROR(1/J198*(X198/H198),"0")</f>
        <v>0</v>
      </c>
      <c r="BP198" s="75">
        <f t="shared" ref="BP198:BP205" si="40">IFERROR(1/J198*(Y198/H198),"0")</f>
        <v>0</v>
      </c>
    </row>
    <row r="199" spans="1:68" ht="27" customHeight="1" x14ac:dyDescent="0.25">
      <c r="A199" s="60" t="s">
        <v>371</v>
      </c>
      <c r="B199" s="60" t="s">
        <v>372</v>
      </c>
      <c r="C199" s="34">
        <v>4301031204</v>
      </c>
      <c r="D199" s="796">
        <v>4680115881761</v>
      </c>
      <c r="E199" s="796"/>
      <c r="F199" s="59">
        <v>0.7</v>
      </c>
      <c r="G199" s="35">
        <v>6</v>
      </c>
      <c r="H199" s="59">
        <v>4.2</v>
      </c>
      <c r="I199" s="59">
        <v>4.46</v>
      </c>
      <c r="J199" s="35">
        <v>156</v>
      </c>
      <c r="K199" s="35" t="s">
        <v>88</v>
      </c>
      <c r="L199" s="35" t="s">
        <v>45</v>
      </c>
      <c r="M199" s="36" t="s">
        <v>82</v>
      </c>
      <c r="N199" s="36"/>
      <c r="O199" s="35">
        <v>40</v>
      </c>
      <c r="P199" s="10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8"/>
      <c r="R199" s="798"/>
      <c r="S199" s="798"/>
      <c r="T199" s="799"/>
      <c r="U199" s="37" t="s">
        <v>45</v>
      </c>
      <c r="V199" s="37" t="s">
        <v>45</v>
      </c>
      <c r="W199" s="38" t="s">
        <v>0</v>
      </c>
      <c r="X199" s="56">
        <v>15</v>
      </c>
      <c r="Y199" s="53">
        <f t="shared" si="36"/>
        <v>16.8</v>
      </c>
      <c r="Z199" s="39">
        <f>IFERROR(IF(Y199=0,"",ROUNDUP(Y199/H199,0)*0.00753),"")</f>
        <v>3.0120000000000001E-2</v>
      </c>
      <c r="AA199" s="65" t="s">
        <v>45</v>
      </c>
      <c r="AB199" s="66" t="s">
        <v>45</v>
      </c>
      <c r="AC199" s="273" t="s">
        <v>373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15.928571428571429</v>
      </c>
      <c r="BN199" s="75">
        <f t="shared" si="38"/>
        <v>17.84</v>
      </c>
      <c r="BO199" s="75">
        <f t="shared" si="39"/>
        <v>2.2893772893772892E-2</v>
      </c>
      <c r="BP199" s="75">
        <f t="shared" si="40"/>
        <v>2.564102564102564E-2</v>
      </c>
    </row>
    <row r="200" spans="1:68" ht="27" customHeight="1" x14ac:dyDescent="0.25">
      <c r="A200" s="60" t="s">
        <v>374</v>
      </c>
      <c r="B200" s="60" t="s">
        <v>375</v>
      </c>
      <c r="C200" s="34">
        <v>4301031201</v>
      </c>
      <c r="D200" s="796">
        <v>4680115881563</v>
      </c>
      <c r="E200" s="796"/>
      <c r="F200" s="59">
        <v>0.7</v>
      </c>
      <c r="G200" s="35">
        <v>6</v>
      </c>
      <c r="H200" s="59">
        <v>4.2</v>
      </c>
      <c r="I200" s="59">
        <v>4.4000000000000004</v>
      </c>
      <c r="J200" s="35">
        <v>156</v>
      </c>
      <c r="K200" s="35" t="s">
        <v>88</v>
      </c>
      <c r="L200" s="35" t="s">
        <v>45</v>
      </c>
      <c r="M200" s="36" t="s">
        <v>82</v>
      </c>
      <c r="N200" s="36"/>
      <c r="O200" s="35">
        <v>40</v>
      </c>
      <c r="P200" s="10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8"/>
      <c r="R200" s="798"/>
      <c r="S200" s="798"/>
      <c r="T200" s="799"/>
      <c r="U200" s="37" t="s">
        <v>45</v>
      </c>
      <c r="V200" s="37" t="s">
        <v>45</v>
      </c>
      <c r="W200" s="38" t="s">
        <v>0</v>
      </c>
      <c r="X200" s="56">
        <v>70</v>
      </c>
      <c r="Y200" s="53">
        <f t="shared" si="36"/>
        <v>71.400000000000006</v>
      </c>
      <c r="Z200" s="39">
        <f>IFERROR(IF(Y200=0,"",ROUNDUP(Y200/H200,0)*0.00753),"")</f>
        <v>0.12801000000000001</v>
      </c>
      <c r="AA200" s="65" t="s">
        <v>45</v>
      </c>
      <c r="AB200" s="66" t="s">
        <v>45</v>
      </c>
      <c r="AC200" s="275" t="s">
        <v>376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73.333333333333329</v>
      </c>
      <c r="BN200" s="75">
        <f t="shared" si="38"/>
        <v>74.8</v>
      </c>
      <c r="BO200" s="75">
        <f t="shared" si="39"/>
        <v>0.10683760683760682</v>
      </c>
      <c r="BP200" s="75">
        <f t="shared" si="40"/>
        <v>0.10897435897435898</v>
      </c>
    </row>
    <row r="201" spans="1:68" ht="27" customHeight="1" x14ac:dyDescent="0.25">
      <c r="A201" s="60" t="s">
        <v>377</v>
      </c>
      <c r="B201" s="60" t="s">
        <v>378</v>
      </c>
      <c r="C201" s="34">
        <v>4301031199</v>
      </c>
      <c r="D201" s="796">
        <v>4680115880986</v>
      </c>
      <c r="E201" s="796"/>
      <c r="F201" s="59">
        <v>0.35</v>
      </c>
      <c r="G201" s="35">
        <v>6</v>
      </c>
      <c r="H201" s="59">
        <v>2.1</v>
      </c>
      <c r="I201" s="59">
        <v>2.23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10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8"/>
      <c r="R201" s="798"/>
      <c r="S201" s="798"/>
      <c r="T201" s="799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370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customHeight="1" x14ac:dyDescent="0.25">
      <c r="A202" s="60" t="s">
        <v>379</v>
      </c>
      <c r="B202" s="60" t="s">
        <v>380</v>
      </c>
      <c r="C202" s="34">
        <v>4301031205</v>
      </c>
      <c r="D202" s="796">
        <v>4680115881785</v>
      </c>
      <c r="E202" s="796"/>
      <c r="F202" s="59">
        <v>0.35</v>
      </c>
      <c r="G202" s="35">
        <v>6</v>
      </c>
      <c r="H202" s="59">
        <v>2.1</v>
      </c>
      <c r="I202" s="59">
        <v>2.23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10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8"/>
      <c r="R202" s="798"/>
      <c r="S202" s="798"/>
      <c r="T202" s="799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373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customHeight="1" x14ac:dyDescent="0.25">
      <c r="A203" s="60" t="s">
        <v>381</v>
      </c>
      <c r="B203" s="60" t="s">
        <v>382</v>
      </c>
      <c r="C203" s="34">
        <v>4301031202</v>
      </c>
      <c r="D203" s="796">
        <v>4680115881679</v>
      </c>
      <c r="E203" s="796"/>
      <c r="F203" s="59">
        <v>0.35</v>
      </c>
      <c r="G203" s="35">
        <v>6</v>
      </c>
      <c r="H203" s="59">
        <v>2.1</v>
      </c>
      <c r="I203" s="59">
        <v>2.2000000000000002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10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8"/>
      <c r="R203" s="798"/>
      <c r="S203" s="798"/>
      <c r="T203" s="799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376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customHeight="1" x14ac:dyDescent="0.25">
      <c r="A204" s="60" t="s">
        <v>383</v>
      </c>
      <c r="B204" s="60" t="s">
        <v>384</v>
      </c>
      <c r="C204" s="34">
        <v>4301031158</v>
      </c>
      <c r="D204" s="796">
        <v>4680115880191</v>
      </c>
      <c r="E204" s="796"/>
      <c r="F204" s="59">
        <v>0.4</v>
      </c>
      <c r="G204" s="35">
        <v>6</v>
      </c>
      <c r="H204" s="59">
        <v>2.4</v>
      </c>
      <c r="I204" s="59">
        <v>2.6</v>
      </c>
      <c r="J204" s="35">
        <v>156</v>
      </c>
      <c r="K204" s="35" t="s">
        <v>88</v>
      </c>
      <c r="L204" s="35" t="s">
        <v>45</v>
      </c>
      <c r="M204" s="36" t="s">
        <v>82</v>
      </c>
      <c r="N204" s="36"/>
      <c r="O204" s="35">
        <v>40</v>
      </c>
      <c r="P204" s="10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8"/>
      <c r="R204" s="798"/>
      <c r="S204" s="798"/>
      <c r="T204" s="799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IFERROR(IF(Y204=0,"",ROUNDUP(Y204/H204,0)*0.00753),"")</f>
        <v/>
      </c>
      <c r="AA204" s="65" t="s">
        <v>45</v>
      </c>
      <c r="AB204" s="66" t="s">
        <v>45</v>
      </c>
      <c r="AC204" s="283" t="s">
        <v>376</v>
      </c>
      <c r="AG204" s="75"/>
      <c r="AJ204" s="79" t="s">
        <v>45</v>
      </c>
      <c r="AK204" s="79">
        <v>0</v>
      </c>
      <c r="BB204" s="284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ht="27" customHeight="1" x14ac:dyDescent="0.25">
      <c r="A205" s="60" t="s">
        <v>385</v>
      </c>
      <c r="B205" s="60" t="s">
        <v>386</v>
      </c>
      <c r="C205" s="34">
        <v>4301031245</v>
      </c>
      <c r="D205" s="796">
        <v>4680115883963</v>
      </c>
      <c r="E205" s="796"/>
      <c r="F205" s="59">
        <v>0.28000000000000003</v>
      </c>
      <c r="G205" s="35">
        <v>6</v>
      </c>
      <c r="H205" s="59">
        <v>1.68</v>
      </c>
      <c r="I205" s="59">
        <v>1.78</v>
      </c>
      <c r="J205" s="35">
        <v>234</v>
      </c>
      <c r="K205" s="35" t="s">
        <v>83</v>
      </c>
      <c r="L205" s="35" t="s">
        <v>45</v>
      </c>
      <c r="M205" s="36" t="s">
        <v>82</v>
      </c>
      <c r="N205" s="36"/>
      <c r="O205" s="35">
        <v>40</v>
      </c>
      <c r="P205" s="10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8"/>
      <c r="R205" s="798"/>
      <c r="S205" s="798"/>
      <c r="T205" s="799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85" t="s">
        <v>387</v>
      </c>
      <c r="AG205" s="75"/>
      <c r="AJ205" s="79" t="s">
        <v>45</v>
      </c>
      <c r="AK205" s="79">
        <v>0</v>
      </c>
      <c r="BB205" s="286" t="s">
        <v>66</v>
      </c>
      <c r="BM205" s="75">
        <f t="shared" si="37"/>
        <v>0</v>
      </c>
      <c r="BN205" s="75">
        <f t="shared" si="38"/>
        <v>0</v>
      </c>
      <c r="BO205" s="75">
        <f t="shared" si="39"/>
        <v>0</v>
      </c>
      <c r="BP205" s="75">
        <f t="shared" si="40"/>
        <v>0</v>
      </c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794"/>
      <c r="P206" s="790" t="s">
        <v>40</v>
      </c>
      <c r="Q206" s="791"/>
      <c r="R206" s="791"/>
      <c r="S206" s="791"/>
      <c r="T206" s="791"/>
      <c r="U206" s="791"/>
      <c r="V206" s="792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20.238095238095234</v>
      </c>
      <c r="Y206" s="41">
        <f>IFERROR(Y198/H198,"0")+IFERROR(Y199/H199,"0")+IFERROR(Y200/H200,"0")+IFERROR(Y201/H201,"0")+IFERROR(Y202/H202,"0")+IFERROR(Y203/H203,"0")+IFERROR(Y204/H204,"0")+IFERROR(Y205/H205,"0")</f>
        <v>21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0.15813000000000002</v>
      </c>
      <c r="AA206" s="64"/>
      <c r="AB206" s="64"/>
      <c r="AC206" s="64"/>
    </row>
    <row r="207" spans="1:68" x14ac:dyDescent="0.2">
      <c r="A207" s="793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90" t="s">
        <v>40</v>
      </c>
      <c r="Q207" s="791"/>
      <c r="R207" s="791"/>
      <c r="S207" s="791"/>
      <c r="T207" s="791"/>
      <c r="U207" s="791"/>
      <c r="V207" s="792"/>
      <c r="W207" s="40" t="s">
        <v>0</v>
      </c>
      <c r="X207" s="41">
        <f>IFERROR(SUM(X198:X205),"0")</f>
        <v>85</v>
      </c>
      <c r="Y207" s="41">
        <f>IFERROR(SUM(Y198:Y205),"0")</f>
        <v>88.2</v>
      </c>
      <c r="Z207" s="40"/>
      <c r="AA207" s="64"/>
      <c r="AB207" s="64"/>
      <c r="AC207" s="64"/>
    </row>
    <row r="208" spans="1:68" ht="16.5" customHeight="1" x14ac:dyDescent="0.25">
      <c r="A208" s="805" t="s">
        <v>388</v>
      </c>
      <c r="B208" s="805"/>
      <c r="C208" s="805"/>
      <c r="D208" s="805"/>
      <c r="E208" s="805"/>
      <c r="F208" s="805"/>
      <c r="G208" s="805"/>
      <c r="H208" s="805"/>
      <c r="I208" s="805"/>
      <c r="J208" s="805"/>
      <c r="K208" s="805"/>
      <c r="L208" s="805"/>
      <c r="M208" s="805"/>
      <c r="N208" s="805"/>
      <c r="O208" s="805"/>
      <c r="P208" s="805"/>
      <c r="Q208" s="805"/>
      <c r="R208" s="805"/>
      <c r="S208" s="805"/>
      <c r="T208" s="805"/>
      <c r="U208" s="805"/>
      <c r="V208" s="805"/>
      <c r="W208" s="805"/>
      <c r="X208" s="805"/>
      <c r="Y208" s="805"/>
      <c r="Z208" s="805"/>
      <c r="AA208" s="62"/>
      <c r="AB208" s="62"/>
      <c r="AC208" s="62"/>
    </row>
    <row r="209" spans="1:68" ht="14.25" customHeight="1" x14ac:dyDescent="0.25">
      <c r="A209" s="795" t="s">
        <v>135</v>
      </c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5"/>
      <c r="P209" s="795"/>
      <c r="Q209" s="795"/>
      <c r="R209" s="795"/>
      <c r="S209" s="795"/>
      <c r="T209" s="795"/>
      <c r="U209" s="795"/>
      <c r="V209" s="795"/>
      <c r="W209" s="795"/>
      <c r="X209" s="795"/>
      <c r="Y209" s="795"/>
      <c r="Z209" s="795"/>
      <c r="AA209" s="63"/>
      <c r="AB209" s="63"/>
      <c r="AC209" s="63"/>
    </row>
    <row r="210" spans="1:68" ht="27" customHeight="1" x14ac:dyDescent="0.25">
      <c r="A210" s="60" t="s">
        <v>389</v>
      </c>
      <c r="B210" s="60" t="s">
        <v>390</v>
      </c>
      <c r="C210" s="34">
        <v>4301011450</v>
      </c>
      <c r="D210" s="796">
        <v>4680115881402</v>
      </c>
      <c r="E210" s="796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140</v>
      </c>
      <c r="L210" s="35" t="s">
        <v>45</v>
      </c>
      <c r="M210" s="36" t="s">
        <v>139</v>
      </c>
      <c r="N210" s="36"/>
      <c r="O210" s="35">
        <v>55</v>
      </c>
      <c r="P210" s="10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8"/>
      <c r="R210" s="798"/>
      <c r="S210" s="798"/>
      <c r="T210" s="79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7" t="s">
        <v>391</v>
      </c>
      <c r="AG210" s="75"/>
      <c r="AJ210" s="79" t="s">
        <v>45</v>
      </c>
      <c r="AK210" s="79">
        <v>0</v>
      </c>
      <c r="BB210" s="288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27" customHeight="1" x14ac:dyDescent="0.25">
      <c r="A211" s="60" t="s">
        <v>392</v>
      </c>
      <c r="B211" s="60" t="s">
        <v>393</v>
      </c>
      <c r="C211" s="34">
        <v>4301011767</v>
      </c>
      <c r="D211" s="796">
        <v>4680115881396</v>
      </c>
      <c r="E211" s="796"/>
      <c r="F211" s="59">
        <v>0.45</v>
      </c>
      <c r="G211" s="35">
        <v>6</v>
      </c>
      <c r="H211" s="59">
        <v>2.7</v>
      </c>
      <c r="I211" s="59">
        <v>2.9</v>
      </c>
      <c r="J211" s="35">
        <v>156</v>
      </c>
      <c r="K211" s="35" t="s">
        <v>88</v>
      </c>
      <c r="L211" s="35" t="s">
        <v>45</v>
      </c>
      <c r="M211" s="36" t="s">
        <v>82</v>
      </c>
      <c r="N211" s="36"/>
      <c r="O211" s="35">
        <v>55</v>
      </c>
      <c r="P211" s="10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8"/>
      <c r="R211" s="798"/>
      <c r="S211" s="798"/>
      <c r="T211" s="799"/>
      <c r="U211" s="37" t="s">
        <v>45</v>
      </c>
      <c r="V211" s="37" t="s">
        <v>45</v>
      </c>
      <c r="W211" s="38" t="s">
        <v>0</v>
      </c>
      <c r="X211" s="56">
        <v>45</v>
      </c>
      <c r="Y211" s="53">
        <f>IFERROR(IF(X211="",0,CEILING((X211/$H211),1)*$H211),"")</f>
        <v>45.900000000000006</v>
      </c>
      <c r="Z211" s="39">
        <f>IFERROR(IF(Y211=0,"",ROUNDUP(Y211/H211,0)*0.00753),"")</f>
        <v>0.12801000000000001</v>
      </c>
      <c r="AA211" s="65" t="s">
        <v>45</v>
      </c>
      <c r="AB211" s="66" t="s">
        <v>45</v>
      </c>
      <c r="AC211" s="289" t="s">
        <v>391</v>
      </c>
      <c r="AG211" s="75"/>
      <c r="AJ211" s="79" t="s">
        <v>45</v>
      </c>
      <c r="AK211" s="79">
        <v>0</v>
      </c>
      <c r="BB211" s="290" t="s">
        <v>66</v>
      </c>
      <c r="BM211" s="75">
        <f>IFERROR(X211*I211/H211,"0")</f>
        <v>48.333333333333329</v>
      </c>
      <c r="BN211" s="75">
        <f>IFERROR(Y211*I211/H211,"0")</f>
        <v>49.300000000000004</v>
      </c>
      <c r="BO211" s="75">
        <f>IFERROR(1/J211*(X211/H211),"0")</f>
        <v>0.10683760683760682</v>
      </c>
      <c r="BP211" s="75">
        <f>IFERROR(1/J211*(Y211/H211),"0")</f>
        <v>0.10897435897435898</v>
      </c>
    </row>
    <row r="212" spans="1:68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90" t="s">
        <v>40</v>
      </c>
      <c r="Q212" s="791"/>
      <c r="R212" s="791"/>
      <c r="S212" s="791"/>
      <c r="T212" s="791"/>
      <c r="U212" s="791"/>
      <c r="V212" s="792"/>
      <c r="W212" s="40" t="s">
        <v>39</v>
      </c>
      <c r="X212" s="41">
        <f>IFERROR(X210/H210,"0")+IFERROR(X211/H211,"0")</f>
        <v>16.666666666666664</v>
      </c>
      <c r="Y212" s="41">
        <f>IFERROR(Y210/H210,"0")+IFERROR(Y211/H211,"0")</f>
        <v>17</v>
      </c>
      <c r="Z212" s="41">
        <f>IFERROR(IF(Z210="",0,Z210),"0")+IFERROR(IF(Z211="",0,Z211),"0")</f>
        <v>0.12801000000000001</v>
      </c>
      <c r="AA212" s="64"/>
      <c r="AB212" s="64"/>
      <c r="AC212" s="64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90" t="s">
        <v>40</v>
      </c>
      <c r="Q213" s="791"/>
      <c r="R213" s="791"/>
      <c r="S213" s="791"/>
      <c r="T213" s="791"/>
      <c r="U213" s="791"/>
      <c r="V213" s="792"/>
      <c r="W213" s="40" t="s">
        <v>0</v>
      </c>
      <c r="X213" s="41">
        <f>IFERROR(SUM(X210:X211),"0")</f>
        <v>45</v>
      </c>
      <c r="Y213" s="41">
        <f>IFERROR(SUM(Y210:Y211),"0")</f>
        <v>45.900000000000006</v>
      </c>
      <c r="Z213" s="40"/>
      <c r="AA213" s="64"/>
      <c r="AB213" s="64"/>
      <c r="AC213" s="64"/>
    </row>
    <row r="214" spans="1:68" ht="14.25" customHeight="1" x14ac:dyDescent="0.25">
      <c r="A214" s="795" t="s">
        <v>193</v>
      </c>
      <c r="B214" s="795"/>
      <c r="C214" s="795"/>
      <c r="D214" s="795"/>
      <c r="E214" s="795"/>
      <c r="F214" s="795"/>
      <c r="G214" s="795"/>
      <c r="H214" s="795"/>
      <c r="I214" s="795"/>
      <c r="J214" s="795"/>
      <c r="K214" s="795"/>
      <c r="L214" s="795"/>
      <c r="M214" s="795"/>
      <c r="N214" s="795"/>
      <c r="O214" s="795"/>
      <c r="P214" s="795"/>
      <c r="Q214" s="795"/>
      <c r="R214" s="795"/>
      <c r="S214" s="795"/>
      <c r="T214" s="795"/>
      <c r="U214" s="795"/>
      <c r="V214" s="795"/>
      <c r="W214" s="795"/>
      <c r="X214" s="795"/>
      <c r="Y214" s="795"/>
      <c r="Z214" s="795"/>
      <c r="AA214" s="63"/>
      <c r="AB214" s="63"/>
      <c r="AC214" s="63"/>
    </row>
    <row r="215" spans="1:68" ht="16.5" customHeight="1" x14ac:dyDescent="0.25">
      <c r="A215" s="60" t="s">
        <v>394</v>
      </c>
      <c r="B215" s="60" t="s">
        <v>395</v>
      </c>
      <c r="C215" s="34">
        <v>4301020262</v>
      </c>
      <c r="D215" s="796">
        <v>4680115882935</v>
      </c>
      <c r="E215" s="796"/>
      <c r="F215" s="59">
        <v>1.35</v>
      </c>
      <c r="G215" s="35">
        <v>8</v>
      </c>
      <c r="H215" s="59">
        <v>10.8</v>
      </c>
      <c r="I215" s="59">
        <v>11.28</v>
      </c>
      <c r="J215" s="35">
        <v>56</v>
      </c>
      <c r="K215" s="35" t="s">
        <v>140</v>
      </c>
      <c r="L215" s="35" t="s">
        <v>45</v>
      </c>
      <c r="M215" s="36" t="s">
        <v>143</v>
      </c>
      <c r="N215" s="36"/>
      <c r="O215" s="35">
        <v>50</v>
      </c>
      <c r="P215" s="10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8"/>
      <c r="R215" s="798"/>
      <c r="S215" s="798"/>
      <c r="T215" s="799"/>
      <c r="U215" s="37" t="s">
        <v>45</v>
      </c>
      <c r="V215" s="37" t="s">
        <v>45</v>
      </c>
      <c r="W215" s="38" t="s">
        <v>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IFERROR(IF(Y215=0,"",ROUNDUP(Y215/H215,0)*0.02175),"")</f>
        <v/>
      </c>
      <c r="AA215" s="65" t="s">
        <v>45</v>
      </c>
      <c r="AB215" s="66" t="s">
        <v>45</v>
      </c>
      <c r="AC215" s="291" t="s">
        <v>396</v>
      </c>
      <c r="AG215" s="75"/>
      <c r="AJ215" s="79" t="s">
        <v>45</v>
      </c>
      <c r="AK215" s="79">
        <v>0</v>
      </c>
      <c r="BB215" s="292" t="s">
        <v>66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ht="16.5" customHeight="1" x14ac:dyDescent="0.25">
      <c r="A216" s="60" t="s">
        <v>397</v>
      </c>
      <c r="B216" s="60" t="s">
        <v>398</v>
      </c>
      <c r="C216" s="34">
        <v>4301020220</v>
      </c>
      <c r="D216" s="796">
        <v>4680115880764</v>
      </c>
      <c r="E216" s="796"/>
      <c r="F216" s="59">
        <v>0.35</v>
      </c>
      <c r="G216" s="35">
        <v>6</v>
      </c>
      <c r="H216" s="59">
        <v>2.1</v>
      </c>
      <c r="I216" s="59">
        <v>2.2799999999999998</v>
      </c>
      <c r="J216" s="35">
        <v>182</v>
      </c>
      <c r="K216" s="35" t="s">
        <v>205</v>
      </c>
      <c r="L216" s="35" t="s">
        <v>45</v>
      </c>
      <c r="M216" s="36" t="s">
        <v>139</v>
      </c>
      <c r="N216" s="36"/>
      <c r="O216" s="35">
        <v>50</v>
      </c>
      <c r="P216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8"/>
      <c r="R216" s="798"/>
      <c r="S216" s="798"/>
      <c r="T216" s="799"/>
      <c r="U216" s="37" t="s">
        <v>45</v>
      </c>
      <c r="V216" s="37" t="s">
        <v>45</v>
      </c>
      <c r="W216" s="38" t="s">
        <v>0</v>
      </c>
      <c r="X216" s="56">
        <v>0</v>
      </c>
      <c r="Y216" s="53">
        <f>IFERROR(IF(X216="",0,CEILING((X216/$H216),1)*$H216),"")</f>
        <v>0</v>
      </c>
      <c r="Z216" s="39" t="str">
        <f>IFERROR(IF(Y216=0,"",ROUNDUP(Y216/H216,0)*0.00651),"")</f>
        <v/>
      </c>
      <c r="AA216" s="65" t="s">
        <v>45</v>
      </c>
      <c r="AB216" s="66" t="s">
        <v>45</v>
      </c>
      <c r="AC216" s="293" t="s">
        <v>396</v>
      </c>
      <c r="AG216" s="75"/>
      <c r="AJ216" s="79" t="s">
        <v>45</v>
      </c>
      <c r="AK216" s="79">
        <v>0</v>
      </c>
      <c r="BB216" s="294" t="s">
        <v>66</v>
      </c>
      <c r="BM216" s="75">
        <f>IFERROR(X216*I216/H216,"0")</f>
        <v>0</v>
      </c>
      <c r="BN216" s="75">
        <f>IFERROR(Y216*I216/H216,"0")</f>
        <v>0</v>
      </c>
      <c r="BO216" s="75">
        <f>IFERROR(1/J216*(X216/H216),"0")</f>
        <v>0</v>
      </c>
      <c r="BP216" s="75">
        <f>IFERROR(1/J216*(Y216/H216),"0")</f>
        <v>0</v>
      </c>
    </row>
    <row r="217" spans="1:68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794"/>
      <c r="P217" s="790" t="s">
        <v>40</v>
      </c>
      <c r="Q217" s="791"/>
      <c r="R217" s="791"/>
      <c r="S217" s="791"/>
      <c r="T217" s="791"/>
      <c r="U217" s="791"/>
      <c r="V217" s="792"/>
      <c r="W217" s="40" t="s">
        <v>39</v>
      </c>
      <c r="X217" s="41">
        <f>IFERROR(X215/H215,"0")+IFERROR(X216/H216,"0")</f>
        <v>0</v>
      </c>
      <c r="Y217" s="41">
        <f>IFERROR(Y215/H215,"0")+IFERROR(Y216/H216,"0")</f>
        <v>0</v>
      </c>
      <c r="Z217" s="41">
        <f>IFERROR(IF(Z215="",0,Z215),"0")+IFERROR(IF(Z216="",0,Z216),"0")</f>
        <v>0</v>
      </c>
      <c r="AA217" s="64"/>
      <c r="AB217" s="64"/>
      <c r="AC217" s="64"/>
    </row>
    <row r="218" spans="1:68" x14ac:dyDescent="0.2">
      <c r="A218" s="793"/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4"/>
      <c r="P218" s="790" t="s">
        <v>40</v>
      </c>
      <c r="Q218" s="791"/>
      <c r="R218" s="791"/>
      <c r="S218" s="791"/>
      <c r="T218" s="791"/>
      <c r="U218" s="791"/>
      <c r="V218" s="792"/>
      <c r="W218" s="40" t="s">
        <v>0</v>
      </c>
      <c r="X218" s="41">
        <f>IFERROR(SUM(X215:X216),"0")</f>
        <v>0</v>
      </c>
      <c r="Y218" s="41">
        <f>IFERROR(SUM(Y215:Y216),"0")</f>
        <v>0</v>
      </c>
      <c r="Z218" s="40"/>
      <c r="AA218" s="64"/>
      <c r="AB218" s="64"/>
      <c r="AC218" s="64"/>
    </row>
    <row r="219" spans="1:68" ht="14.25" customHeight="1" x14ac:dyDescent="0.25">
      <c r="A219" s="795" t="s">
        <v>78</v>
      </c>
      <c r="B219" s="795"/>
      <c r="C219" s="795"/>
      <c r="D219" s="795"/>
      <c r="E219" s="795"/>
      <c r="F219" s="795"/>
      <c r="G219" s="795"/>
      <c r="H219" s="795"/>
      <c r="I219" s="795"/>
      <c r="J219" s="795"/>
      <c r="K219" s="795"/>
      <c r="L219" s="795"/>
      <c r="M219" s="795"/>
      <c r="N219" s="795"/>
      <c r="O219" s="795"/>
      <c r="P219" s="795"/>
      <c r="Q219" s="795"/>
      <c r="R219" s="795"/>
      <c r="S219" s="795"/>
      <c r="T219" s="795"/>
      <c r="U219" s="795"/>
      <c r="V219" s="795"/>
      <c r="W219" s="795"/>
      <c r="X219" s="795"/>
      <c r="Y219" s="795"/>
      <c r="Z219" s="795"/>
      <c r="AA219" s="63"/>
      <c r="AB219" s="63"/>
      <c r="AC219" s="63"/>
    </row>
    <row r="220" spans="1:68" ht="27" customHeight="1" x14ac:dyDescent="0.25">
      <c r="A220" s="60" t="s">
        <v>399</v>
      </c>
      <c r="B220" s="60" t="s">
        <v>400</v>
      </c>
      <c r="C220" s="34">
        <v>4301031224</v>
      </c>
      <c r="D220" s="796">
        <v>4680115882683</v>
      </c>
      <c r="E220" s="796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88</v>
      </c>
      <c r="L220" s="35" t="s">
        <v>45</v>
      </c>
      <c r="M220" s="36" t="s">
        <v>82</v>
      </c>
      <c r="N220" s="36"/>
      <c r="O220" s="35">
        <v>40</v>
      </c>
      <c r="P220" s="10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8"/>
      <c r="R220" s="798"/>
      <c r="S220" s="798"/>
      <c r="T220" s="799"/>
      <c r="U220" s="37" t="s">
        <v>45</v>
      </c>
      <c r="V220" s="37" t="s">
        <v>45</v>
      </c>
      <c r="W220" s="38" t="s">
        <v>0</v>
      </c>
      <c r="X220" s="56">
        <v>530</v>
      </c>
      <c r="Y220" s="53">
        <f t="shared" ref="Y220:Y227" si="41">IFERROR(IF(X220="",0,CEILING((X220/$H220),1)*$H220),"")</f>
        <v>534.6</v>
      </c>
      <c r="Z220" s="39">
        <f>IFERROR(IF(Y220=0,"",ROUNDUP(Y220/H220,0)*0.00902),"")</f>
        <v>0.89298</v>
      </c>
      <c r="AA220" s="65" t="s">
        <v>45</v>
      </c>
      <c r="AB220" s="66" t="s">
        <v>45</v>
      </c>
      <c r="AC220" s="295" t="s">
        <v>401</v>
      </c>
      <c r="AG220" s="75"/>
      <c r="AJ220" s="79" t="s">
        <v>45</v>
      </c>
      <c r="AK220" s="79">
        <v>0</v>
      </c>
      <c r="BB220" s="296" t="s">
        <v>66</v>
      </c>
      <c r="BM220" s="75">
        <f t="shared" ref="BM220:BM227" si="42">IFERROR(X220*I220/H220,"0")</f>
        <v>550.61111111111109</v>
      </c>
      <c r="BN220" s="75">
        <f t="shared" ref="BN220:BN227" si="43">IFERROR(Y220*I220/H220,"0")</f>
        <v>555.39</v>
      </c>
      <c r="BO220" s="75">
        <f t="shared" ref="BO220:BO227" si="44">IFERROR(1/J220*(X220/H220),"0")</f>
        <v>0.7435465768799101</v>
      </c>
      <c r="BP220" s="75">
        <f t="shared" ref="BP220:BP227" si="45">IFERROR(1/J220*(Y220/H220),"0")</f>
        <v>0.75</v>
      </c>
    </row>
    <row r="221" spans="1:68" ht="27" customHeight="1" x14ac:dyDescent="0.25">
      <c r="A221" s="60" t="s">
        <v>402</v>
      </c>
      <c r="B221" s="60" t="s">
        <v>403</v>
      </c>
      <c r="C221" s="34">
        <v>4301031230</v>
      </c>
      <c r="D221" s="796">
        <v>4680115882690</v>
      </c>
      <c r="E221" s="796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88</v>
      </c>
      <c r="L221" s="35" t="s">
        <v>45</v>
      </c>
      <c r="M221" s="36" t="s">
        <v>82</v>
      </c>
      <c r="N221" s="36"/>
      <c r="O221" s="35">
        <v>40</v>
      </c>
      <c r="P221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8"/>
      <c r="R221" s="798"/>
      <c r="S221" s="798"/>
      <c r="T221" s="799"/>
      <c r="U221" s="37" t="s">
        <v>45</v>
      </c>
      <c r="V221" s="37" t="s">
        <v>45</v>
      </c>
      <c r="W221" s="38" t="s">
        <v>0</v>
      </c>
      <c r="X221" s="56">
        <v>440</v>
      </c>
      <c r="Y221" s="53">
        <f t="shared" si="41"/>
        <v>442.8</v>
      </c>
      <c r="Z221" s="39">
        <f>IFERROR(IF(Y221=0,"",ROUNDUP(Y221/H221,0)*0.00902),"")</f>
        <v>0.73964000000000008</v>
      </c>
      <c r="AA221" s="65" t="s">
        <v>45</v>
      </c>
      <c r="AB221" s="66" t="s">
        <v>45</v>
      </c>
      <c r="AC221" s="297" t="s">
        <v>404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457.11111111111109</v>
      </c>
      <c r="BN221" s="75">
        <f t="shared" si="43"/>
        <v>460.02</v>
      </c>
      <c r="BO221" s="75">
        <f t="shared" si="44"/>
        <v>0.61728395061728392</v>
      </c>
      <c r="BP221" s="75">
        <f t="shared" si="45"/>
        <v>0.62121212121212122</v>
      </c>
    </row>
    <row r="222" spans="1:68" ht="27" customHeight="1" x14ac:dyDescent="0.25">
      <c r="A222" s="60" t="s">
        <v>405</v>
      </c>
      <c r="B222" s="60" t="s">
        <v>406</v>
      </c>
      <c r="C222" s="34">
        <v>4301031220</v>
      </c>
      <c r="D222" s="796">
        <v>4680115882669</v>
      </c>
      <c r="E222" s="796"/>
      <c r="F222" s="59">
        <v>0.9</v>
      </c>
      <c r="G222" s="35">
        <v>6</v>
      </c>
      <c r="H222" s="59">
        <v>5.4</v>
      </c>
      <c r="I222" s="59">
        <v>5.61</v>
      </c>
      <c r="J222" s="35">
        <v>132</v>
      </c>
      <c r="K222" s="35" t="s">
        <v>88</v>
      </c>
      <c r="L222" s="35" t="s">
        <v>45</v>
      </c>
      <c r="M222" s="36" t="s">
        <v>82</v>
      </c>
      <c r="N222" s="36"/>
      <c r="O222" s="35">
        <v>40</v>
      </c>
      <c r="P222" s="10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8"/>
      <c r="R222" s="798"/>
      <c r="S222" s="798"/>
      <c r="T222" s="799"/>
      <c r="U222" s="37" t="s">
        <v>45</v>
      </c>
      <c r="V222" s="37" t="s">
        <v>45</v>
      </c>
      <c r="W222" s="38" t="s">
        <v>0</v>
      </c>
      <c r="X222" s="56">
        <v>530</v>
      </c>
      <c r="Y222" s="53">
        <f t="shared" si="41"/>
        <v>534.6</v>
      </c>
      <c r="Z222" s="39">
        <f>IFERROR(IF(Y222=0,"",ROUNDUP(Y222/H222,0)*0.00902),"")</f>
        <v>0.89298</v>
      </c>
      <c r="AA222" s="65" t="s">
        <v>45</v>
      </c>
      <c r="AB222" s="66" t="s">
        <v>45</v>
      </c>
      <c r="AC222" s="299" t="s">
        <v>407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550.61111111111109</v>
      </c>
      <c r="BN222" s="75">
        <f t="shared" si="43"/>
        <v>555.39</v>
      </c>
      <c r="BO222" s="75">
        <f t="shared" si="44"/>
        <v>0.7435465768799101</v>
      </c>
      <c r="BP222" s="75">
        <f t="shared" si="45"/>
        <v>0.75</v>
      </c>
    </row>
    <row r="223" spans="1:68" ht="27" customHeight="1" x14ac:dyDescent="0.25">
      <c r="A223" s="60" t="s">
        <v>408</v>
      </c>
      <c r="B223" s="60" t="s">
        <v>409</v>
      </c>
      <c r="C223" s="34">
        <v>4301031221</v>
      </c>
      <c r="D223" s="796">
        <v>4680115882676</v>
      </c>
      <c r="E223" s="796"/>
      <c r="F223" s="59">
        <v>0.9</v>
      </c>
      <c r="G223" s="35">
        <v>6</v>
      </c>
      <c r="H223" s="59">
        <v>5.4</v>
      </c>
      <c r="I223" s="59">
        <v>5.61</v>
      </c>
      <c r="J223" s="35">
        <v>132</v>
      </c>
      <c r="K223" s="35" t="s">
        <v>88</v>
      </c>
      <c r="L223" s="35" t="s">
        <v>45</v>
      </c>
      <c r="M223" s="36" t="s">
        <v>82</v>
      </c>
      <c r="N223" s="36"/>
      <c r="O223" s="35">
        <v>40</v>
      </c>
      <c r="P223" s="10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8"/>
      <c r="R223" s="798"/>
      <c r="S223" s="798"/>
      <c r="T223" s="799"/>
      <c r="U223" s="37" t="s">
        <v>45</v>
      </c>
      <c r="V223" s="37" t="s">
        <v>45</v>
      </c>
      <c r="W223" s="38" t="s">
        <v>0</v>
      </c>
      <c r="X223" s="56">
        <v>630</v>
      </c>
      <c r="Y223" s="53">
        <f t="shared" si="41"/>
        <v>631.80000000000007</v>
      </c>
      <c r="Z223" s="39">
        <f>IFERROR(IF(Y223=0,"",ROUNDUP(Y223/H223,0)*0.00902),"")</f>
        <v>1.0553399999999999</v>
      </c>
      <c r="AA223" s="65" t="s">
        <v>45</v>
      </c>
      <c r="AB223" s="66" t="s">
        <v>45</v>
      </c>
      <c r="AC223" s="301" t="s">
        <v>410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654.5</v>
      </c>
      <c r="BN223" s="75">
        <f t="shared" si="43"/>
        <v>656.37000000000012</v>
      </c>
      <c r="BO223" s="75">
        <f t="shared" si="44"/>
        <v>0.88383838383838376</v>
      </c>
      <c r="BP223" s="75">
        <f t="shared" si="45"/>
        <v>0.88636363636363635</v>
      </c>
    </row>
    <row r="224" spans="1:68" ht="27" customHeight="1" x14ac:dyDescent="0.25">
      <c r="A224" s="60" t="s">
        <v>411</v>
      </c>
      <c r="B224" s="60" t="s">
        <v>412</v>
      </c>
      <c r="C224" s="34">
        <v>4301031223</v>
      </c>
      <c r="D224" s="796">
        <v>4680115884014</v>
      </c>
      <c r="E224" s="796"/>
      <c r="F224" s="59">
        <v>0.3</v>
      </c>
      <c r="G224" s="35">
        <v>6</v>
      </c>
      <c r="H224" s="59">
        <v>1.8</v>
      </c>
      <c r="I224" s="59">
        <v>1.93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8"/>
      <c r="R224" s="798"/>
      <c r="S224" s="798"/>
      <c r="T224" s="799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401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customHeight="1" x14ac:dyDescent="0.25">
      <c r="A225" s="60" t="s">
        <v>413</v>
      </c>
      <c r="B225" s="60" t="s">
        <v>414</v>
      </c>
      <c r="C225" s="34">
        <v>4301031222</v>
      </c>
      <c r="D225" s="796">
        <v>4680115884007</v>
      </c>
      <c r="E225" s="796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10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8"/>
      <c r="R225" s="798"/>
      <c r="S225" s="798"/>
      <c r="T225" s="799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404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ht="27" customHeight="1" x14ac:dyDescent="0.25">
      <c r="A226" s="60" t="s">
        <v>415</v>
      </c>
      <c r="B226" s="60" t="s">
        <v>416</v>
      </c>
      <c r="C226" s="34">
        <v>4301031229</v>
      </c>
      <c r="D226" s="796">
        <v>4680115884038</v>
      </c>
      <c r="E226" s="796"/>
      <c r="F226" s="59">
        <v>0.3</v>
      </c>
      <c r="G226" s="35">
        <v>6</v>
      </c>
      <c r="H226" s="59">
        <v>1.8</v>
      </c>
      <c r="I226" s="59">
        <v>1.9</v>
      </c>
      <c r="J226" s="35">
        <v>234</v>
      </c>
      <c r="K226" s="35" t="s">
        <v>83</v>
      </c>
      <c r="L226" s="35" t="s">
        <v>45</v>
      </c>
      <c r="M226" s="36" t="s">
        <v>82</v>
      </c>
      <c r="N226" s="36"/>
      <c r="O226" s="35">
        <v>40</v>
      </c>
      <c r="P226" s="10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8"/>
      <c r="R226" s="798"/>
      <c r="S226" s="798"/>
      <c r="T226" s="79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1"/>
        <v>0</v>
      </c>
      <c r="Z226" s="39" t="str">
        <f>IFERROR(IF(Y226=0,"",ROUNDUP(Y226/H226,0)*0.00502),"")</f>
        <v/>
      </c>
      <c r="AA226" s="65" t="s">
        <v>45</v>
      </c>
      <c r="AB226" s="66" t="s">
        <v>45</v>
      </c>
      <c r="AC226" s="307" t="s">
        <v>407</v>
      </c>
      <c r="AG226" s="75"/>
      <c r="AJ226" s="79" t="s">
        <v>45</v>
      </c>
      <c r="AK226" s="79">
        <v>0</v>
      </c>
      <c r="BB226" s="308" t="s">
        <v>66</v>
      </c>
      <c r="BM226" s="75">
        <f t="shared" si="42"/>
        <v>0</v>
      </c>
      <c r="BN226" s="75">
        <f t="shared" si="43"/>
        <v>0</v>
      </c>
      <c r="BO226" s="75">
        <f t="shared" si="44"/>
        <v>0</v>
      </c>
      <c r="BP226" s="75">
        <f t="shared" si="45"/>
        <v>0</v>
      </c>
    </row>
    <row r="227" spans="1:68" ht="27" customHeight="1" x14ac:dyDescent="0.25">
      <c r="A227" s="60" t="s">
        <v>417</v>
      </c>
      <c r="B227" s="60" t="s">
        <v>418</v>
      </c>
      <c r="C227" s="34">
        <v>4301031225</v>
      </c>
      <c r="D227" s="796">
        <v>4680115884021</v>
      </c>
      <c r="E227" s="796"/>
      <c r="F227" s="59">
        <v>0.3</v>
      </c>
      <c r="G227" s="35">
        <v>6</v>
      </c>
      <c r="H227" s="59">
        <v>1.8</v>
      </c>
      <c r="I227" s="59">
        <v>1.9</v>
      </c>
      <c r="J227" s="35">
        <v>234</v>
      </c>
      <c r="K227" s="35" t="s">
        <v>83</v>
      </c>
      <c r="L227" s="35" t="s">
        <v>45</v>
      </c>
      <c r="M227" s="36" t="s">
        <v>82</v>
      </c>
      <c r="N227" s="36"/>
      <c r="O227" s="35">
        <v>40</v>
      </c>
      <c r="P227" s="10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8"/>
      <c r="R227" s="798"/>
      <c r="S227" s="798"/>
      <c r="T227" s="79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1"/>
        <v>0</v>
      </c>
      <c r="Z227" s="39" t="str">
        <f>IFERROR(IF(Y227=0,"",ROUNDUP(Y227/H227,0)*0.00502),"")</f>
        <v/>
      </c>
      <c r="AA227" s="65" t="s">
        <v>45</v>
      </c>
      <c r="AB227" s="66" t="s">
        <v>45</v>
      </c>
      <c r="AC227" s="309" t="s">
        <v>410</v>
      </c>
      <c r="AG227" s="75"/>
      <c r="AJ227" s="79" t="s">
        <v>45</v>
      </c>
      <c r="AK227" s="79">
        <v>0</v>
      </c>
      <c r="BB227" s="310" t="s">
        <v>66</v>
      </c>
      <c r="BM227" s="75">
        <f t="shared" si="42"/>
        <v>0</v>
      </c>
      <c r="BN227" s="75">
        <f t="shared" si="43"/>
        <v>0</v>
      </c>
      <c r="BO227" s="75">
        <f t="shared" si="44"/>
        <v>0</v>
      </c>
      <c r="BP227" s="75">
        <f t="shared" si="45"/>
        <v>0</v>
      </c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794"/>
      <c r="P228" s="790" t="s">
        <v>40</v>
      </c>
      <c r="Q228" s="791"/>
      <c r="R228" s="791"/>
      <c r="S228" s="791"/>
      <c r="T228" s="791"/>
      <c r="U228" s="791"/>
      <c r="V228" s="792"/>
      <c r="W228" s="40" t="s">
        <v>39</v>
      </c>
      <c r="X228" s="41">
        <f>IFERROR(X220/H220,"0")+IFERROR(X221/H221,"0")+IFERROR(X222/H222,"0")+IFERROR(X223/H223,"0")+IFERROR(X224/H224,"0")+IFERROR(X225/H225,"0")+IFERROR(X226/H226,"0")+IFERROR(X227/H227,"0")</f>
        <v>394.44444444444446</v>
      </c>
      <c r="Y228" s="41">
        <f>IFERROR(Y220/H220,"0")+IFERROR(Y221/H221,"0")+IFERROR(Y222/H222,"0")+IFERROR(Y223/H223,"0")+IFERROR(Y224/H224,"0")+IFERROR(Y225/H225,"0")+IFERROR(Y226/H226,"0")+IFERROR(Y227/H227,"0")</f>
        <v>397</v>
      </c>
      <c r="Z228" s="41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3.58094</v>
      </c>
      <c r="AA228" s="64"/>
      <c r="AB228" s="64"/>
      <c r="AC228" s="64"/>
    </row>
    <row r="229" spans="1:68" x14ac:dyDescent="0.2">
      <c r="A229" s="793"/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4"/>
      <c r="P229" s="790" t="s">
        <v>40</v>
      </c>
      <c r="Q229" s="791"/>
      <c r="R229" s="791"/>
      <c r="S229" s="791"/>
      <c r="T229" s="791"/>
      <c r="U229" s="791"/>
      <c r="V229" s="792"/>
      <c r="W229" s="40" t="s">
        <v>0</v>
      </c>
      <c r="X229" s="41">
        <f>IFERROR(SUM(X220:X227),"0")</f>
        <v>2130</v>
      </c>
      <c r="Y229" s="41">
        <f>IFERROR(SUM(Y220:Y227),"0")</f>
        <v>2143.8000000000002</v>
      </c>
      <c r="Z229" s="40"/>
      <c r="AA229" s="64"/>
      <c r="AB229" s="64"/>
      <c r="AC229" s="64"/>
    </row>
    <row r="230" spans="1:68" ht="14.25" customHeight="1" x14ac:dyDescent="0.25">
      <c r="A230" s="795" t="s">
        <v>84</v>
      </c>
      <c r="B230" s="795"/>
      <c r="C230" s="795"/>
      <c r="D230" s="795"/>
      <c r="E230" s="795"/>
      <c r="F230" s="795"/>
      <c r="G230" s="795"/>
      <c r="H230" s="795"/>
      <c r="I230" s="795"/>
      <c r="J230" s="795"/>
      <c r="K230" s="795"/>
      <c r="L230" s="795"/>
      <c r="M230" s="795"/>
      <c r="N230" s="795"/>
      <c r="O230" s="795"/>
      <c r="P230" s="795"/>
      <c r="Q230" s="795"/>
      <c r="R230" s="795"/>
      <c r="S230" s="795"/>
      <c r="T230" s="795"/>
      <c r="U230" s="795"/>
      <c r="V230" s="795"/>
      <c r="W230" s="795"/>
      <c r="X230" s="795"/>
      <c r="Y230" s="795"/>
      <c r="Z230" s="795"/>
      <c r="AA230" s="63"/>
      <c r="AB230" s="63"/>
      <c r="AC230" s="63"/>
    </row>
    <row r="231" spans="1:68" ht="37.5" customHeight="1" x14ac:dyDescent="0.25">
      <c r="A231" s="60" t="s">
        <v>419</v>
      </c>
      <c r="B231" s="60" t="s">
        <v>420</v>
      </c>
      <c r="C231" s="34">
        <v>4301051408</v>
      </c>
      <c r="D231" s="796">
        <v>4680115881594</v>
      </c>
      <c r="E231" s="796"/>
      <c r="F231" s="59">
        <v>1.35</v>
      </c>
      <c r="G231" s="35">
        <v>6</v>
      </c>
      <c r="H231" s="59">
        <v>8.1</v>
      </c>
      <c r="I231" s="59">
        <v>8.6639999999999997</v>
      </c>
      <c r="J231" s="35">
        <v>56</v>
      </c>
      <c r="K231" s="35" t="s">
        <v>140</v>
      </c>
      <c r="L231" s="35" t="s">
        <v>45</v>
      </c>
      <c r="M231" s="36" t="s">
        <v>143</v>
      </c>
      <c r="N231" s="36"/>
      <c r="O231" s="35">
        <v>40</v>
      </c>
      <c r="P231" s="1041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8"/>
      <c r="R231" s="798"/>
      <c r="S231" s="798"/>
      <c r="T231" s="799"/>
      <c r="U231" s="37" t="s">
        <v>45</v>
      </c>
      <c r="V231" s="37" t="s">
        <v>45</v>
      </c>
      <c r="W231" s="38" t="s">
        <v>0</v>
      </c>
      <c r="X231" s="56">
        <v>40</v>
      </c>
      <c r="Y231" s="53">
        <f t="shared" ref="Y231:Y241" si="46">IFERROR(IF(X231="",0,CEILING((X231/$H231),1)*$H231),"")</f>
        <v>40.5</v>
      </c>
      <c r="Z231" s="39">
        <f>IFERROR(IF(Y231=0,"",ROUNDUP(Y231/H231,0)*0.02175),"")</f>
        <v>0.10874999999999999</v>
      </c>
      <c r="AA231" s="65" t="s">
        <v>45</v>
      </c>
      <c r="AB231" s="66" t="s">
        <v>45</v>
      </c>
      <c r="AC231" s="311" t="s">
        <v>421</v>
      </c>
      <c r="AG231" s="75"/>
      <c r="AJ231" s="79" t="s">
        <v>45</v>
      </c>
      <c r="AK231" s="79">
        <v>0</v>
      </c>
      <c r="BB231" s="312" t="s">
        <v>66</v>
      </c>
      <c r="BM231" s="75">
        <f t="shared" ref="BM231:BM241" si="47">IFERROR(X231*I231/H231,"0")</f>
        <v>42.785185185185185</v>
      </c>
      <c r="BN231" s="75">
        <f t="shared" ref="BN231:BN241" si="48">IFERROR(Y231*I231/H231,"0")</f>
        <v>43.32</v>
      </c>
      <c r="BO231" s="75">
        <f t="shared" ref="BO231:BO241" si="49">IFERROR(1/J231*(X231/H231),"0")</f>
        <v>8.8183421516754859E-2</v>
      </c>
      <c r="BP231" s="75">
        <f t="shared" ref="BP231:BP241" si="50">IFERROR(1/J231*(Y231/H231),"0")</f>
        <v>8.9285714285714274E-2</v>
      </c>
    </row>
    <row r="232" spans="1:68" ht="16.5" customHeight="1" x14ac:dyDescent="0.25">
      <c r="A232" s="60" t="s">
        <v>422</v>
      </c>
      <c r="B232" s="60" t="s">
        <v>423</v>
      </c>
      <c r="C232" s="34">
        <v>4301051754</v>
      </c>
      <c r="D232" s="796">
        <v>4680115880962</v>
      </c>
      <c r="E232" s="796"/>
      <c r="F232" s="59">
        <v>1.3</v>
      </c>
      <c r="G232" s="35">
        <v>6</v>
      </c>
      <c r="H232" s="59">
        <v>7.8</v>
      </c>
      <c r="I232" s="59">
        <v>8.3640000000000008</v>
      </c>
      <c r="J232" s="35">
        <v>56</v>
      </c>
      <c r="K232" s="35" t="s">
        <v>140</v>
      </c>
      <c r="L232" s="35" t="s">
        <v>45</v>
      </c>
      <c r="M232" s="36" t="s">
        <v>82</v>
      </c>
      <c r="N232" s="36"/>
      <c r="O232" s="35">
        <v>40</v>
      </c>
      <c r="P232" s="10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8"/>
      <c r="R232" s="798"/>
      <c r="S232" s="798"/>
      <c r="T232" s="799"/>
      <c r="U232" s="37" t="s">
        <v>45</v>
      </c>
      <c r="V232" s="37" t="s">
        <v>45</v>
      </c>
      <c r="W232" s="38" t="s">
        <v>0</v>
      </c>
      <c r="X232" s="56">
        <v>380</v>
      </c>
      <c r="Y232" s="53">
        <f t="shared" si="46"/>
        <v>382.2</v>
      </c>
      <c r="Z232" s="39">
        <f>IFERROR(IF(Y232=0,"",ROUNDUP(Y232/H232,0)*0.02175),"")</f>
        <v>1.06575</v>
      </c>
      <c r="AA232" s="65" t="s">
        <v>45</v>
      </c>
      <c r="AB232" s="66" t="s">
        <v>45</v>
      </c>
      <c r="AC232" s="313" t="s">
        <v>424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407.47692307692313</v>
      </c>
      <c r="BN232" s="75">
        <f t="shared" si="48"/>
        <v>409.83600000000001</v>
      </c>
      <c r="BO232" s="75">
        <f t="shared" si="49"/>
        <v>0.86996336996336998</v>
      </c>
      <c r="BP232" s="75">
        <f t="shared" si="50"/>
        <v>0.875</v>
      </c>
    </row>
    <row r="233" spans="1:68" ht="37.5" customHeight="1" x14ac:dyDescent="0.25">
      <c r="A233" s="60" t="s">
        <v>425</v>
      </c>
      <c r="B233" s="60" t="s">
        <v>426</v>
      </c>
      <c r="C233" s="34">
        <v>4301051411</v>
      </c>
      <c r="D233" s="796">
        <v>4680115881617</v>
      </c>
      <c r="E233" s="796"/>
      <c r="F233" s="59">
        <v>1.35</v>
      </c>
      <c r="G233" s="35">
        <v>6</v>
      </c>
      <c r="H233" s="59">
        <v>8.1</v>
      </c>
      <c r="I233" s="59">
        <v>8.6460000000000008</v>
      </c>
      <c r="J233" s="35">
        <v>56</v>
      </c>
      <c r="K233" s="35" t="s">
        <v>140</v>
      </c>
      <c r="L233" s="35" t="s">
        <v>45</v>
      </c>
      <c r="M233" s="36" t="s">
        <v>143</v>
      </c>
      <c r="N233" s="36"/>
      <c r="O233" s="35">
        <v>40</v>
      </c>
      <c r="P233" s="1043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8"/>
      <c r="R233" s="798"/>
      <c r="S233" s="798"/>
      <c r="T233" s="799"/>
      <c r="U233" s="37" t="s">
        <v>45</v>
      </c>
      <c r="V233" s="37" t="s">
        <v>45</v>
      </c>
      <c r="W233" s="38" t="s">
        <v>0</v>
      </c>
      <c r="X233" s="56">
        <v>15</v>
      </c>
      <c r="Y233" s="53">
        <f t="shared" si="46"/>
        <v>16.2</v>
      </c>
      <c r="Z233" s="39">
        <f>IFERROR(IF(Y233=0,"",ROUNDUP(Y233/H233,0)*0.02175),"")</f>
        <v>4.3499999999999997E-2</v>
      </c>
      <c r="AA233" s="65" t="s">
        <v>45</v>
      </c>
      <c r="AB233" s="66" t="s">
        <v>45</v>
      </c>
      <c r="AC233" s="315" t="s">
        <v>427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16.011111111111113</v>
      </c>
      <c r="BN233" s="75">
        <f t="shared" si="48"/>
        <v>17.292000000000002</v>
      </c>
      <c r="BO233" s="75">
        <f t="shared" si="49"/>
        <v>3.3068783068783067E-2</v>
      </c>
      <c r="BP233" s="75">
        <f t="shared" si="50"/>
        <v>3.5714285714285712E-2</v>
      </c>
    </row>
    <row r="234" spans="1:68" ht="27" customHeight="1" x14ac:dyDescent="0.25">
      <c r="A234" s="60" t="s">
        <v>428</v>
      </c>
      <c r="B234" s="60" t="s">
        <v>429</v>
      </c>
      <c r="C234" s="34">
        <v>4301051632</v>
      </c>
      <c r="D234" s="796">
        <v>4680115880573</v>
      </c>
      <c r="E234" s="796"/>
      <c r="F234" s="59">
        <v>1.45</v>
      </c>
      <c r="G234" s="35">
        <v>6</v>
      </c>
      <c r="H234" s="59">
        <v>8.6999999999999993</v>
      </c>
      <c r="I234" s="59">
        <v>9.2639999999999993</v>
      </c>
      <c r="J234" s="35">
        <v>56</v>
      </c>
      <c r="K234" s="35" t="s">
        <v>140</v>
      </c>
      <c r="L234" s="35" t="s">
        <v>45</v>
      </c>
      <c r="M234" s="36" t="s">
        <v>82</v>
      </c>
      <c r="N234" s="36"/>
      <c r="O234" s="35">
        <v>45</v>
      </c>
      <c r="P234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8"/>
      <c r="R234" s="798"/>
      <c r="S234" s="798"/>
      <c r="T234" s="799"/>
      <c r="U234" s="37" t="s">
        <v>45</v>
      </c>
      <c r="V234" s="37" t="s">
        <v>45</v>
      </c>
      <c r="W234" s="38" t="s">
        <v>0</v>
      </c>
      <c r="X234" s="56">
        <v>410</v>
      </c>
      <c r="Y234" s="53">
        <f t="shared" si="46"/>
        <v>417.59999999999997</v>
      </c>
      <c r="Z234" s="39">
        <f>IFERROR(IF(Y234=0,"",ROUNDUP(Y234/H234,0)*0.02175),"")</f>
        <v>1.044</v>
      </c>
      <c r="AA234" s="65" t="s">
        <v>45</v>
      </c>
      <c r="AB234" s="66" t="s">
        <v>45</v>
      </c>
      <c r="AC234" s="317" t="s">
        <v>430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436.5793103448276</v>
      </c>
      <c r="BN234" s="75">
        <f t="shared" si="48"/>
        <v>444.67199999999997</v>
      </c>
      <c r="BO234" s="75">
        <f t="shared" si="49"/>
        <v>0.84154351395730709</v>
      </c>
      <c r="BP234" s="75">
        <f t="shared" si="50"/>
        <v>0.8571428571428571</v>
      </c>
    </row>
    <row r="235" spans="1:68" ht="27" customHeight="1" x14ac:dyDescent="0.25">
      <c r="A235" s="60" t="s">
        <v>431</v>
      </c>
      <c r="B235" s="60" t="s">
        <v>432</v>
      </c>
      <c r="C235" s="34">
        <v>4301051407</v>
      </c>
      <c r="D235" s="796">
        <v>4680115882195</v>
      </c>
      <c r="E235" s="796"/>
      <c r="F235" s="59">
        <v>0.4</v>
      </c>
      <c r="G235" s="35">
        <v>6</v>
      </c>
      <c r="H235" s="59">
        <v>2.4</v>
      </c>
      <c r="I235" s="59">
        <v>2.69</v>
      </c>
      <c r="J235" s="35">
        <v>156</v>
      </c>
      <c r="K235" s="35" t="s">
        <v>88</v>
      </c>
      <c r="L235" s="35" t="s">
        <v>45</v>
      </c>
      <c r="M235" s="36" t="s">
        <v>143</v>
      </c>
      <c r="N235" s="36"/>
      <c r="O235" s="35">
        <v>40</v>
      </c>
      <c r="P235" s="1045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8"/>
      <c r="R235" s="798"/>
      <c r="S235" s="798"/>
      <c r="T235" s="799"/>
      <c r="U235" s="37" t="s">
        <v>45</v>
      </c>
      <c r="V235" s="37" t="s">
        <v>45</v>
      </c>
      <c r="W235" s="38" t="s">
        <v>0</v>
      </c>
      <c r="X235" s="56">
        <v>4</v>
      </c>
      <c r="Y235" s="53">
        <f t="shared" si="46"/>
        <v>4.8</v>
      </c>
      <c r="Z235" s="39">
        <f t="shared" ref="Z235:Z241" si="51">IFERROR(IF(Y235=0,"",ROUNDUP(Y235/H235,0)*0.00753),"")</f>
        <v>1.506E-2</v>
      </c>
      <c r="AA235" s="65" t="s">
        <v>45</v>
      </c>
      <c r="AB235" s="66" t="s">
        <v>45</v>
      </c>
      <c r="AC235" s="319" t="s">
        <v>433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4.4833333333333334</v>
      </c>
      <c r="BN235" s="75">
        <f t="shared" si="48"/>
        <v>5.38</v>
      </c>
      <c r="BO235" s="75">
        <f t="shared" si="49"/>
        <v>1.0683760683760684E-2</v>
      </c>
      <c r="BP235" s="75">
        <f t="shared" si="50"/>
        <v>1.282051282051282E-2</v>
      </c>
    </row>
    <row r="236" spans="1:68" ht="37.5" customHeight="1" x14ac:dyDescent="0.25">
      <c r="A236" s="60" t="s">
        <v>434</v>
      </c>
      <c r="B236" s="60" t="s">
        <v>435</v>
      </c>
      <c r="C236" s="34">
        <v>4301051752</v>
      </c>
      <c r="D236" s="796">
        <v>4680115882607</v>
      </c>
      <c r="E236" s="796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88</v>
      </c>
      <c r="L236" s="35" t="s">
        <v>45</v>
      </c>
      <c r="M236" s="36" t="s">
        <v>181</v>
      </c>
      <c r="N236" s="36"/>
      <c r="O236" s="35">
        <v>45</v>
      </c>
      <c r="P236" s="10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8"/>
      <c r="R236" s="798"/>
      <c r="S236" s="798"/>
      <c r="T236" s="79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436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customHeight="1" x14ac:dyDescent="0.25">
      <c r="A237" s="60" t="s">
        <v>437</v>
      </c>
      <c r="B237" s="60" t="s">
        <v>438</v>
      </c>
      <c r="C237" s="34">
        <v>4301051630</v>
      </c>
      <c r="D237" s="796">
        <v>4680115880092</v>
      </c>
      <c r="E237" s="796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88</v>
      </c>
      <c r="L237" s="35" t="s">
        <v>45</v>
      </c>
      <c r="M237" s="36" t="s">
        <v>82</v>
      </c>
      <c r="N237" s="36"/>
      <c r="O237" s="35">
        <v>45</v>
      </c>
      <c r="P237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8"/>
      <c r="R237" s="798"/>
      <c r="S237" s="798"/>
      <c r="T237" s="799"/>
      <c r="U237" s="37" t="s">
        <v>45</v>
      </c>
      <c r="V237" s="37" t="s">
        <v>45</v>
      </c>
      <c r="W237" s="38" t="s">
        <v>0</v>
      </c>
      <c r="X237" s="56">
        <v>100</v>
      </c>
      <c r="Y237" s="53">
        <f t="shared" si="46"/>
        <v>100.8</v>
      </c>
      <c r="Z237" s="39">
        <f t="shared" si="51"/>
        <v>0.31625999999999999</v>
      </c>
      <c r="AA237" s="65" t="s">
        <v>45</v>
      </c>
      <c r="AB237" s="66" t="s">
        <v>45</v>
      </c>
      <c r="AC237" s="323" t="s">
        <v>439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111.33333333333333</v>
      </c>
      <c r="BN237" s="75">
        <f t="shared" si="48"/>
        <v>112.224</v>
      </c>
      <c r="BO237" s="75">
        <f t="shared" si="49"/>
        <v>0.26709401709401709</v>
      </c>
      <c r="BP237" s="75">
        <f t="shared" si="50"/>
        <v>0.26923076923076922</v>
      </c>
    </row>
    <row r="238" spans="1:68" ht="27" customHeight="1" x14ac:dyDescent="0.25">
      <c r="A238" s="60" t="s">
        <v>440</v>
      </c>
      <c r="B238" s="60" t="s">
        <v>441</v>
      </c>
      <c r="C238" s="34">
        <v>4301051631</v>
      </c>
      <c r="D238" s="796">
        <v>4680115880221</v>
      </c>
      <c r="E238" s="796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88</v>
      </c>
      <c r="L238" s="35" t="s">
        <v>45</v>
      </c>
      <c r="M238" s="36" t="s">
        <v>82</v>
      </c>
      <c r="N238" s="36"/>
      <c r="O238" s="35">
        <v>45</v>
      </c>
      <c r="P238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8"/>
      <c r="R238" s="798"/>
      <c r="S238" s="798"/>
      <c r="T238" s="799"/>
      <c r="U238" s="37" t="s">
        <v>45</v>
      </c>
      <c r="V238" s="37" t="s">
        <v>45</v>
      </c>
      <c r="W238" s="38" t="s">
        <v>0</v>
      </c>
      <c r="X238" s="56">
        <v>4</v>
      </c>
      <c r="Y238" s="53">
        <f t="shared" si="46"/>
        <v>4.8</v>
      </c>
      <c r="Z238" s="39">
        <f t="shared" si="51"/>
        <v>1.506E-2</v>
      </c>
      <c r="AA238" s="65" t="s">
        <v>45</v>
      </c>
      <c r="AB238" s="66" t="s">
        <v>45</v>
      </c>
      <c r="AC238" s="325" t="s">
        <v>430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4.453333333333334</v>
      </c>
      <c r="BN238" s="75">
        <f t="shared" si="48"/>
        <v>5.3440000000000003</v>
      </c>
      <c r="BO238" s="75">
        <f t="shared" si="49"/>
        <v>1.0683760683760684E-2</v>
      </c>
      <c r="BP238" s="75">
        <f t="shared" si="50"/>
        <v>1.282051282051282E-2</v>
      </c>
    </row>
    <row r="239" spans="1:68" ht="27" customHeight="1" x14ac:dyDescent="0.25">
      <c r="A239" s="60" t="s">
        <v>442</v>
      </c>
      <c r="B239" s="60" t="s">
        <v>443</v>
      </c>
      <c r="C239" s="34">
        <v>4301051749</v>
      </c>
      <c r="D239" s="796">
        <v>4680115882942</v>
      </c>
      <c r="E239" s="796"/>
      <c r="F239" s="59">
        <v>0.3</v>
      </c>
      <c r="G239" s="35">
        <v>6</v>
      </c>
      <c r="H239" s="59">
        <v>1.8</v>
      </c>
      <c r="I239" s="59">
        <v>2.0720000000000001</v>
      </c>
      <c r="J239" s="35">
        <v>156</v>
      </c>
      <c r="K239" s="35" t="s">
        <v>88</v>
      </c>
      <c r="L239" s="35" t="s">
        <v>45</v>
      </c>
      <c r="M239" s="36" t="s">
        <v>82</v>
      </c>
      <c r="N239" s="36"/>
      <c r="O239" s="35">
        <v>40</v>
      </c>
      <c r="P239" s="10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8"/>
      <c r="R239" s="798"/>
      <c r="S239" s="798"/>
      <c r="T239" s="799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444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ht="27" customHeight="1" x14ac:dyDescent="0.25">
      <c r="A240" s="60" t="s">
        <v>445</v>
      </c>
      <c r="B240" s="60" t="s">
        <v>446</v>
      </c>
      <c r="C240" s="34">
        <v>4301051753</v>
      </c>
      <c r="D240" s="796">
        <v>4680115880504</v>
      </c>
      <c r="E240" s="796"/>
      <c r="F240" s="59">
        <v>0.4</v>
      </c>
      <c r="G240" s="35">
        <v>6</v>
      </c>
      <c r="H240" s="59">
        <v>2.4</v>
      </c>
      <c r="I240" s="59">
        <v>2.6720000000000002</v>
      </c>
      <c r="J240" s="35">
        <v>156</v>
      </c>
      <c r="K240" s="35" t="s">
        <v>88</v>
      </c>
      <c r="L240" s="35" t="s">
        <v>45</v>
      </c>
      <c r="M240" s="36" t="s">
        <v>82</v>
      </c>
      <c r="N240" s="36"/>
      <c r="O240" s="35">
        <v>40</v>
      </c>
      <c r="P240" s="1036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8"/>
      <c r="R240" s="798"/>
      <c r="S240" s="798"/>
      <c r="T240" s="799"/>
      <c r="U240" s="37" t="s">
        <v>45</v>
      </c>
      <c r="V240" s="37" t="s">
        <v>45</v>
      </c>
      <c r="W240" s="38" t="s">
        <v>0</v>
      </c>
      <c r="X240" s="56">
        <v>72</v>
      </c>
      <c r="Y240" s="53">
        <f t="shared" si="46"/>
        <v>72</v>
      </c>
      <c r="Z240" s="39">
        <f t="shared" si="51"/>
        <v>0.22590000000000002</v>
      </c>
      <c r="AA240" s="65" t="s">
        <v>45</v>
      </c>
      <c r="AB240" s="66" t="s">
        <v>45</v>
      </c>
      <c r="AC240" s="329" t="s">
        <v>444</v>
      </c>
      <c r="AG240" s="75"/>
      <c r="AJ240" s="79" t="s">
        <v>45</v>
      </c>
      <c r="AK240" s="79">
        <v>0</v>
      </c>
      <c r="BB240" s="330" t="s">
        <v>66</v>
      </c>
      <c r="BM240" s="75">
        <f t="shared" si="47"/>
        <v>80.160000000000011</v>
      </c>
      <c r="BN240" s="75">
        <f t="shared" si="48"/>
        <v>80.160000000000011</v>
      </c>
      <c r="BO240" s="75">
        <f t="shared" si="49"/>
        <v>0.19230769230769229</v>
      </c>
      <c r="BP240" s="75">
        <f t="shared" si="50"/>
        <v>0.19230769230769229</v>
      </c>
    </row>
    <row r="241" spans="1:68" ht="27" customHeight="1" x14ac:dyDescent="0.25">
      <c r="A241" s="60" t="s">
        <v>447</v>
      </c>
      <c r="B241" s="60" t="s">
        <v>448</v>
      </c>
      <c r="C241" s="34">
        <v>4301051410</v>
      </c>
      <c r="D241" s="796">
        <v>4680115882164</v>
      </c>
      <c r="E241" s="796"/>
      <c r="F241" s="59">
        <v>0.4</v>
      </c>
      <c r="G241" s="35">
        <v>6</v>
      </c>
      <c r="H241" s="59">
        <v>2.4</v>
      </c>
      <c r="I241" s="59">
        <v>2.6779999999999999</v>
      </c>
      <c r="J241" s="35">
        <v>156</v>
      </c>
      <c r="K241" s="35" t="s">
        <v>88</v>
      </c>
      <c r="L241" s="35" t="s">
        <v>45</v>
      </c>
      <c r="M241" s="36" t="s">
        <v>143</v>
      </c>
      <c r="N241" s="36"/>
      <c r="O241" s="35">
        <v>40</v>
      </c>
      <c r="P241" s="10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8"/>
      <c r="R241" s="798"/>
      <c r="S241" s="798"/>
      <c r="T241" s="799"/>
      <c r="U241" s="37" t="s">
        <v>45</v>
      </c>
      <c r="V241" s="37" t="s">
        <v>45</v>
      </c>
      <c r="W241" s="38" t="s">
        <v>0</v>
      </c>
      <c r="X241" s="56">
        <v>81</v>
      </c>
      <c r="Y241" s="53">
        <f t="shared" si="46"/>
        <v>81.599999999999994</v>
      </c>
      <c r="Z241" s="39">
        <f t="shared" si="51"/>
        <v>0.25602000000000003</v>
      </c>
      <c r="AA241" s="65" t="s">
        <v>45</v>
      </c>
      <c r="AB241" s="66" t="s">
        <v>45</v>
      </c>
      <c r="AC241" s="331" t="s">
        <v>449</v>
      </c>
      <c r="AG241" s="75"/>
      <c r="AJ241" s="79" t="s">
        <v>45</v>
      </c>
      <c r="AK241" s="79">
        <v>0</v>
      </c>
      <c r="BB241" s="332" t="s">
        <v>66</v>
      </c>
      <c r="BM241" s="75">
        <f t="shared" si="47"/>
        <v>90.382500000000007</v>
      </c>
      <c r="BN241" s="75">
        <f t="shared" si="48"/>
        <v>91.051999999999992</v>
      </c>
      <c r="BO241" s="75">
        <f t="shared" si="49"/>
        <v>0.21634615384615383</v>
      </c>
      <c r="BP241" s="75">
        <f t="shared" si="50"/>
        <v>0.21794871794871795</v>
      </c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794"/>
      <c r="P242" s="790" t="s">
        <v>40</v>
      </c>
      <c r="Q242" s="791"/>
      <c r="R242" s="791"/>
      <c r="S242" s="791"/>
      <c r="T242" s="791"/>
      <c r="U242" s="791"/>
      <c r="V242" s="792"/>
      <c r="W242" s="40" t="s">
        <v>39</v>
      </c>
      <c r="X242" s="41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211.38450895634804</v>
      </c>
      <c r="Y242" s="41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214</v>
      </c>
      <c r="Z242" s="41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3.0903000000000005</v>
      </c>
      <c r="AA242" s="64"/>
      <c r="AB242" s="64"/>
      <c r="AC242" s="64"/>
    </row>
    <row r="243" spans="1:68" x14ac:dyDescent="0.2">
      <c r="A243" s="793"/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4"/>
      <c r="P243" s="790" t="s">
        <v>40</v>
      </c>
      <c r="Q243" s="791"/>
      <c r="R243" s="791"/>
      <c r="S243" s="791"/>
      <c r="T243" s="791"/>
      <c r="U243" s="791"/>
      <c r="V243" s="792"/>
      <c r="W243" s="40" t="s">
        <v>0</v>
      </c>
      <c r="X243" s="41">
        <f>IFERROR(SUM(X231:X241),"0")</f>
        <v>1106</v>
      </c>
      <c r="Y243" s="41">
        <f>IFERROR(SUM(Y231:Y241),"0")</f>
        <v>1120.4999999999998</v>
      </c>
      <c r="Z243" s="40"/>
      <c r="AA243" s="64"/>
      <c r="AB243" s="64"/>
      <c r="AC243" s="64"/>
    </row>
    <row r="244" spans="1:68" ht="14.25" customHeight="1" x14ac:dyDescent="0.25">
      <c r="A244" s="795" t="s">
        <v>240</v>
      </c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5"/>
      <c r="P244" s="795"/>
      <c r="Q244" s="795"/>
      <c r="R244" s="795"/>
      <c r="S244" s="795"/>
      <c r="T244" s="795"/>
      <c r="U244" s="795"/>
      <c r="V244" s="795"/>
      <c r="W244" s="795"/>
      <c r="X244" s="795"/>
      <c r="Y244" s="795"/>
      <c r="Z244" s="795"/>
      <c r="AA244" s="63"/>
      <c r="AB244" s="63"/>
      <c r="AC244" s="63"/>
    </row>
    <row r="245" spans="1:68" ht="16.5" customHeight="1" x14ac:dyDescent="0.25">
      <c r="A245" s="60" t="s">
        <v>450</v>
      </c>
      <c r="B245" s="60" t="s">
        <v>451</v>
      </c>
      <c r="C245" s="34">
        <v>4301060404</v>
      </c>
      <c r="D245" s="796">
        <v>4680115882874</v>
      </c>
      <c r="E245" s="796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88</v>
      </c>
      <c r="L245" s="35" t="s">
        <v>45</v>
      </c>
      <c r="M245" s="36" t="s">
        <v>82</v>
      </c>
      <c r="N245" s="36"/>
      <c r="O245" s="35">
        <v>40</v>
      </c>
      <c r="P245" s="103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8"/>
      <c r="R245" s="798"/>
      <c r="S245" s="798"/>
      <c r="T245" s="799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IFERROR(IF(Y245=0,"",ROUNDUP(Y245/H245,0)*0.00902),"")</f>
        <v/>
      </c>
      <c r="AA245" s="65" t="s">
        <v>45</v>
      </c>
      <c r="AB245" s="66" t="s">
        <v>45</v>
      </c>
      <c r="AC245" s="333" t="s">
        <v>452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16.5" customHeight="1" x14ac:dyDescent="0.25">
      <c r="A246" s="60" t="s">
        <v>450</v>
      </c>
      <c r="B246" s="60" t="s">
        <v>453</v>
      </c>
      <c r="C246" s="34">
        <v>4301060360</v>
      </c>
      <c r="D246" s="796">
        <v>4680115882874</v>
      </c>
      <c r="E246" s="796"/>
      <c r="F246" s="59">
        <v>0.8</v>
      </c>
      <c r="G246" s="35">
        <v>4</v>
      </c>
      <c r="H246" s="59">
        <v>3.2</v>
      </c>
      <c r="I246" s="59">
        <v>3.4660000000000002</v>
      </c>
      <c r="J246" s="35">
        <v>120</v>
      </c>
      <c r="K246" s="35" t="s">
        <v>88</v>
      </c>
      <c r="L246" s="35" t="s">
        <v>45</v>
      </c>
      <c r="M246" s="36" t="s">
        <v>82</v>
      </c>
      <c r="N246" s="36"/>
      <c r="O246" s="35">
        <v>30</v>
      </c>
      <c r="P246" s="10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8"/>
      <c r="R246" s="798"/>
      <c r="S246" s="798"/>
      <c r="T246" s="799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IFERROR(IF(Y246=0,"",ROUNDUP(Y246/H246,0)*0.00937),"")</f>
        <v/>
      </c>
      <c r="AA246" s="65" t="s">
        <v>45</v>
      </c>
      <c r="AB246" s="66" t="s">
        <v>45</v>
      </c>
      <c r="AC246" s="335" t="s">
        <v>454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customHeight="1" x14ac:dyDescent="0.25">
      <c r="A247" s="60" t="s">
        <v>455</v>
      </c>
      <c r="B247" s="60" t="s">
        <v>456</v>
      </c>
      <c r="C247" s="34">
        <v>4301060359</v>
      </c>
      <c r="D247" s="796">
        <v>4680115884434</v>
      </c>
      <c r="E247" s="796"/>
      <c r="F247" s="59">
        <v>0.8</v>
      </c>
      <c r="G247" s="35">
        <v>4</v>
      </c>
      <c r="H247" s="59">
        <v>3.2</v>
      </c>
      <c r="I247" s="59">
        <v>3.4660000000000002</v>
      </c>
      <c r="J247" s="35">
        <v>132</v>
      </c>
      <c r="K247" s="35" t="s">
        <v>88</v>
      </c>
      <c r="L247" s="35" t="s">
        <v>45</v>
      </c>
      <c r="M247" s="36" t="s">
        <v>82</v>
      </c>
      <c r="N247" s="36"/>
      <c r="O247" s="35">
        <v>30</v>
      </c>
      <c r="P247" s="10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8"/>
      <c r="R247" s="798"/>
      <c r="S247" s="798"/>
      <c r="T247" s="799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IFERROR(IF(Y247=0,"",ROUNDUP(Y247/H247,0)*0.00902),"")</f>
        <v/>
      </c>
      <c r="AA247" s="65" t="s">
        <v>45</v>
      </c>
      <c r="AB247" s="66" t="s">
        <v>45</v>
      </c>
      <c r="AC247" s="337" t="s">
        <v>457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458</v>
      </c>
      <c r="B248" s="60" t="s">
        <v>459</v>
      </c>
      <c r="C248" s="34">
        <v>4301060375</v>
      </c>
      <c r="D248" s="796">
        <v>4680115880818</v>
      </c>
      <c r="E248" s="796"/>
      <c r="F248" s="59">
        <v>0.4</v>
      </c>
      <c r="G248" s="35">
        <v>6</v>
      </c>
      <c r="H248" s="59">
        <v>2.4</v>
      </c>
      <c r="I248" s="59">
        <v>2.6720000000000002</v>
      </c>
      <c r="J248" s="35">
        <v>156</v>
      </c>
      <c r="K248" s="35" t="s">
        <v>88</v>
      </c>
      <c r="L248" s="35" t="s">
        <v>45</v>
      </c>
      <c r="M248" s="36" t="s">
        <v>82</v>
      </c>
      <c r="N248" s="36"/>
      <c r="O248" s="35">
        <v>40</v>
      </c>
      <c r="P248" s="10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8"/>
      <c r="R248" s="798"/>
      <c r="S248" s="798"/>
      <c r="T248" s="799"/>
      <c r="U248" s="37" t="s">
        <v>45</v>
      </c>
      <c r="V248" s="37" t="s">
        <v>45</v>
      </c>
      <c r="W248" s="38" t="s">
        <v>0</v>
      </c>
      <c r="X248" s="56">
        <v>97</v>
      </c>
      <c r="Y248" s="53">
        <f>IFERROR(IF(X248="",0,CEILING((X248/$H248),1)*$H248),"")</f>
        <v>98.399999999999991</v>
      </c>
      <c r="Z248" s="39">
        <f>IFERROR(IF(Y248=0,"",ROUNDUP(Y248/H248,0)*0.00753),"")</f>
        <v>0.30873</v>
      </c>
      <c r="AA248" s="65" t="s">
        <v>45</v>
      </c>
      <c r="AB248" s="66" t="s">
        <v>45</v>
      </c>
      <c r="AC248" s="339" t="s">
        <v>460</v>
      </c>
      <c r="AG248" s="75"/>
      <c r="AJ248" s="79" t="s">
        <v>45</v>
      </c>
      <c r="AK248" s="79">
        <v>0</v>
      </c>
      <c r="BB248" s="340" t="s">
        <v>66</v>
      </c>
      <c r="BM248" s="75">
        <f>IFERROR(X248*I248/H248,"0")</f>
        <v>107.99333333333335</v>
      </c>
      <c r="BN248" s="75">
        <f>IFERROR(Y248*I248/H248,"0")</f>
        <v>109.55200000000001</v>
      </c>
      <c r="BO248" s="75">
        <f>IFERROR(1/J248*(X248/H248),"0")</f>
        <v>0.2590811965811966</v>
      </c>
      <c r="BP248" s="75">
        <f>IFERROR(1/J248*(Y248/H248),"0")</f>
        <v>0.26282051282051283</v>
      </c>
    </row>
    <row r="249" spans="1:68" ht="37.5" customHeight="1" x14ac:dyDescent="0.25">
      <c r="A249" s="60" t="s">
        <v>461</v>
      </c>
      <c r="B249" s="60" t="s">
        <v>462</v>
      </c>
      <c r="C249" s="34">
        <v>4301060389</v>
      </c>
      <c r="D249" s="796">
        <v>4680115880801</v>
      </c>
      <c r="E249" s="796"/>
      <c r="F249" s="59">
        <v>0.4</v>
      </c>
      <c r="G249" s="35">
        <v>6</v>
      </c>
      <c r="H249" s="59">
        <v>2.4</v>
      </c>
      <c r="I249" s="59">
        <v>2.6720000000000002</v>
      </c>
      <c r="J249" s="35">
        <v>156</v>
      </c>
      <c r="K249" s="35" t="s">
        <v>88</v>
      </c>
      <c r="L249" s="35" t="s">
        <v>45</v>
      </c>
      <c r="M249" s="36" t="s">
        <v>143</v>
      </c>
      <c r="N249" s="36"/>
      <c r="O249" s="35">
        <v>40</v>
      </c>
      <c r="P249" s="10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8"/>
      <c r="R249" s="798"/>
      <c r="S249" s="798"/>
      <c r="T249" s="799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IFERROR(IF(Y249=0,"",ROUNDUP(Y249/H249,0)*0.00753),"")</f>
        <v/>
      </c>
      <c r="AA249" s="65" t="s">
        <v>45</v>
      </c>
      <c r="AB249" s="66" t="s">
        <v>45</v>
      </c>
      <c r="AC249" s="341" t="s">
        <v>463</v>
      </c>
      <c r="AG249" s="75"/>
      <c r="AJ249" s="79" t="s">
        <v>45</v>
      </c>
      <c r="AK249" s="79">
        <v>0</v>
      </c>
      <c r="BB249" s="34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794"/>
      <c r="P250" s="790" t="s">
        <v>40</v>
      </c>
      <c r="Q250" s="791"/>
      <c r="R250" s="791"/>
      <c r="S250" s="791"/>
      <c r="T250" s="791"/>
      <c r="U250" s="791"/>
      <c r="V250" s="792"/>
      <c r="W250" s="40" t="s">
        <v>39</v>
      </c>
      <c r="X250" s="41">
        <f>IFERROR(X245/H245,"0")+IFERROR(X246/H246,"0")+IFERROR(X247/H247,"0")+IFERROR(X248/H248,"0")+IFERROR(X249/H249,"0")</f>
        <v>40.416666666666671</v>
      </c>
      <c r="Y250" s="41">
        <f>IFERROR(Y245/H245,"0")+IFERROR(Y246/H246,"0")+IFERROR(Y247/H247,"0")+IFERROR(Y248/H248,"0")+IFERROR(Y249/H249,"0")</f>
        <v>41</v>
      </c>
      <c r="Z250" s="41">
        <f>IFERROR(IF(Z245="",0,Z245),"0")+IFERROR(IF(Z246="",0,Z246),"0")+IFERROR(IF(Z247="",0,Z247),"0")+IFERROR(IF(Z248="",0,Z248),"0")+IFERROR(IF(Z249="",0,Z249),"0")</f>
        <v>0.30873</v>
      </c>
      <c r="AA250" s="64"/>
      <c r="AB250" s="64"/>
      <c r="AC250" s="64"/>
    </row>
    <row r="251" spans="1:68" x14ac:dyDescent="0.2">
      <c r="A251" s="793"/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4"/>
      <c r="P251" s="790" t="s">
        <v>40</v>
      </c>
      <c r="Q251" s="791"/>
      <c r="R251" s="791"/>
      <c r="S251" s="791"/>
      <c r="T251" s="791"/>
      <c r="U251" s="791"/>
      <c r="V251" s="792"/>
      <c r="W251" s="40" t="s">
        <v>0</v>
      </c>
      <c r="X251" s="41">
        <f>IFERROR(SUM(X245:X249),"0")</f>
        <v>97</v>
      </c>
      <c r="Y251" s="41">
        <f>IFERROR(SUM(Y245:Y249),"0")</f>
        <v>98.399999999999991</v>
      </c>
      <c r="Z251" s="40"/>
      <c r="AA251" s="64"/>
      <c r="AB251" s="64"/>
      <c r="AC251" s="64"/>
    </row>
    <row r="252" spans="1:68" ht="16.5" customHeight="1" x14ac:dyDescent="0.25">
      <c r="A252" s="805" t="s">
        <v>464</v>
      </c>
      <c r="B252" s="805"/>
      <c r="C252" s="805"/>
      <c r="D252" s="805"/>
      <c r="E252" s="805"/>
      <c r="F252" s="805"/>
      <c r="G252" s="805"/>
      <c r="H252" s="805"/>
      <c r="I252" s="805"/>
      <c r="J252" s="805"/>
      <c r="K252" s="805"/>
      <c r="L252" s="805"/>
      <c r="M252" s="805"/>
      <c r="N252" s="805"/>
      <c r="O252" s="805"/>
      <c r="P252" s="805"/>
      <c r="Q252" s="805"/>
      <c r="R252" s="805"/>
      <c r="S252" s="805"/>
      <c r="T252" s="805"/>
      <c r="U252" s="805"/>
      <c r="V252" s="805"/>
      <c r="W252" s="805"/>
      <c r="X252" s="805"/>
      <c r="Y252" s="805"/>
      <c r="Z252" s="805"/>
      <c r="AA252" s="62"/>
      <c r="AB252" s="62"/>
      <c r="AC252" s="62"/>
    </row>
    <row r="253" spans="1:68" ht="14.25" customHeight="1" x14ac:dyDescent="0.25">
      <c r="A253" s="795" t="s">
        <v>135</v>
      </c>
      <c r="B253" s="795"/>
      <c r="C253" s="795"/>
      <c r="D253" s="795"/>
      <c r="E253" s="795"/>
      <c r="F253" s="795"/>
      <c r="G253" s="795"/>
      <c r="H253" s="795"/>
      <c r="I253" s="795"/>
      <c r="J253" s="795"/>
      <c r="K253" s="795"/>
      <c r="L253" s="795"/>
      <c r="M253" s="795"/>
      <c r="N253" s="795"/>
      <c r="O253" s="795"/>
      <c r="P253" s="795"/>
      <c r="Q253" s="795"/>
      <c r="R253" s="795"/>
      <c r="S253" s="795"/>
      <c r="T253" s="795"/>
      <c r="U253" s="795"/>
      <c r="V253" s="795"/>
      <c r="W253" s="795"/>
      <c r="X253" s="795"/>
      <c r="Y253" s="795"/>
      <c r="Z253" s="795"/>
      <c r="AA253" s="63"/>
      <c r="AB253" s="63"/>
      <c r="AC253" s="63"/>
    </row>
    <row r="254" spans="1:68" ht="27" customHeight="1" x14ac:dyDescent="0.25">
      <c r="A254" s="60" t="s">
        <v>465</v>
      </c>
      <c r="B254" s="60" t="s">
        <v>466</v>
      </c>
      <c r="C254" s="34">
        <v>4301011945</v>
      </c>
      <c r="D254" s="796">
        <v>4680115884274</v>
      </c>
      <c r="E254" s="796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140</v>
      </c>
      <c r="L254" s="35" t="s">
        <v>45</v>
      </c>
      <c r="M254" s="36" t="s">
        <v>169</v>
      </c>
      <c r="N254" s="36"/>
      <c r="O254" s="35">
        <v>55</v>
      </c>
      <c r="P254" s="103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8"/>
      <c r="R254" s="798"/>
      <c r="S254" s="798"/>
      <c r="T254" s="79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ref="Y254:Y261" si="52">IFERROR(IF(X254="",0,CEILING((X254/$H254),1)*$H254),"")</f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467</v>
      </c>
      <c r="AG254" s="75"/>
      <c r="AJ254" s="79" t="s">
        <v>45</v>
      </c>
      <c r="AK254" s="79">
        <v>0</v>
      </c>
      <c r="BB254" s="344" t="s">
        <v>66</v>
      </c>
      <c r="BM254" s="75">
        <f t="shared" ref="BM254:BM261" si="53">IFERROR(X254*I254/H254,"0")</f>
        <v>0</v>
      </c>
      <c r="BN254" s="75">
        <f t="shared" ref="BN254:BN261" si="54">IFERROR(Y254*I254/H254,"0")</f>
        <v>0</v>
      </c>
      <c r="BO254" s="75">
        <f t="shared" ref="BO254:BO261" si="55">IFERROR(1/J254*(X254/H254),"0")</f>
        <v>0</v>
      </c>
      <c r="BP254" s="75">
        <f t="shared" ref="BP254:BP261" si="56">IFERROR(1/J254*(Y254/H254),"0")</f>
        <v>0</v>
      </c>
    </row>
    <row r="255" spans="1:68" ht="27" customHeight="1" x14ac:dyDescent="0.25">
      <c r="A255" s="60" t="s">
        <v>465</v>
      </c>
      <c r="B255" s="60" t="s">
        <v>468</v>
      </c>
      <c r="C255" s="34">
        <v>4301011717</v>
      </c>
      <c r="D255" s="796">
        <v>4680115884274</v>
      </c>
      <c r="E255" s="796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140</v>
      </c>
      <c r="L255" s="35" t="s">
        <v>45</v>
      </c>
      <c r="M255" s="36" t="s">
        <v>139</v>
      </c>
      <c r="N255" s="36"/>
      <c r="O255" s="35">
        <v>55</v>
      </c>
      <c r="P255" s="10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8"/>
      <c r="R255" s="798"/>
      <c r="S255" s="798"/>
      <c r="T255" s="79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469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customHeight="1" x14ac:dyDescent="0.25">
      <c r="A256" s="60" t="s">
        <v>470</v>
      </c>
      <c r="B256" s="60" t="s">
        <v>471</v>
      </c>
      <c r="C256" s="34">
        <v>4301011719</v>
      </c>
      <c r="D256" s="796">
        <v>4680115884298</v>
      </c>
      <c r="E256" s="796"/>
      <c r="F256" s="59">
        <v>1.45</v>
      </c>
      <c r="G256" s="35">
        <v>8</v>
      </c>
      <c r="H256" s="59">
        <v>11.6</v>
      </c>
      <c r="I256" s="59">
        <v>12.08</v>
      </c>
      <c r="J256" s="35">
        <v>56</v>
      </c>
      <c r="K256" s="35" t="s">
        <v>140</v>
      </c>
      <c r="L256" s="35" t="s">
        <v>45</v>
      </c>
      <c r="M256" s="36" t="s">
        <v>139</v>
      </c>
      <c r="N256" s="36"/>
      <c r="O256" s="35">
        <v>55</v>
      </c>
      <c r="P256" s="102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8"/>
      <c r="R256" s="798"/>
      <c r="S256" s="798"/>
      <c r="T256" s="79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IFERROR(IF(Y256=0,"",ROUNDUP(Y256/H256,0)*0.02175),"")</f>
        <v/>
      </c>
      <c r="AA256" s="65" t="s">
        <v>45</v>
      </c>
      <c r="AB256" s="66" t="s">
        <v>45</v>
      </c>
      <c r="AC256" s="347" t="s">
        <v>472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customHeight="1" x14ac:dyDescent="0.25">
      <c r="A257" s="60" t="s">
        <v>473</v>
      </c>
      <c r="B257" s="60" t="s">
        <v>474</v>
      </c>
      <c r="C257" s="34">
        <v>4301011944</v>
      </c>
      <c r="D257" s="796">
        <v>4680115884250</v>
      </c>
      <c r="E257" s="796"/>
      <c r="F257" s="59">
        <v>1.45</v>
      </c>
      <c r="G257" s="35">
        <v>8</v>
      </c>
      <c r="H257" s="59">
        <v>11.6</v>
      </c>
      <c r="I257" s="59">
        <v>12.08</v>
      </c>
      <c r="J257" s="35">
        <v>48</v>
      </c>
      <c r="K257" s="35" t="s">
        <v>140</v>
      </c>
      <c r="L257" s="35" t="s">
        <v>45</v>
      </c>
      <c r="M257" s="36" t="s">
        <v>169</v>
      </c>
      <c r="N257" s="36"/>
      <c r="O257" s="35">
        <v>55</v>
      </c>
      <c r="P257" s="10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8"/>
      <c r="R257" s="798"/>
      <c r="S257" s="798"/>
      <c r="T257" s="79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49" t="s">
        <v>467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customHeight="1" x14ac:dyDescent="0.25">
      <c r="A258" s="60" t="s">
        <v>473</v>
      </c>
      <c r="B258" s="60" t="s">
        <v>475</v>
      </c>
      <c r="C258" s="34">
        <v>4301011733</v>
      </c>
      <c r="D258" s="796">
        <v>4680115884250</v>
      </c>
      <c r="E258" s="796"/>
      <c r="F258" s="59">
        <v>1.45</v>
      </c>
      <c r="G258" s="35">
        <v>8</v>
      </c>
      <c r="H258" s="59">
        <v>11.6</v>
      </c>
      <c r="I258" s="59">
        <v>12.08</v>
      </c>
      <c r="J258" s="35">
        <v>56</v>
      </c>
      <c r="K258" s="35" t="s">
        <v>140</v>
      </c>
      <c r="L258" s="35" t="s">
        <v>45</v>
      </c>
      <c r="M258" s="36" t="s">
        <v>143</v>
      </c>
      <c r="N258" s="36"/>
      <c r="O258" s="35">
        <v>55</v>
      </c>
      <c r="P258" s="102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8"/>
      <c r="R258" s="798"/>
      <c r="S258" s="798"/>
      <c r="T258" s="799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IFERROR(IF(Y258=0,"",ROUNDUP(Y258/H258,0)*0.02175),"")</f>
        <v/>
      </c>
      <c r="AA258" s="65" t="s">
        <v>45</v>
      </c>
      <c r="AB258" s="66" t="s">
        <v>45</v>
      </c>
      <c r="AC258" s="351" t="s">
        <v>476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customHeight="1" x14ac:dyDescent="0.25">
      <c r="A259" s="60" t="s">
        <v>477</v>
      </c>
      <c r="B259" s="60" t="s">
        <v>478</v>
      </c>
      <c r="C259" s="34">
        <v>4301011718</v>
      </c>
      <c r="D259" s="796">
        <v>4680115884281</v>
      </c>
      <c r="E259" s="796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88</v>
      </c>
      <c r="L259" s="35" t="s">
        <v>45</v>
      </c>
      <c r="M259" s="36" t="s">
        <v>139</v>
      </c>
      <c r="N259" s="36"/>
      <c r="O259" s="35">
        <v>55</v>
      </c>
      <c r="P259" s="10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8"/>
      <c r="R259" s="798"/>
      <c r="S259" s="798"/>
      <c r="T259" s="799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469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t="27" customHeight="1" x14ac:dyDescent="0.25">
      <c r="A260" s="60" t="s">
        <v>479</v>
      </c>
      <c r="B260" s="60" t="s">
        <v>480</v>
      </c>
      <c r="C260" s="34">
        <v>4301011720</v>
      </c>
      <c r="D260" s="796">
        <v>4680115884199</v>
      </c>
      <c r="E260" s="796"/>
      <c r="F260" s="59">
        <v>0.37</v>
      </c>
      <c r="G260" s="35">
        <v>10</v>
      </c>
      <c r="H260" s="59">
        <v>3.7</v>
      </c>
      <c r="I260" s="59">
        <v>3.91</v>
      </c>
      <c r="J260" s="35">
        <v>132</v>
      </c>
      <c r="K260" s="35" t="s">
        <v>88</v>
      </c>
      <c r="L260" s="35" t="s">
        <v>45</v>
      </c>
      <c r="M260" s="36" t="s">
        <v>139</v>
      </c>
      <c r="N260" s="36"/>
      <c r="O260" s="35">
        <v>55</v>
      </c>
      <c r="P260" s="10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8"/>
      <c r="R260" s="798"/>
      <c r="S260" s="798"/>
      <c r="T260" s="799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5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5" t="s">
        <v>472</v>
      </c>
      <c r="AG260" s="75"/>
      <c r="AJ260" s="79" t="s">
        <v>45</v>
      </c>
      <c r="AK260" s="79">
        <v>0</v>
      </c>
      <c r="BB260" s="356" t="s">
        <v>66</v>
      </c>
      <c r="BM260" s="75">
        <f t="shared" si="53"/>
        <v>0</v>
      </c>
      <c r="BN260" s="75">
        <f t="shared" si="54"/>
        <v>0</v>
      </c>
      <c r="BO260" s="75">
        <f t="shared" si="55"/>
        <v>0</v>
      </c>
      <c r="BP260" s="75">
        <f t="shared" si="56"/>
        <v>0</v>
      </c>
    </row>
    <row r="261" spans="1:68" ht="27" customHeight="1" x14ac:dyDescent="0.25">
      <c r="A261" s="60" t="s">
        <v>481</v>
      </c>
      <c r="B261" s="60" t="s">
        <v>482</v>
      </c>
      <c r="C261" s="34">
        <v>4301011716</v>
      </c>
      <c r="D261" s="796">
        <v>4680115884267</v>
      </c>
      <c r="E261" s="796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88</v>
      </c>
      <c r="L261" s="35" t="s">
        <v>45</v>
      </c>
      <c r="M261" s="36" t="s">
        <v>139</v>
      </c>
      <c r="N261" s="36"/>
      <c r="O261" s="35">
        <v>55</v>
      </c>
      <c r="P261" s="10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8"/>
      <c r="R261" s="798"/>
      <c r="S261" s="798"/>
      <c r="T261" s="799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5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7" t="s">
        <v>483</v>
      </c>
      <c r="AG261" s="75"/>
      <c r="AJ261" s="79" t="s">
        <v>45</v>
      </c>
      <c r="AK261" s="79">
        <v>0</v>
      </c>
      <c r="BB261" s="358" t="s">
        <v>66</v>
      </c>
      <c r="BM261" s="75">
        <f t="shared" si="53"/>
        <v>0</v>
      </c>
      <c r="BN261" s="75">
        <f t="shared" si="54"/>
        <v>0</v>
      </c>
      <c r="BO261" s="75">
        <f t="shared" si="55"/>
        <v>0</v>
      </c>
      <c r="BP261" s="75">
        <f t="shared" si="56"/>
        <v>0</v>
      </c>
    </row>
    <row r="262" spans="1:68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794"/>
      <c r="P262" s="790" t="s">
        <v>40</v>
      </c>
      <c r="Q262" s="791"/>
      <c r="R262" s="791"/>
      <c r="S262" s="791"/>
      <c r="T262" s="791"/>
      <c r="U262" s="791"/>
      <c r="V262" s="792"/>
      <c r="W262" s="40" t="s">
        <v>39</v>
      </c>
      <c r="X262" s="41">
        <f>IFERROR(X254/H254,"0")+IFERROR(X255/H255,"0")+IFERROR(X256/H256,"0")+IFERROR(X257/H257,"0")+IFERROR(X258/H258,"0")+IFERROR(X259/H259,"0")+IFERROR(X260/H260,"0")+IFERROR(X261/H261,"0")</f>
        <v>0</v>
      </c>
      <c r="Y262" s="41">
        <f>IFERROR(Y254/H254,"0")+IFERROR(Y255/H255,"0")+IFERROR(Y256/H256,"0")+IFERROR(Y257/H257,"0")+IFERROR(Y258/H258,"0")+IFERROR(Y259/H259,"0")+IFERROR(Y260/H260,"0")+IFERROR(Y261/H261,"0")</f>
        <v>0</v>
      </c>
      <c r="Z262" s="41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793"/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4"/>
      <c r="P263" s="790" t="s">
        <v>40</v>
      </c>
      <c r="Q263" s="791"/>
      <c r="R263" s="791"/>
      <c r="S263" s="791"/>
      <c r="T263" s="791"/>
      <c r="U263" s="791"/>
      <c r="V263" s="792"/>
      <c r="W263" s="40" t="s">
        <v>0</v>
      </c>
      <c r="X263" s="41">
        <f>IFERROR(SUM(X254:X261),"0")</f>
        <v>0</v>
      </c>
      <c r="Y263" s="41">
        <f>IFERROR(SUM(Y254:Y261),"0")</f>
        <v>0</v>
      </c>
      <c r="Z263" s="40"/>
      <c r="AA263" s="64"/>
      <c r="AB263" s="64"/>
      <c r="AC263" s="64"/>
    </row>
    <row r="264" spans="1:68" ht="16.5" customHeight="1" x14ac:dyDescent="0.25">
      <c r="A264" s="805" t="s">
        <v>484</v>
      </c>
      <c r="B264" s="805"/>
      <c r="C264" s="805"/>
      <c r="D264" s="805"/>
      <c r="E264" s="805"/>
      <c r="F264" s="805"/>
      <c r="G264" s="805"/>
      <c r="H264" s="805"/>
      <c r="I264" s="805"/>
      <c r="J264" s="805"/>
      <c r="K264" s="805"/>
      <c r="L264" s="805"/>
      <c r="M264" s="805"/>
      <c r="N264" s="805"/>
      <c r="O264" s="805"/>
      <c r="P264" s="805"/>
      <c r="Q264" s="805"/>
      <c r="R264" s="805"/>
      <c r="S264" s="805"/>
      <c r="T264" s="805"/>
      <c r="U264" s="805"/>
      <c r="V264" s="805"/>
      <c r="W264" s="805"/>
      <c r="X264" s="805"/>
      <c r="Y264" s="805"/>
      <c r="Z264" s="805"/>
      <c r="AA264" s="62"/>
      <c r="AB264" s="62"/>
      <c r="AC264" s="62"/>
    </row>
    <row r="265" spans="1:68" ht="14.25" customHeight="1" x14ac:dyDescent="0.25">
      <c r="A265" s="795" t="s">
        <v>135</v>
      </c>
      <c r="B265" s="795"/>
      <c r="C265" s="795"/>
      <c r="D265" s="795"/>
      <c r="E265" s="795"/>
      <c r="F265" s="795"/>
      <c r="G265" s="795"/>
      <c r="H265" s="795"/>
      <c r="I265" s="795"/>
      <c r="J265" s="795"/>
      <c r="K265" s="795"/>
      <c r="L265" s="795"/>
      <c r="M265" s="795"/>
      <c r="N265" s="795"/>
      <c r="O265" s="795"/>
      <c r="P265" s="795"/>
      <c r="Q265" s="795"/>
      <c r="R265" s="795"/>
      <c r="S265" s="795"/>
      <c r="T265" s="795"/>
      <c r="U265" s="795"/>
      <c r="V265" s="795"/>
      <c r="W265" s="795"/>
      <c r="X265" s="795"/>
      <c r="Y265" s="795"/>
      <c r="Z265" s="795"/>
      <c r="AA265" s="63"/>
      <c r="AB265" s="63"/>
      <c r="AC265" s="63"/>
    </row>
    <row r="266" spans="1:68" ht="27" customHeight="1" x14ac:dyDescent="0.25">
      <c r="A266" s="60" t="s">
        <v>485</v>
      </c>
      <c r="B266" s="60" t="s">
        <v>486</v>
      </c>
      <c r="C266" s="34">
        <v>4301011942</v>
      </c>
      <c r="D266" s="796">
        <v>4680115884137</v>
      </c>
      <c r="E266" s="796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140</v>
      </c>
      <c r="L266" s="35" t="s">
        <v>45</v>
      </c>
      <c r="M266" s="36" t="s">
        <v>169</v>
      </c>
      <c r="N266" s="36"/>
      <c r="O266" s="35">
        <v>55</v>
      </c>
      <c r="P266" s="10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8"/>
      <c r="R266" s="798"/>
      <c r="S266" s="798"/>
      <c r="T266" s="79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ref="Y266:Y274" si="57">IFERROR(IF(X266="",0,CEILING((X266/$H266),1)*$H266),"")</f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168</v>
      </c>
      <c r="AG266" s="75"/>
      <c r="AJ266" s="79" t="s">
        <v>45</v>
      </c>
      <c r="AK266" s="79">
        <v>0</v>
      </c>
      <c r="BB266" s="360" t="s">
        <v>66</v>
      </c>
      <c r="BM266" s="75">
        <f t="shared" ref="BM266:BM274" si="58">IFERROR(X266*I266/H266,"0")</f>
        <v>0</v>
      </c>
      <c r="BN266" s="75">
        <f t="shared" ref="BN266:BN274" si="59">IFERROR(Y266*I266/H266,"0")</f>
        <v>0</v>
      </c>
      <c r="BO266" s="75">
        <f t="shared" ref="BO266:BO274" si="60">IFERROR(1/J266*(X266/H266),"0")</f>
        <v>0</v>
      </c>
      <c r="BP266" s="75">
        <f t="shared" ref="BP266:BP274" si="61">IFERROR(1/J266*(Y266/H266),"0")</f>
        <v>0</v>
      </c>
    </row>
    <row r="267" spans="1:68" ht="27" customHeight="1" x14ac:dyDescent="0.25">
      <c r="A267" s="60" t="s">
        <v>485</v>
      </c>
      <c r="B267" s="60" t="s">
        <v>487</v>
      </c>
      <c r="C267" s="34">
        <v>4301011826</v>
      </c>
      <c r="D267" s="796">
        <v>4680115884137</v>
      </c>
      <c r="E267" s="796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140</v>
      </c>
      <c r="L267" s="35" t="s">
        <v>45</v>
      </c>
      <c r="M267" s="36" t="s">
        <v>139</v>
      </c>
      <c r="N267" s="36"/>
      <c r="O267" s="35">
        <v>55</v>
      </c>
      <c r="P267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8"/>
      <c r="R267" s="798"/>
      <c r="S267" s="798"/>
      <c r="T267" s="79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488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customHeight="1" x14ac:dyDescent="0.25">
      <c r="A268" s="60" t="s">
        <v>489</v>
      </c>
      <c r="B268" s="60" t="s">
        <v>490</v>
      </c>
      <c r="C268" s="34">
        <v>4301011724</v>
      </c>
      <c r="D268" s="796">
        <v>4680115884236</v>
      </c>
      <c r="E268" s="796"/>
      <c r="F268" s="59">
        <v>1.45</v>
      </c>
      <c r="G268" s="35">
        <v>8</v>
      </c>
      <c r="H268" s="59">
        <v>11.6</v>
      </c>
      <c r="I268" s="59">
        <v>12.08</v>
      </c>
      <c r="J268" s="35">
        <v>56</v>
      </c>
      <c r="K268" s="35" t="s">
        <v>140</v>
      </c>
      <c r="L268" s="35" t="s">
        <v>45</v>
      </c>
      <c r="M268" s="36" t="s">
        <v>139</v>
      </c>
      <c r="N268" s="36"/>
      <c r="O268" s="35">
        <v>55</v>
      </c>
      <c r="P268" s="101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8"/>
      <c r="R268" s="798"/>
      <c r="S268" s="798"/>
      <c r="T268" s="79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IFERROR(IF(Y268=0,"",ROUNDUP(Y268/H268,0)*0.02175),"")</f>
        <v/>
      </c>
      <c r="AA268" s="65" t="s">
        <v>45</v>
      </c>
      <c r="AB268" s="66" t="s">
        <v>45</v>
      </c>
      <c r="AC268" s="363" t="s">
        <v>491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492</v>
      </c>
      <c r="B269" s="60" t="s">
        <v>493</v>
      </c>
      <c r="C269" s="34">
        <v>4301011941</v>
      </c>
      <c r="D269" s="796">
        <v>4680115884175</v>
      </c>
      <c r="E269" s="796"/>
      <c r="F269" s="59">
        <v>1.45</v>
      </c>
      <c r="G269" s="35">
        <v>8</v>
      </c>
      <c r="H269" s="59">
        <v>11.6</v>
      </c>
      <c r="I269" s="59">
        <v>12.08</v>
      </c>
      <c r="J269" s="35">
        <v>48</v>
      </c>
      <c r="K269" s="35" t="s">
        <v>140</v>
      </c>
      <c r="L269" s="35" t="s">
        <v>45</v>
      </c>
      <c r="M269" s="36" t="s">
        <v>169</v>
      </c>
      <c r="N269" s="36"/>
      <c r="O269" s="35">
        <v>55</v>
      </c>
      <c r="P269" s="1014" t="s">
        <v>494</v>
      </c>
      <c r="Q269" s="798"/>
      <c r="R269" s="798"/>
      <c r="S269" s="798"/>
      <c r="T269" s="79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IFERROR(IF(Y269=0,"",ROUNDUP(Y269/H269,0)*0.02039),"")</f>
        <v/>
      </c>
      <c r="AA269" s="65" t="s">
        <v>45</v>
      </c>
      <c r="AB269" s="66" t="s">
        <v>45</v>
      </c>
      <c r="AC269" s="365" t="s">
        <v>168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492</v>
      </c>
      <c r="B270" s="60" t="s">
        <v>495</v>
      </c>
      <c r="C270" s="34">
        <v>4301011721</v>
      </c>
      <c r="D270" s="796">
        <v>4680115884175</v>
      </c>
      <c r="E270" s="796"/>
      <c r="F270" s="59">
        <v>1.45</v>
      </c>
      <c r="G270" s="35">
        <v>8</v>
      </c>
      <c r="H270" s="59">
        <v>11.6</v>
      </c>
      <c r="I270" s="59">
        <v>12.08</v>
      </c>
      <c r="J270" s="35">
        <v>56</v>
      </c>
      <c r="K270" s="35" t="s">
        <v>140</v>
      </c>
      <c r="L270" s="35" t="s">
        <v>45</v>
      </c>
      <c r="M270" s="36" t="s">
        <v>139</v>
      </c>
      <c r="N270" s="36"/>
      <c r="O270" s="35">
        <v>55</v>
      </c>
      <c r="P270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8"/>
      <c r="R270" s="798"/>
      <c r="S270" s="798"/>
      <c r="T270" s="79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IFERROR(IF(Y270=0,"",ROUNDUP(Y270/H270,0)*0.02175),"")</f>
        <v/>
      </c>
      <c r="AA270" s="65" t="s">
        <v>45</v>
      </c>
      <c r="AB270" s="66" t="s">
        <v>45</v>
      </c>
      <c r="AC270" s="367" t="s">
        <v>496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497</v>
      </c>
      <c r="B271" s="60" t="s">
        <v>498</v>
      </c>
      <c r="C271" s="34">
        <v>4301011824</v>
      </c>
      <c r="D271" s="796">
        <v>4680115884144</v>
      </c>
      <c r="E271" s="796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88</v>
      </c>
      <c r="L271" s="35" t="s">
        <v>45</v>
      </c>
      <c r="M271" s="36" t="s">
        <v>139</v>
      </c>
      <c r="N271" s="36"/>
      <c r="O271" s="35">
        <v>55</v>
      </c>
      <c r="P271" s="10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8"/>
      <c r="R271" s="798"/>
      <c r="S271" s="798"/>
      <c r="T271" s="799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488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499</v>
      </c>
      <c r="B272" s="60" t="s">
        <v>500</v>
      </c>
      <c r="C272" s="34">
        <v>4301011963</v>
      </c>
      <c r="D272" s="796">
        <v>4680115885288</v>
      </c>
      <c r="E272" s="796"/>
      <c r="F272" s="59">
        <v>0.37</v>
      </c>
      <c r="G272" s="35">
        <v>10</v>
      </c>
      <c r="H272" s="59">
        <v>3.7</v>
      </c>
      <c r="I272" s="59">
        <v>3.91</v>
      </c>
      <c r="J272" s="35">
        <v>132</v>
      </c>
      <c r="K272" s="35" t="s">
        <v>88</v>
      </c>
      <c r="L272" s="35" t="s">
        <v>45</v>
      </c>
      <c r="M272" s="36" t="s">
        <v>139</v>
      </c>
      <c r="N272" s="36"/>
      <c r="O272" s="35">
        <v>55</v>
      </c>
      <c r="P272" s="101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8"/>
      <c r="R272" s="798"/>
      <c r="S272" s="798"/>
      <c r="T272" s="799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501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t="27" customHeight="1" x14ac:dyDescent="0.25">
      <c r="A273" s="60" t="s">
        <v>502</v>
      </c>
      <c r="B273" s="60" t="s">
        <v>503</v>
      </c>
      <c r="C273" s="34">
        <v>4301011726</v>
      </c>
      <c r="D273" s="796">
        <v>4680115884182</v>
      </c>
      <c r="E273" s="796"/>
      <c r="F273" s="59">
        <v>0.37</v>
      </c>
      <c r="G273" s="35">
        <v>10</v>
      </c>
      <c r="H273" s="59">
        <v>3.7</v>
      </c>
      <c r="I273" s="59">
        <v>3.91</v>
      </c>
      <c r="J273" s="35">
        <v>132</v>
      </c>
      <c r="K273" s="35" t="s">
        <v>88</v>
      </c>
      <c r="L273" s="35" t="s">
        <v>45</v>
      </c>
      <c r="M273" s="36" t="s">
        <v>139</v>
      </c>
      <c r="N273" s="36"/>
      <c r="O273" s="35">
        <v>55</v>
      </c>
      <c r="P273" s="10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8"/>
      <c r="R273" s="798"/>
      <c r="S273" s="798"/>
      <c r="T273" s="799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7"/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73" t="s">
        <v>491</v>
      </c>
      <c r="AG273" s="75"/>
      <c r="AJ273" s="79" t="s">
        <v>45</v>
      </c>
      <c r="AK273" s="79">
        <v>0</v>
      </c>
      <c r="BB273" s="374" t="s">
        <v>66</v>
      </c>
      <c r="BM273" s="75">
        <f t="shared" si="58"/>
        <v>0</v>
      </c>
      <c r="BN273" s="75">
        <f t="shared" si="59"/>
        <v>0</v>
      </c>
      <c r="BO273" s="75">
        <f t="shared" si="60"/>
        <v>0</v>
      </c>
      <c r="BP273" s="75">
        <f t="shared" si="61"/>
        <v>0</v>
      </c>
    </row>
    <row r="274" spans="1:68" ht="27" customHeight="1" x14ac:dyDescent="0.25">
      <c r="A274" s="60" t="s">
        <v>504</v>
      </c>
      <c r="B274" s="60" t="s">
        <v>505</v>
      </c>
      <c r="C274" s="34">
        <v>4301011722</v>
      </c>
      <c r="D274" s="796">
        <v>4680115884205</v>
      </c>
      <c r="E274" s="796"/>
      <c r="F274" s="59">
        <v>0.4</v>
      </c>
      <c r="G274" s="35">
        <v>10</v>
      </c>
      <c r="H274" s="59">
        <v>4</v>
      </c>
      <c r="I274" s="59">
        <v>4.21</v>
      </c>
      <c r="J274" s="35">
        <v>132</v>
      </c>
      <c r="K274" s="35" t="s">
        <v>88</v>
      </c>
      <c r="L274" s="35" t="s">
        <v>45</v>
      </c>
      <c r="M274" s="36" t="s">
        <v>139</v>
      </c>
      <c r="N274" s="36"/>
      <c r="O274" s="35">
        <v>55</v>
      </c>
      <c r="P274" s="10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8"/>
      <c r="R274" s="798"/>
      <c r="S274" s="798"/>
      <c r="T274" s="799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57"/>
        <v>0</v>
      </c>
      <c r="Z274" s="39" t="str">
        <f>IFERROR(IF(Y274=0,"",ROUNDUP(Y274/H274,0)*0.00902),"")</f>
        <v/>
      </c>
      <c r="AA274" s="65" t="s">
        <v>45</v>
      </c>
      <c r="AB274" s="66" t="s">
        <v>45</v>
      </c>
      <c r="AC274" s="375" t="s">
        <v>496</v>
      </c>
      <c r="AG274" s="75"/>
      <c r="AJ274" s="79" t="s">
        <v>45</v>
      </c>
      <c r="AK274" s="79">
        <v>0</v>
      </c>
      <c r="BB274" s="376" t="s">
        <v>66</v>
      </c>
      <c r="BM274" s="75">
        <f t="shared" si="58"/>
        <v>0</v>
      </c>
      <c r="BN274" s="75">
        <f t="shared" si="59"/>
        <v>0</v>
      </c>
      <c r="BO274" s="75">
        <f t="shared" si="60"/>
        <v>0</v>
      </c>
      <c r="BP274" s="75">
        <f t="shared" si="61"/>
        <v>0</v>
      </c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90" t="s">
        <v>40</v>
      </c>
      <c r="Q275" s="791"/>
      <c r="R275" s="791"/>
      <c r="S275" s="791"/>
      <c r="T275" s="791"/>
      <c r="U275" s="791"/>
      <c r="V275" s="792"/>
      <c r="W275" s="40" t="s">
        <v>39</v>
      </c>
      <c r="X275" s="41">
        <f>IFERROR(X266/H266,"0")+IFERROR(X267/H267,"0")+IFERROR(X268/H268,"0")+IFERROR(X269/H269,"0")+IFERROR(X270/H270,"0")+IFERROR(X271/H271,"0")+IFERROR(X272/H272,"0")+IFERROR(X273/H273,"0")+IFERROR(X274/H274,"0")</f>
        <v>0</v>
      </c>
      <c r="Y275" s="41">
        <f>IFERROR(Y266/H266,"0")+IFERROR(Y267/H267,"0")+IFERROR(Y268/H268,"0")+IFERROR(Y269/H269,"0")+IFERROR(Y270/H270,"0")+IFERROR(Y271/H271,"0")+IFERROR(Y272/H272,"0")+IFERROR(Y273/H273,"0")+IFERROR(Y274/H274,"0")</f>
        <v>0</v>
      </c>
      <c r="Z275" s="41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4"/>
      <c r="AB275" s="64"/>
      <c r="AC275" s="64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90" t="s">
        <v>40</v>
      </c>
      <c r="Q276" s="791"/>
      <c r="R276" s="791"/>
      <c r="S276" s="791"/>
      <c r="T276" s="791"/>
      <c r="U276" s="791"/>
      <c r="V276" s="792"/>
      <c r="W276" s="40" t="s">
        <v>0</v>
      </c>
      <c r="X276" s="41">
        <f>IFERROR(SUM(X266:X274),"0")</f>
        <v>0</v>
      </c>
      <c r="Y276" s="41">
        <f>IFERROR(SUM(Y266:Y274),"0")</f>
        <v>0</v>
      </c>
      <c r="Z276" s="40"/>
      <c r="AA276" s="64"/>
      <c r="AB276" s="64"/>
      <c r="AC276" s="64"/>
    </row>
    <row r="277" spans="1:68" ht="14.25" customHeight="1" x14ac:dyDescent="0.25">
      <c r="A277" s="795" t="s">
        <v>193</v>
      </c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795"/>
      <c r="P277" s="795"/>
      <c r="Q277" s="795"/>
      <c r="R277" s="795"/>
      <c r="S277" s="795"/>
      <c r="T277" s="795"/>
      <c r="U277" s="795"/>
      <c r="V277" s="795"/>
      <c r="W277" s="795"/>
      <c r="X277" s="795"/>
      <c r="Y277" s="795"/>
      <c r="Z277" s="795"/>
      <c r="AA277" s="63"/>
      <c r="AB277" s="63"/>
      <c r="AC277" s="63"/>
    </row>
    <row r="278" spans="1:68" ht="27" customHeight="1" x14ac:dyDescent="0.25">
      <c r="A278" s="60" t="s">
        <v>506</v>
      </c>
      <c r="B278" s="60" t="s">
        <v>507</v>
      </c>
      <c r="C278" s="34">
        <v>4301020340</v>
      </c>
      <c r="D278" s="796">
        <v>4680115885721</v>
      </c>
      <c r="E278" s="796"/>
      <c r="F278" s="59">
        <v>0.33</v>
      </c>
      <c r="G278" s="35">
        <v>6</v>
      </c>
      <c r="H278" s="59">
        <v>1.98</v>
      </c>
      <c r="I278" s="59">
        <v>2.08</v>
      </c>
      <c r="J278" s="35">
        <v>234</v>
      </c>
      <c r="K278" s="35" t="s">
        <v>83</v>
      </c>
      <c r="L278" s="35" t="s">
        <v>45</v>
      </c>
      <c r="M278" s="36" t="s">
        <v>143</v>
      </c>
      <c r="N278" s="36"/>
      <c r="O278" s="35">
        <v>50</v>
      </c>
      <c r="P278" s="1007" t="s">
        <v>508</v>
      </c>
      <c r="Q278" s="798"/>
      <c r="R278" s="798"/>
      <c r="S278" s="798"/>
      <c r="T278" s="799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IFERROR(IF(Y278=0,"",ROUNDUP(Y278/H278,0)*0.00502),"")</f>
        <v/>
      </c>
      <c r="AA278" s="65" t="s">
        <v>45</v>
      </c>
      <c r="AB278" s="66" t="s">
        <v>45</v>
      </c>
      <c r="AC278" s="377" t="s">
        <v>509</v>
      </c>
      <c r="AG278" s="75"/>
      <c r="AJ278" s="79" t="s">
        <v>45</v>
      </c>
      <c r="AK278" s="79">
        <v>0</v>
      </c>
      <c r="BB278" s="378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794"/>
      <c r="P279" s="790" t="s">
        <v>40</v>
      </c>
      <c r="Q279" s="791"/>
      <c r="R279" s="791"/>
      <c r="S279" s="791"/>
      <c r="T279" s="791"/>
      <c r="U279" s="791"/>
      <c r="V279" s="792"/>
      <c r="W279" s="40" t="s">
        <v>39</v>
      </c>
      <c r="X279" s="41">
        <f>IFERROR(X278/H278,"0")</f>
        <v>0</v>
      </c>
      <c r="Y279" s="41">
        <f>IFERROR(Y278/H278,"0")</f>
        <v>0</v>
      </c>
      <c r="Z279" s="41">
        <f>IFERROR(IF(Z278="",0,Z278),"0")</f>
        <v>0</v>
      </c>
      <c r="AA279" s="64"/>
      <c r="AB279" s="64"/>
      <c r="AC279" s="64"/>
    </row>
    <row r="280" spans="1:68" x14ac:dyDescent="0.2">
      <c r="A280" s="793"/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4"/>
      <c r="P280" s="790" t="s">
        <v>40</v>
      </c>
      <c r="Q280" s="791"/>
      <c r="R280" s="791"/>
      <c r="S280" s="791"/>
      <c r="T280" s="791"/>
      <c r="U280" s="791"/>
      <c r="V280" s="792"/>
      <c r="W280" s="40" t="s">
        <v>0</v>
      </c>
      <c r="X280" s="41">
        <f>IFERROR(SUM(X278:X278),"0")</f>
        <v>0</v>
      </c>
      <c r="Y280" s="41">
        <f>IFERROR(SUM(Y278:Y278),"0")</f>
        <v>0</v>
      </c>
      <c r="Z280" s="40"/>
      <c r="AA280" s="64"/>
      <c r="AB280" s="64"/>
      <c r="AC280" s="64"/>
    </row>
    <row r="281" spans="1:68" ht="16.5" customHeight="1" x14ac:dyDescent="0.25">
      <c r="A281" s="805" t="s">
        <v>510</v>
      </c>
      <c r="B281" s="805"/>
      <c r="C281" s="805"/>
      <c r="D281" s="805"/>
      <c r="E281" s="805"/>
      <c r="F281" s="805"/>
      <c r="G281" s="805"/>
      <c r="H281" s="805"/>
      <c r="I281" s="805"/>
      <c r="J281" s="805"/>
      <c r="K281" s="805"/>
      <c r="L281" s="805"/>
      <c r="M281" s="805"/>
      <c r="N281" s="805"/>
      <c r="O281" s="805"/>
      <c r="P281" s="805"/>
      <c r="Q281" s="805"/>
      <c r="R281" s="805"/>
      <c r="S281" s="805"/>
      <c r="T281" s="805"/>
      <c r="U281" s="805"/>
      <c r="V281" s="805"/>
      <c r="W281" s="805"/>
      <c r="X281" s="805"/>
      <c r="Y281" s="805"/>
      <c r="Z281" s="805"/>
      <c r="AA281" s="62"/>
      <c r="AB281" s="62"/>
      <c r="AC281" s="62"/>
    </row>
    <row r="282" spans="1:68" ht="14.25" customHeight="1" x14ac:dyDescent="0.25">
      <c r="A282" s="795" t="s">
        <v>135</v>
      </c>
      <c r="B282" s="795"/>
      <c r="C282" s="795"/>
      <c r="D282" s="795"/>
      <c r="E282" s="795"/>
      <c r="F282" s="795"/>
      <c r="G282" s="795"/>
      <c r="H282" s="795"/>
      <c r="I282" s="795"/>
      <c r="J282" s="795"/>
      <c r="K282" s="795"/>
      <c r="L282" s="795"/>
      <c r="M282" s="795"/>
      <c r="N282" s="795"/>
      <c r="O282" s="795"/>
      <c r="P282" s="795"/>
      <c r="Q282" s="795"/>
      <c r="R282" s="795"/>
      <c r="S282" s="795"/>
      <c r="T282" s="795"/>
      <c r="U282" s="795"/>
      <c r="V282" s="795"/>
      <c r="W282" s="795"/>
      <c r="X282" s="795"/>
      <c r="Y282" s="795"/>
      <c r="Z282" s="795"/>
      <c r="AA282" s="63"/>
      <c r="AB282" s="63"/>
      <c r="AC282" s="63"/>
    </row>
    <row r="283" spans="1:68" ht="27" customHeight="1" x14ac:dyDescent="0.25">
      <c r="A283" s="60" t="s">
        <v>511</v>
      </c>
      <c r="B283" s="60" t="s">
        <v>512</v>
      </c>
      <c r="C283" s="34">
        <v>4301011322</v>
      </c>
      <c r="D283" s="796">
        <v>4607091387452</v>
      </c>
      <c r="E283" s="79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140</v>
      </c>
      <c r="L283" s="35" t="s">
        <v>45</v>
      </c>
      <c r="M283" s="36" t="s">
        <v>143</v>
      </c>
      <c r="N283" s="36"/>
      <c r="O283" s="35">
        <v>55</v>
      </c>
      <c r="P283" s="100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8"/>
      <c r="R283" s="798"/>
      <c r="S283" s="798"/>
      <c r="T283" s="799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ref="Y283:Y292" si="62">IFERROR(IF(X283="",0,CEILING((X283/$H283),1)*$H283),"")</f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513</v>
      </c>
      <c r="AG283" s="75"/>
      <c r="AJ283" s="79" t="s">
        <v>45</v>
      </c>
      <c r="AK283" s="79">
        <v>0</v>
      </c>
      <c r="BB283" s="380" t="s">
        <v>66</v>
      </c>
      <c r="BM283" s="75">
        <f t="shared" ref="BM283:BM292" si="63">IFERROR(X283*I283/H283,"0")</f>
        <v>0</v>
      </c>
      <c r="BN283" s="75">
        <f t="shared" ref="BN283:BN292" si="64">IFERROR(Y283*I283/H283,"0")</f>
        <v>0</v>
      </c>
      <c r="BO283" s="75">
        <f t="shared" ref="BO283:BO292" si="65">IFERROR(1/J283*(X283/H283),"0")</f>
        <v>0</v>
      </c>
      <c r="BP283" s="75">
        <f t="shared" ref="BP283:BP292" si="66">IFERROR(1/J283*(Y283/H283),"0")</f>
        <v>0</v>
      </c>
    </row>
    <row r="284" spans="1:68" ht="27" customHeight="1" x14ac:dyDescent="0.25">
      <c r="A284" s="60" t="s">
        <v>514</v>
      </c>
      <c r="B284" s="60" t="s">
        <v>515</v>
      </c>
      <c r="C284" s="34">
        <v>4301011855</v>
      </c>
      <c r="D284" s="796">
        <v>4680115885837</v>
      </c>
      <c r="E284" s="79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140</v>
      </c>
      <c r="L284" s="35" t="s">
        <v>45</v>
      </c>
      <c r="M284" s="36" t="s">
        <v>139</v>
      </c>
      <c r="N284" s="36"/>
      <c r="O284" s="35">
        <v>55</v>
      </c>
      <c r="P284" s="10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8"/>
      <c r="R284" s="798"/>
      <c r="S284" s="798"/>
      <c r="T284" s="79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516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27" customHeight="1" x14ac:dyDescent="0.25">
      <c r="A285" s="60" t="s">
        <v>517</v>
      </c>
      <c r="B285" s="60" t="s">
        <v>518</v>
      </c>
      <c r="C285" s="34">
        <v>4301011910</v>
      </c>
      <c r="D285" s="796">
        <v>4680115885806</v>
      </c>
      <c r="E285" s="796"/>
      <c r="F285" s="59">
        <v>1.35</v>
      </c>
      <c r="G285" s="35">
        <v>8</v>
      </c>
      <c r="H285" s="59">
        <v>10.8</v>
      </c>
      <c r="I285" s="59">
        <v>11.28</v>
      </c>
      <c r="J285" s="35">
        <v>48</v>
      </c>
      <c r="K285" s="35" t="s">
        <v>140</v>
      </c>
      <c r="L285" s="35" t="s">
        <v>45</v>
      </c>
      <c r="M285" s="36" t="s">
        <v>169</v>
      </c>
      <c r="N285" s="36"/>
      <c r="O285" s="35">
        <v>55</v>
      </c>
      <c r="P285" s="1010" t="s">
        <v>519</v>
      </c>
      <c r="Q285" s="798"/>
      <c r="R285" s="798"/>
      <c r="S285" s="798"/>
      <c r="T285" s="79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IFERROR(IF(Y285=0,"",ROUNDUP(Y285/H285,0)*0.02039),"")</f>
        <v/>
      </c>
      <c r="AA285" s="65" t="s">
        <v>45</v>
      </c>
      <c r="AB285" s="66" t="s">
        <v>45</v>
      </c>
      <c r="AC285" s="383" t="s">
        <v>520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27" customHeight="1" x14ac:dyDescent="0.25">
      <c r="A286" s="60" t="s">
        <v>517</v>
      </c>
      <c r="B286" s="60" t="s">
        <v>521</v>
      </c>
      <c r="C286" s="34">
        <v>4301011850</v>
      </c>
      <c r="D286" s="796">
        <v>4680115885806</v>
      </c>
      <c r="E286" s="796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140</v>
      </c>
      <c r="L286" s="35" t="s">
        <v>45</v>
      </c>
      <c r="M286" s="36" t="s">
        <v>139</v>
      </c>
      <c r="N286" s="36"/>
      <c r="O286" s="35">
        <v>55</v>
      </c>
      <c r="P286" s="10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8"/>
      <c r="R286" s="798"/>
      <c r="S286" s="798"/>
      <c r="T286" s="79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522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37.5" customHeight="1" x14ac:dyDescent="0.25">
      <c r="A287" s="60" t="s">
        <v>523</v>
      </c>
      <c r="B287" s="60" t="s">
        <v>524</v>
      </c>
      <c r="C287" s="34">
        <v>4301011313</v>
      </c>
      <c r="D287" s="796">
        <v>4607091385984</v>
      </c>
      <c r="E287" s="796"/>
      <c r="F287" s="59">
        <v>1.35</v>
      </c>
      <c r="G287" s="35">
        <v>8</v>
      </c>
      <c r="H287" s="59">
        <v>10.8</v>
      </c>
      <c r="I287" s="59">
        <v>11.28</v>
      </c>
      <c r="J287" s="35">
        <v>56</v>
      </c>
      <c r="K287" s="35" t="s">
        <v>140</v>
      </c>
      <c r="L287" s="35" t="s">
        <v>45</v>
      </c>
      <c r="M287" s="36" t="s">
        <v>139</v>
      </c>
      <c r="N287" s="36"/>
      <c r="O287" s="35">
        <v>55</v>
      </c>
      <c r="P287" s="100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8"/>
      <c r="R287" s="798"/>
      <c r="S287" s="798"/>
      <c r="T287" s="79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87" t="s">
        <v>525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37.5" customHeight="1" x14ac:dyDescent="0.25">
      <c r="A288" s="60" t="s">
        <v>526</v>
      </c>
      <c r="B288" s="60" t="s">
        <v>527</v>
      </c>
      <c r="C288" s="34">
        <v>4301011853</v>
      </c>
      <c r="D288" s="796">
        <v>4680115885851</v>
      </c>
      <c r="E288" s="796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140</v>
      </c>
      <c r="L288" s="35" t="s">
        <v>45</v>
      </c>
      <c r="M288" s="36" t="s">
        <v>139</v>
      </c>
      <c r="N288" s="36"/>
      <c r="O288" s="35">
        <v>55</v>
      </c>
      <c r="P288" s="10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8"/>
      <c r="R288" s="798"/>
      <c r="S288" s="798"/>
      <c r="T288" s="79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89" t="s">
        <v>528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529</v>
      </c>
      <c r="B289" s="60" t="s">
        <v>530</v>
      </c>
      <c r="C289" s="34">
        <v>4301011319</v>
      </c>
      <c r="D289" s="796">
        <v>4607091387469</v>
      </c>
      <c r="E289" s="796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88</v>
      </c>
      <c r="L289" s="35" t="s">
        <v>45</v>
      </c>
      <c r="M289" s="36" t="s">
        <v>139</v>
      </c>
      <c r="N289" s="36"/>
      <c r="O289" s="35">
        <v>55</v>
      </c>
      <c r="P289" s="100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8"/>
      <c r="R289" s="798"/>
      <c r="S289" s="798"/>
      <c r="T289" s="79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531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customHeight="1" x14ac:dyDescent="0.25">
      <c r="A290" s="60" t="s">
        <v>532</v>
      </c>
      <c r="B290" s="60" t="s">
        <v>533</v>
      </c>
      <c r="C290" s="34">
        <v>4301011852</v>
      </c>
      <c r="D290" s="796">
        <v>4680115885844</v>
      </c>
      <c r="E290" s="796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88</v>
      </c>
      <c r="L290" s="35" t="s">
        <v>45</v>
      </c>
      <c r="M290" s="36" t="s">
        <v>139</v>
      </c>
      <c r="N290" s="36"/>
      <c r="O290" s="35">
        <v>55</v>
      </c>
      <c r="P290" s="10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8"/>
      <c r="R290" s="798"/>
      <c r="S290" s="798"/>
      <c r="T290" s="799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93" t="s">
        <v>516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ht="27" customHeight="1" x14ac:dyDescent="0.25">
      <c r="A291" s="60" t="s">
        <v>534</v>
      </c>
      <c r="B291" s="60" t="s">
        <v>535</v>
      </c>
      <c r="C291" s="34">
        <v>4301011316</v>
      </c>
      <c r="D291" s="796">
        <v>4607091387438</v>
      </c>
      <c r="E291" s="796"/>
      <c r="F291" s="59">
        <v>0.5</v>
      </c>
      <c r="G291" s="35">
        <v>10</v>
      </c>
      <c r="H291" s="59">
        <v>5</v>
      </c>
      <c r="I291" s="59">
        <v>5.21</v>
      </c>
      <c r="J291" s="35">
        <v>132</v>
      </c>
      <c r="K291" s="35" t="s">
        <v>88</v>
      </c>
      <c r="L291" s="35" t="s">
        <v>45</v>
      </c>
      <c r="M291" s="36" t="s">
        <v>139</v>
      </c>
      <c r="N291" s="36"/>
      <c r="O291" s="35">
        <v>55</v>
      </c>
      <c r="P291" s="100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8"/>
      <c r="R291" s="798"/>
      <c r="S291" s="798"/>
      <c r="T291" s="799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IFERROR(IF(Y291=0,"",ROUNDUP(Y291/H291,0)*0.00902),"")</f>
        <v/>
      </c>
      <c r="AA291" s="65" t="s">
        <v>45</v>
      </c>
      <c r="AB291" s="66" t="s">
        <v>45</v>
      </c>
      <c r="AC291" s="395" t="s">
        <v>536</v>
      </c>
      <c r="AG291" s="75"/>
      <c r="AJ291" s="79" t="s">
        <v>45</v>
      </c>
      <c r="AK291" s="79">
        <v>0</v>
      </c>
      <c r="BB291" s="396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ht="27" customHeight="1" x14ac:dyDescent="0.25">
      <c r="A292" s="60" t="s">
        <v>537</v>
      </c>
      <c r="B292" s="60" t="s">
        <v>538</v>
      </c>
      <c r="C292" s="34">
        <v>4301011851</v>
      </c>
      <c r="D292" s="796">
        <v>4680115885820</v>
      </c>
      <c r="E292" s="796"/>
      <c r="F292" s="59">
        <v>0.4</v>
      </c>
      <c r="G292" s="35">
        <v>10</v>
      </c>
      <c r="H292" s="59">
        <v>4</v>
      </c>
      <c r="I292" s="59">
        <v>4.21</v>
      </c>
      <c r="J292" s="35">
        <v>132</v>
      </c>
      <c r="K292" s="35" t="s">
        <v>88</v>
      </c>
      <c r="L292" s="35" t="s">
        <v>45</v>
      </c>
      <c r="M292" s="36" t="s">
        <v>139</v>
      </c>
      <c r="N292" s="36"/>
      <c r="O292" s="35">
        <v>55</v>
      </c>
      <c r="P292" s="10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8"/>
      <c r="R292" s="798"/>
      <c r="S292" s="798"/>
      <c r="T292" s="799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2"/>
        <v>0</v>
      </c>
      <c r="Z292" s="39" t="str">
        <f>IFERROR(IF(Y292=0,"",ROUNDUP(Y292/H292,0)*0.00902),"")</f>
        <v/>
      </c>
      <c r="AA292" s="65" t="s">
        <v>45</v>
      </c>
      <c r="AB292" s="66" t="s">
        <v>45</v>
      </c>
      <c r="AC292" s="397" t="s">
        <v>522</v>
      </c>
      <c r="AG292" s="75"/>
      <c r="AJ292" s="79" t="s">
        <v>45</v>
      </c>
      <c r="AK292" s="79">
        <v>0</v>
      </c>
      <c r="BB292" s="398" t="s">
        <v>66</v>
      </c>
      <c r="BM292" s="75">
        <f t="shared" si="63"/>
        <v>0</v>
      </c>
      <c r="BN292" s="75">
        <f t="shared" si="64"/>
        <v>0</v>
      </c>
      <c r="BO292" s="75">
        <f t="shared" si="65"/>
        <v>0</v>
      </c>
      <c r="BP292" s="75">
        <f t="shared" si="66"/>
        <v>0</v>
      </c>
    </row>
    <row r="293" spans="1:68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90" t="s">
        <v>40</v>
      </c>
      <c r="Q293" s="791"/>
      <c r="R293" s="791"/>
      <c r="S293" s="791"/>
      <c r="T293" s="791"/>
      <c r="U293" s="791"/>
      <c r="V293" s="792"/>
      <c r="W293" s="40" t="s">
        <v>39</v>
      </c>
      <c r="X293" s="41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41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41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90" t="s">
        <v>40</v>
      </c>
      <c r="Q294" s="791"/>
      <c r="R294" s="791"/>
      <c r="S294" s="791"/>
      <c r="T294" s="791"/>
      <c r="U294" s="791"/>
      <c r="V294" s="792"/>
      <c r="W294" s="40" t="s">
        <v>0</v>
      </c>
      <c r="X294" s="41">
        <f>IFERROR(SUM(X283:X292),"0")</f>
        <v>0</v>
      </c>
      <c r="Y294" s="41">
        <f>IFERROR(SUM(Y283:Y292),"0")</f>
        <v>0</v>
      </c>
      <c r="Z294" s="40"/>
      <c r="AA294" s="64"/>
      <c r="AB294" s="64"/>
      <c r="AC294" s="64"/>
    </row>
    <row r="295" spans="1:68" ht="16.5" customHeight="1" x14ac:dyDescent="0.25">
      <c r="A295" s="805" t="s">
        <v>539</v>
      </c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5"/>
      <c r="P295" s="805"/>
      <c r="Q295" s="805"/>
      <c r="R295" s="805"/>
      <c r="S295" s="805"/>
      <c r="T295" s="805"/>
      <c r="U295" s="805"/>
      <c r="V295" s="805"/>
      <c r="W295" s="805"/>
      <c r="X295" s="805"/>
      <c r="Y295" s="805"/>
      <c r="Z295" s="805"/>
      <c r="AA295" s="62"/>
      <c r="AB295" s="62"/>
      <c r="AC295" s="62"/>
    </row>
    <row r="296" spans="1:68" ht="14.25" customHeight="1" x14ac:dyDescent="0.25">
      <c r="A296" s="795" t="s">
        <v>135</v>
      </c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795"/>
      <c r="P296" s="795"/>
      <c r="Q296" s="795"/>
      <c r="R296" s="795"/>
      <c r="S296" s="795"/>
      <c r="T296" s="795"/>
      <c r="U296" s="795"/>
      <c r="V296" s="795"/>
      <c r="W296" s="795"/>
      <c r="X296" s="795"/>
      <c r="Y296" s="795"/>
      <c r="Z296" s="795"/>
      <c r="AA296" s="63"/>
      <c r="AB296" s="63"/>
      <c r="AC296" s="63"/>
    </row>
    <row r="297" spans="1:68" ht="27" customHeight="1" x14ac:dyDescent="0.25">
      <c r="A297" s="60" t="s">
        <v>540</v>
      </c>
      <c r="B297" s="60" t="s">
        <v>541</v>
      </c>
      <c r="C297" s="34">
        <v>4301011876</v>
      </c>
      <c r="D297" s="796">
        <v>4680115885707</v>
      </c>
      <c r="E297" s="796"/>
      <c r="F297" s="59">
        <v>0.9</v>
      </c>
      <c r="G297" s="35">
        <v>10</v>
      </c>
      <c r="H297" s="59">
        <v>9</v>
      </c>
      <c r="I297" s="59">
        <v>9.48</v>
      </c>
      <c r="J297" s="35">
        <v>56</v>
      </c>
      <c r="K297" s="35" t="s">
        <v>140</v>
      </c>
      <c r="L297" s="35" t="s">
        <v>45</v>
      </c>
      <c r="M297" s="36" t="s">
        <v>139</v>
      </c>
      <c r="N297" s="36"/>
      <c r="O297" s="35">
        <v>31</v>
      </c>
      <c r="P297" s="9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8"/>
      <c r="R297" s="798"/>
      <c r="S297" s="798"/>
      <c r="T297" s="799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IFERROR(IF(Y297=0,"",ROUNDUP(Y297/H297,0)*0.02175),"")</f>
        <v/>
      </c>
      <c r="AA297" s="65" t="s">
        <v>45</v>
      </c>
      <c r="AB297" s="66" t="s">
        <v>45</v>
      </c>
      <c r="AC297" s="399" t="s">
        <v>476</v>
      </c>
      <c r="AG297" s="75"/>
      <c r="AJ297" s="79" t="s">
        <v>45</v>
      </c>
      <c r="AK297" s="79">
        <v>0</v>
      </c>
      <c r="BB297" s="40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794"/>
      <c r="P298" s="790" t="s">
        <v>40</v>
      </c>
      <c r="Q298" s="791"/>
      <c r="R298" s="791"/>
      <c r="S298" s="791"/>
      <c r="T298" s="791"/>
      <c r="U298" s="791"/>
      <c r="V298" s="792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x14ac:dyDescent="0.2">
      <c r="A299" s="793"/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4"/>
      <c r="P299" s="790" t="s">
        <v>40</v>
      </c>
      <c r="Q299" s="791"/>
      <c r="R299" s="791"/>
      <c r="S299" s="791"/>
      <c r="T299" s="791"/>
      <c r="U299" s="791"/>
      <c r="V299" s="792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6.5" customHeight="1" x14ac:dyDescent="0.25">
      <c r="A300" s="805" t="s">
        <v>542</v>
      </c>
      <c r="B300" s="805"/>
      <c r="C300" s="805"/>
      <c r="D300" s="805"/>
      <c r="E300" s="805"/>
      <c r="F300" s="805"/>
      <c r="G300" s="805"/>
      <c r="H300" s="805"/>
      <c r="I300" s="805"/>
      <c r="J300" s="805"/>
      <c r="K300" s="805"/>
      <c r="L300" s="805"/>
      <c r="M300" s="805"/>
      <c r="N300" s="805"/>
      <c r="O300" s="805"/>
      <c r="P300" s="805"/>
      <c r="Q300" s="805"/>
      <c r="R300" s="805"/>
      <c r="S300" s="805"/>
      <c r="T300" s="805"/>
      <c r="U300" s="805"/>
      <c r="V300" s="805"/>
      <c r="W300" s="805"/>
      <c r="X300" s="805"/>
      <c r="Y300" s="805"/>
      <c r="Z300" s="805"/>
      <c r="AA300" s="62"/>
      <c r="AB300" s="62"/>
      <c r="AC300" s="62"/>
    </row>
    <row r="301" spans="1:68" ht="14.25" customHeight="1" x14ac:dyDescent="0.25">
      <c r="A301" s="795" t="s">
        <v>135</v>
      </c>
      <c r="B301" s="795"/>
      <c r="C301" s="795"/>
      <c r="D301" s="795"/>
      <c r="E301" s="795"/>
      <c r="F301" s="795"/>
      <c r="G301" s="795"/>
      <c r="H301" s="795"/>
      <c r="I301" s="795"/>
      <c r="J301" s="795"/>
      <c r="K301" s="795"/>
      <c r="L301" s="795"/>
      <c r="M301" s="795"/>
      <c r="N301" s="795"/>
      <c r="O301" s="795"/>
      <c r="P301" s="795"/>
      <c r="Q301" s="795"/>
      <c r="R301" s="795"/>
      <c r="S301" s="795"/>
      <c r="T301" s="795"/>
      <c r="U301" s="795"/>
      <c r="V301" s="795"/>
      <c r="W301" s="795"/>
      <c r="X301" s="795"/>
      <c r="Y301" s="795"/>
      <c r="Z301" s="795"/>
      <c r="AA301" s="63"/>
      <c r="AB301" s="63"/>
      <c r="AC301" s="63"/>
    </row>
    <row r="302" spans="1:68" ht="27" customHeight="1" x14ac:dyDescent="0.25">
      <c r="A302" s="60" t="s">
        <v>543</v>
      </c>
      <c r="B302" s="60" t="s">
        <v>544</v>
      </c>
      <c r="C302" s="34">
        <v>4301011223</v>
      </c>
      <c r="D302" s="796">
        <v>4607091383423</v>
      </c>
      <c r="E302" s="796"/>
      <c r="F302" s="59">
        <v>1.35</v>
      </c>
      <c r="G302" s="35">
        <v>8</v>
      </c>
      <c r="H302" s="59">
        <v>10.8</v>
      </c>
      <c r="I302" s="59">
        <v>11.375999999999999</v>
      </c>
      <c r="J302" s="35">
        <v>56</v>
      </c>
      <c r="K302" s="35" t="s">
        <v>140</v>
      </c>
      <c r="L302" s="35" t="s">
        <v>45</v>
      </c>
      <c r="M302" s="36" t="s">
        <v>143</v>
      </c>
      <c r="N302" s="36"/>
      <c r="O302" s="35">
        <v>35</v>
      </c>
      <c r="P302" s="9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8"/>
      <c r="R302" s="798"/>
      <c r="S302" s="798"/>
      <c r="T302" s="799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138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37.5" customHeight="1" x14ac:dyDescent="0.25">
      <c r="A303" s="60" t="s">
        <v>545</v>
      </c>
      <c r="B303" s="60" t="s">
        <v>546</v>
      </c>
      <c r="C303" s="34">
        <v>4301011879</v>
      </c>
      <c r="D303" s="796">
        <v>4680115885691</v>
      </c>
      <c r="E303" s="796"/>
      <c r="F303" s="59">
        <v>1.35</v>
      </c>
      <c r="G303" s="35">
        <v>8</v>
      </c>
      <c r="H303" s="59">
        <v>10.8</v>
      </c>
      <c r="I303" s="59">
        <v>11.28</v>
      </c>
      <c r="J303" s="35">
        <v>56</v>
      </c>
      <c r="K303" s="35" t="s">
        <v>140</v>
      </c>
      <c r="L303" s="35" t="s">
        <v>45</v>
      </c>
      <c r="M303" s="36" t="s">
        <v>82</v>
      </c>
      <c r="N303" s="36"/>
      <c r="O303" s="35">
        <v>30</v>
      </c>
      <c r="P303" s="99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8"/>
      <c r="R303" s="798"/>
      <c r="S303" s="798"/>
      <c r="T303" s="799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IFERROR(IF(Y303=0,"",ROUNDUP(Y303/H303,0)*0.02175),"")</f>
        <v/>
      </c>
      <c r="AA303" s="65" t="s">
        <v>45</v>
      </c>
      <c r="AB303" s="66" t="s">
        <v>45</v>
      </c>
      <c r="AC303" s="403" t="s">
        <v>547</v>
      </c>
      <c r="AG303" s="75"/>
      <c r="AJ303" s="79" t="s">
        <v>45</v>
      </c>
      <c r="AK303" s="79">
        <v>0</v>
      </c>
      <c r="BB303" s="40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t="27" customHeight="1" x14ac:dyDescent="0.25">
      <c r="A304" s="60" t="s">
        <v>548</v>
      </c>
      <c r="B304" s="60" t="s">
        <v>549</v>
      </c>
      <c r="C304" s="34">
        <v>4301011878</v>
      </c>
      <c r="D304" s="796">
        <v>4680115885660</v>
      </c>
      <c r="E304" s="796"/>
      <c r="F304" s="59">
        <v>1.35</v>
      </c>
      <c r="G304" s="35">
        <v>8</v>
      </c>
      <c r="H304" s="59">
        <v>10.8</v>
      </c>
      <c r="I304" s="59">
        <v>11.28</v>
      </c>
      <c r="J304" s="35">
        <v>56</v>
      </c>
      <c r="K304" s="35" t="s">
        <v>140</v>
      </c>
      <c r="L304" s="35" t="s">
        <v>45</v>
      </c>
      <c r="M304" s="36" t="s">
        <v>82</v>
      </c>
      <c r="N304" s="36"/>
      <c r="O304" s="35">
        <v>35</v>
      </c>
      <c r="P304" s="9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8"/>
      <c r="R304" s="798"/>
      <c r="S304" s="798"/>
      <c r="T304" s="799"/>
      <c r="U304" s="37" t="s">
        <v>45</v>
      </c>
      <c r="V304" s="37" t="s">
        <v>45</v>
      </c>
      <c r="W304" s="38" t="s">
        <v>0</v>
      </c>
      <c r="X304" s="56">
        <v>0</v>
      </c>
      <c r="Y304" s="53">
        <f>IFERROR(IF(X304="",0,CEILING((X304/$H304),1)*$H304),"")</f>
        <v>0</v>
      </c>
      <c r="Z304" s="39" t="str">
        <f>IFERROR(IF(Y304=0,"",ROUNDUP(Y304/H304,0)*0.02175),"")</f>
        <v/>
      </c>
      <c r="AA304" s="65" t="s">
        <v>45</v>
      </c>
      <c r="AB304" s="66" t="s">
        <v>45</v>
      </c>
      <c r="AC304" s="405" t="s">
        <v>550</v>
      </c>
      <c r="AG304" s="75"/>
      <c r="AJ304" s="79" t="s">
        <v>45</v>
      </c>
      <c r="AK304" s="79">
        <v>0</v>
      </c>
      <c r="BB304" s="406" t="s">
        <v>66</v>
      </c>
      <c r="BM304" s="75">
        <f>IFERROR(X304*I304/H304,"0")</f>
        <v>0</v>
      </c>
      <c r="BN304" s="75">
        <f>IFERROR(Y304*I304/H304,"0")</f>
        <v>0</v>
      </c>
      <c r="BO304" s="75">
        <f>IFERROR(1/J304*(X304/H304),"0")</f>
        <v>0</v>
      </c>
      <c r="BP304" s="75">
        <f>IFERROR(1/J304*(Y304/H304),"0")</f>
        <v>0</v>
      </c>
    </row>
    <row r="305" spans="1:68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794"/>
      <c r="P305" s="790" t="s">
        <v>40</v>
      </c>
      <c r="Q305" s="791"/>
      <c r="R305" s="791"/>
      <c r="S305" s="791"/>
      <c r="T305" s="791"/>
      <c r="U305" s="791"/>
      <c r="V305" s="792"/>
      <c r="W305" s="40" t="s">
        <v>39</v>
      </c>
      <c r="X305" s="41">
        <f>IFERROR(X302/H302,"0")+IFERROR(X303/H303,"0")+IFERROR(X304/H304,"0")</f>
        <v>0</v>
      </c>
      <c r="Y305" s="41">
        <f>IFERROR(Y302/H302,"0")+IFERROR(Y303/H303,"0")+IFERROR(Y304/H304,"0")</f>
        <v>0</v>
      </c>
      <c r="Z305" s="41">
        <f>IFERROR(IF(Z302="",0,Z302),"0")+IFERROR(IF(Z303="",0,Z303),"0")+IFERROR(IF(Z304="",0,Z304),"0")</f>
        <v>0</v>
      </c>
      <c r="AA305" s="64"/>
      <c r="AB305" s="64"/>
      <c r="AC305" s="64"/>
    </row>
    <row r="306" spans="1:68" x14ac:dyDescent="0.2">
      <c r="A306" s="793"/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4"/>
      <c r="P306" s="790" t="s">
        <v>40</v>
      </c>
      <c r="Q306" s="791"/>
      <c r="R306" s="791"/>
      <c r="S306" s="791"/>
      <c r="T306" s="791"/>
      <c r="U306" s="791"/>
      <c r="V306" s="792"/>
      <c r="W306" s="40" t="s">
        <v>0</v>
      </c>
      <c r="X306" s="41">
        <f>IFERROR(SUM(X302:X304),"0")</f>
        <v>0</v>
      </c>
      <c r="Y306" s="41">
        <f>IFERROR(SUM(Y302:Y304),"0")</f>
        <v>0</v>
      </c>
      <c r="Z306" s="40"/>
      <c r="AA306" s="64"/>
      <c r="AB306" s="64"/>
      <c r="AC306" s="64"/>
    </row>
    <row r="307" spans="1:68" ht="16.5" customHeight="1" x14ac:dyDescent="0.25">
      <c r="A307" s="805" t="s">
        <v>551</v>
      </c>
      <c r="B307" s="805"/>
      <c r="C307" s="805"/>
      <c r="D307" s="805"/>
      <c r="E307" s="805"/>
      <c r="F307" s="805"/>
      <c r="G307" s="805"/>
      <c r="H307" s="805"/>
      <c r="I307" s="805"/>
      <c r="J307" s="805"/>
      <c r="K307" s="805"/>
      <c r="L307" s="805"/>
      <c r="M307" s="805"/>
      <c r="N307" s="805"/>
      <c r="O307" s="805"/>
      <c r="P307" s="805"/>
      <c r="Q307" s="805"/>
      <c r="R307" s="805"/>
      <c r="S307" s="805"/>
      <c r="T307" s="805"/>
      <c r="U307" s="805"/>
      <c r="V307" s="805"/>
      <c r="W307" s="805"/>
      <c r="X307" s="805"/>
      <c r="Y307" s="805"/>
      <c r="Z307" s="805"/>
      <c r="AA307" s="62"/>
      <c r="AB307" s="62"/>
      <c r="AC307" s="62"/>
    </row>
    <row r="308" spans="1:68" ht="14.25" customHeight="1" x14ac:dyDescent="0.25">
      <c r="A308" s="795" t="s">
        <v>84</v>
      </c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5"/>
      <c r="P308" s="795"/>
      <c r="Q308" s="795"/>
      <c r="R308" s="795"/>
      <c r="S308" s="795"/>
      <c r="T308" s="795"/>
      <c r="U308" s="795"/>
      <c r="V308" s="795"/>
      <c r="W308" s="795"/>
      <c r="X308" s="795"/>
      <c r="Y308" s="795"/>
      <c r="Z308" s="795"/>
      <c r="AA308" s="63"/>
      <c r="AB308" s="63"/>
      <c r="AC308" s="63"/>
    </row>
    <row r="309" spans="1:68" ht="27" customHeight="1" x14ac:dyDescent="0.25">
      <c r="A309" s="60" t="s">
        <v>552</v>
      </c>
      <c r="B309" s="60" t="s">
        <v>553</v>
      </c>
      <c r="C309" s="34">
        <v>4301051409</v>
      </c>
      <c r="D309" s="796">
        <v>4680115881556</v>
      </c>
      <c r="E309" s="796"/>
      <c r="F309" s="59">
        <v>1</v>
      </c>
      <c r="G309" s="35">
        <v>4</v>
      </c>
      <c r="H309" s="59">
        <v>4</v>
      </c>
      <c r="I309" s="59">
        <v>4.4080000000000004</v>
      </c>
      <c r="J309" s="35">
        <v>104</v>
      </c>
      <c r="K309" s="35" t="s">
        <v>140</v>
      </c>
      <c r="L309" s="35" t="s">
        <v>45</v>
      </c>
      <c r="M309" s="36" t="s">
        <v>143</v>
      </c>
      <c r="N309" s="36"/>
      <c r="O309" s="35">
        <v>45</v>
      </c>
      <c r="P309" s="99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8"/>
      <c r="R309" s="798"/>
      <c r="S309" s="798"/>
      <c r="T309" s="79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ref="Y309:Y314" si="67">IFERROR(IF(X309="",0,CEILING((X309/$H309),1)*$H309),"")</f>
        <v>0</v>
      </c>
      <c r="Z309" s="39" t="str">
        <f>IFERROR(IF(Y309=0,"",ROUNDUP(Y309/H309,0)*0.01196),"")</f>
        <v/>
      </c>
      <c r="AA309" s="65" t="s">
        <v>45</v>
      </c>
      <c r="AB309" s="66" t="s">
        <v>45</v>
      </c>
      <c r="AC309" s="407" t="s">
        <v>554</v>
      </c>
      <c r="AG309" s="75"/>
      <c r="AJ309" s="79" t="s">
        <v>45</v>
      </c>
      <c r="AK309" s="79">
        <v>0</v>
      </c>
      <c r="BB309" s="408" t="s">
        <v>66</v>
      </c>
      <c r="BM309" s="75">
        <f t="shared" ref="BM309:BM314" si="68">IFERROR(X309*I309/H309,"0")</f>
        <v>0</v>
      </c>
      <c r="BN309" s="75">
        <f t="shared" ref="BN309:BN314" si="69">IFERROR(Y309*I309/H309,"0")</f>
        <v>0</v>
      </c>
      <c r="BO309" s="75">
        <f t="shared" ref="BO309:BO314" si="70">IFERROR(1/J309*(X309/H309),"0")</f>
        <v>0</v>
      </c>
      <c r="BP309" s="75">
        <f t="shared" ref="BP309:BP314" si="71">IFERROR(1/J309*(Y309/H309),"0")</f>
        <v>0</v>
      </c>
    </row>
    <row r="310" spans="1:68" ht="37.5" customHeight="1" x14ac:dyDescent="0.25">
      <c r="A310" s="60" t="s">
        <v>555</v>
      </c>
      <c r="B310" s="60" t="s">
        <v>556</v>
      </c>
      <c r="C310" s="34">
        <v>4301051506</v>
      </c>
      <c r="D310" s="796">
        <v>4680115881037</v>
      </c>
      <c r="E310" s="796"/>
      <c r="F310" s="59">
        <v>0.84</v>
      </c>
      <c r="G310" s="35">
        <v>4</v>
      </c>
      <c r="H310" s="59">
        <v>3.36</v>
      </c>
      <c r="I310" s="59">
        <v>3.6179999999999999</v>
      </c>
      <c r="J310" s="35">
        <v>132</v>
      </c>
      <c r="K310" s="35" t="s">
        <v>88</v>
      </c>
      <c r="L310" s="35" t="s">
        <v>45</v>
      </c>
      <c r="M310" s="36" t="s">
        <v>82</v>
      </c>
      <c r="N310" s="36"/>
      <c r="O310" s="35">
        <v>40</v>
      </c>
      <c r="P310" s="99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8"/>
      <c r="R310" s="798"/>
      <c r="S310" s="798"/>
      <c r="T310" s="79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409" t="s">
        <v>557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37.5" customHeight="1" x14ac:dyDescent="0.25">
      <c r="A311" s="60" t="s">
        <v>558</v>
      </c>
      <c r="B311" s="60" t="s">
        <v>559</v>
      </c>
      <c r="C311" s="34">
        <v>4301051893</v>
      </c>
      <c r="D311" s="796">
        <v>4680115886186</v>
      </c>
      <c r="E311" s="796"/>
      <c r="F311" s="59">
        <v>0.3</v>
      </c>
      <c r="G311" s="35">
        <v>6</v>
      </c>
      <c r="H311" s="59">
        <v>1.8</v>
      </c>
      <c r="I311" s="59">
        <v>2</v>
      </c>
      <c r="J311" s="35">
        <v>156</v>
      </c>
      <c r="K311" s="35" t="s">
        <v>88</v>
      </c>
      <c r="L311" s="35" t="s">
        <v>45</v>
      </c>
      <c r="M311" s="36" t="s">
        <v>143</v>
      </c>
      <c r="N311" s="36"/>
      <c r="O311" s="35">
        <v>45</v>
      </c>
      <c r="P311" s="992" t="s">
        <v>560</v>
      </c>
      <c r="Q311" s="798"/>
      <c r="R311" s="798"/>
      <c r="S311" s="798"/>
      <c r="T311" s="799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561</v>
      </c>
      <c r="AG311" s="75"/>
      <c r="AJ311" s="79" t="s">
        <v>45</v>
      </c>
      <c r="AK311" s="79">
        <v>0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37.5" customHeight="1" x14ac:dyDescent="0.25">
      <c r="A312" s="60" t="s">
        <v>562</v>
      </c>
      <c r="B312" s="60" t="s">
        <v>563</v>
      </c>
      <c r="C312" s="34">
        <v>4301051487</v>
      </c>
      <c r="D312" s="796">
        <v>4680115881228</v>
      </c>
      <c r="E312" s="796"/>
      <c r="F312" s="59">
        <v>0.4</v>
      </c>
      <c r="G312" s="35">
        <v>6</v>
      </c>
      <c r="H312" s="59">
        <v>2.4</v>
      </c>
      <c r="I312" s="59">
        <v>2.6720000000000002</v>
      </c>
      <c r="J312" s="35">
        <v>156</v>
      </c>
      <c r="K312" s="35" t="s">
        <v>88</v>
      </c>
      <c r="L312" s="35" t="s">
        <v>45</v>
      </c>
      <c r="M312" s="36" t="s">
        <v>82</v>
      </c>
      <c r="N312" s="36"/>
      <c r="O312" s="35">
        <v>40</v>
      </c>
      <c r="P312" s="993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8"/>
      <c r="R312" s="798"/>
      <c r="S312" s="798"/>
      <c r="T312" s="799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IFERROR(IF(Y312=0,"",ROUNDUP(Y312/H312,0)*0.00753),"")</f>
        <v/>
      </c>
      <c r="AA312" s="65" t="s">
        <v>45</v>
      </c>
      <c r="AB312" s="66" t="s">
        <v>45</v>
      </c>
      <c r="AC312" s="413" t="s">
        <v>564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t="27" customHeight="1" x14ac:dyDescent="0.25">
      <c r="A313" s="60" t="s">
        <v>565</v>
      </c>
      <c r="B313" s="60" t="s">
        <v>566</v>
      </c>
      <c r="C313" s="34">
        <v>4301051384</v>
      </c>
      <c r="D313" s="796">
        <v>4680115881211</v>
      </c>
      <c r="E313" s="796"/>
      <c r="F313" s="59">
        <v>0.4</v>
      </c>
      <c r="G313" s="35">
        <v>6</v>
      </c>
      <c r="H313" s="59">
        <v>2.4</v>
      </c>
      <c r="I313" s="59">
        <v>2.6</v>
      </c>
      <c r="J313" s="35">
        <v>156</v>
      </c>
      <c r="K313" s="35" t="s">
        <v>88</v>
      </c>
      <c r="L313" s="35" t="s">
        <v>149</v>
      </c>
      <c r="M313" s="36" t="s">
        <v>82</v>
      </c>
      <c r="N313" s="36"/>
      <c r="O313" s="35">
        <v>45</v>
      </c>
      <c r="P313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8"/>
      <c r="R313" s="798"/>
      <c r="S313" s="798"/>
      <c r="T313" s="799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67"/>
        <v>0</v>
      </c>
      <c r="Z313" s="39" t="str">
        <f>IFERROR(IF(Y313=0,"",ROUNDUP(Y313/H313,0)*0.00753),"")</f>
        <v/>
      </c>
      <c r="AA313" s="65" t="s">
        <v>45</v>
      </c>
      <c r="AB313" s="66" t="s">
        <v>45</v>
      </c>
      <c r="AC313" s="415" t="s">
        <v>554</v>
      </c>
      <c r="AG313" s="75"/>
      <c r="AJ313" s="79" t="s">
        <v>150</v>
      </c>
      <c r="AK313" s="79">
        <v>28.8</v>
      </c>
      <c r="BB313" s="416" t="s">
        <v>66</v>
      </c>
      <c r="BM313" s="75">
        <f t="shared" si="68"/>
        <v>0</v>
      </c>
      <c r="BN313" s="75">
        <f t="shared" si="69"/>
        <v>0</v>
      </c>
      <c r="BO313" s="75">
        <f t="shared" si="70"/>
        <v>0</v>
      </c>
      <c r="BP313" s="75">
        <f t="shared" si="71"/>
        <v>0</v>
      </c>
    </row>
    <row r="314" spans="1:68" ht="37.5" customHeight="1" x14ac:dyDescent="0.25">
      <c r="A314" s="60" t="s">
        <v>567</v>
      </c>
      <c r="B314" s="60" t="s">
        <v>568</v>
      </c>
      <c r="C314" s="34">
        <v>4301051378</v>
      </c>
      <c r="D314" s="796">
        <v>4680115881020</v>
      </c>
      <c r="E314" s="796"/>
      <c r="F314" s="59">
        <v>0.84</v>
      </c>
      <c r="G314" s="35">
        <v>4</v>
      </c>
      <c r="H314" s="59">
        <v>3.36</v>
      </c>
      <c r="I314" s="59">
        <v>3.57</v>
      </c>
      <c r="J314" s="35">
        <v>120</v>
      </c>
      <c r="K314" s="35" t="s">
        <v>88</v>
      </c>
      <c r="L314" s="35" t="s">
        <v>45</v>
      </c>
      <c r="M314" s="36" t="s">
        <v>82</v>
      </c>
      <c r="N314" s="36"/>
      <c r="O314" s="35">
        <v>45</v>
      </c>
      <c r="P314" s="995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8"/>
      <c r="R314" s="798"/>
      <c r="S314" s="798"/>
      <c r="T314" s="799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67"/>
        <v>0</v>
      </c>
      <c r="Z314" s="39" t="str">
        <f>IFERROR(IF(Y314=0,"",ROUNDUP(Y314/H314,0)*0.00937),"")</f>
        <v/>
      </c>
      <c r="AA314" s="65" t="s">
        <v>45</v>
      </c>
      <c r="AB314" s="66" t="s">
        <v>45</v>
      </c>
      <c r="AC314" s="417" t="s">
        <v>569</v>
      </c>
      <c r="AG314" s="75"/>
      <c r="AJ314" s="79" t="s">
        <v>45</v>
      </c>
      <c r="AK314" s="79">
        <v>0</v>
      </c>
      <c r="BB314" s="418" t="s">
        <v>66</v>
      </c>
      <c r="BM314" s="75">
        <f t="shared" si="68"/>
        <v>0</v>
      </c>
      <c r="BN314" s="75">
        <f t="shared" si="69"/>
        <v>0</v>
      </c>
      <c r="BO314" s="75">
        <f t="shared" si="70"/>
        <v>0</v>
      </c>
      <c r="BP314" s="75">
        <f t="shared" si="71"/>
        <v>0</v>
      </c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90" t="s">
        <v>40</v>
      </c>
      <c r="Q315" s="791"/>
      <c r="R315" s="791"/>
      <c r="S315" s="791"/>
      <c r="T315" s="791"/>
      <c r="U315" s="791"/>
      <c r="V315" s="792"/>
      <c r="W315" s="40" t="s">
        <v>39</v>
      </c>
      <c r="X315" s="41">
        <f>IFERROR(X309/H309,"0")+IFERROR(X310/H310,"0")+IFERROR(X311/H311,"0")+IFERROR(X312/H312,"0")+IFERROR(X313/H313,"0")+IFERROR(X314/H314,"0")</f>
        <v>0</v>
      </c>
      <c r="Y315" s="41">
        <f>IFERROR(Y309/H309,"0")+IFERROR(Y310/H310,"0")+IFERROR(Y311/H311,"0")+IFERROR(Y312/H312,"0")+IFERROR(Y313/H313,"0")+IFERROR(Y314/H314,"0")</f>
        <v>0</v>
      </c>
      <c r="Z315" s="41">
        <f>IFERROR(IF(Z309="",0,Z309),"0")+IFERROR(IF(Z310="",0,Z310),"0")+IFERROR(IF(Z311="",0,Z311),"0")+IFERROR(IF(Z312="",0,Z312),"0")+IFERROR(IF(Z313="",0,Z313),"0")+IFERROR(IF(Z314="",0,Z314),"0")</f>
        <v>0</v>
      </c>
      <c r="AA315" s="64"/>
      <c r="AB315" s="64"/>
      <c r="AC315" s="64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90" t="s">
        <v>40</v>
      </c>
      <c r="Q316" s="791"/>
      <c r="R316" s="791"/>
      <c r="S316" s="791"/>
      <c r="T316" s="791"/>
      <c r="U316" s="791"/>
      <c r="V316" s="792"/>
      <c r="W316" s="40" t="s">
        <v>0</v>
      </c>
      <c r="X316" s="41">
        <f>IFERROR(SUM(X309:X314),"0")</f>
        <v>0</v>
      </c>
      <c r="Y316" s="41">
        <f>IFERROR(SUM(Y309:Y314),"0")</f>
        <v>0</v>
      </c>
      <c r="Z316" s="40"/>
      <c r="AA316" s="64"/>
      <c r="AB316" s="64"/>
      <c r="AC316" s="64"/>
    </row>
    <row r="317" spans="1:68" ht="16.5" customHeight="1" x14ac:dyDescent="0.25">
      <c r="A317" s="805" t="s">
        <v>570</v>
      </c>
      <c r="B317" s="805"/>
      <c r="C317" s="805"/>
      <c r="D317" s="805"/>
      <c r="E317" s="805"/>
      <c r="F317" s="805"/>
      <c r="G317" s="805"/>
      <c r="H317" s="805"/>
      <c r="I317" s="805"/>
      <c r="J317" s="805"/>
      <c r="K317" s="805"/>
      <c r="L317" s="805"/>
      <c r="M317" s="805"/>
      <c r="N317" s="805"/>
      <c r="O317" s="805"/>
      <c r="P317" s="805"/>
      <c r="Q317" s="805"/>
      <c r="R317" s="805"/>
      <c r="S317" s="805"/>
      <c r="T317" s="805"/>
      <c r="U317" s="805"/>
      <c r="V317" s="805"/>
      <c r="W317" s="805"/>
      <c r="X317" s="805"/>
      <c r="Y317" s="805"/>
      <c r="Z317" s="805"/>
      <c r="AA317" s="62"/>
      <c r="AB317" s="62"/>
      <c r="AC317" s="62"/>
    </row>
    <row r="318" spans="1:68" ht="14.25" customHeight="1" x14ac:dyDescent="0.25">
      <c r="A318" s="795" t="s">
        <v>135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63"/>
      <c r="AB318" s="63"/>
      <c r="AC318" s="63"/>
    </row>
    <row r="319" spans="1:68" ht="27" customHeight="1" x14ac:dyDescent="0.25">
      <c r="A319" s="60" t="s">
        <v>571</v>
      </c>
      <c r="B319" s="60" t="s">
        <v>572</v>
      </c>
      <c r="C319" s="34">
        <v>4301011306</v>
      </c>
      <c r="D319" s="796">
        <v>4607091389296</v>
      </c>
      <c r="E319" s="796"/>
      <c r="F319" s="59">
        <v>0.4</v>
      </c>
      <c r="G319" s="35">
        <v>10</v>
      </c>
      <c r="H319" s="59">
        <v>4</v>
      </c>
      <c r="I319" s="59">
        <v>4.21</v>
      </c>
      <c r="J319" s="35">
        <v>132</v>
      </c>
      <c r="K319" s="35" t="s">
        <v>88</v>
      </c>
      <c r="L319" s="35" t="s">
        <v>45</v>
      </c>
      <c r="M319" s="36" t="s">
        <v>143</v>
      </c>
      <c r="N319" s="36"/>
      <c r="O319" s="35">
        <v>45</v>
      </c>
      <c r="P319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8"/>
      <c r="R319" s="798"/>
      <c r="S319" s="798"/>
      <c r="T319" s="799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IFERROR(IF(Y319=0,"",ROUNDUP(Y319/H319,0)*0.00902),"")</f>
        <v/>
      </c>
      <c r="AA319" s="65" t="s">
        <v>45</v>
      </c>
      <c r="AB319" s="66" t="s">
        <v>45</v>
      </c>
      <c r="AC319" s="419" t="s">
        <v>573</v>
      </c>
      <c r="AG319" s="75"/>
      <c r="AJ319" s="79" t="s">
        <v>45</v>
      </c>
      <c r="AK319" s="79">
        <v>0</v>
      </c>
      <c r="BB319" s="42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90" t="s">
        <v>40</v>
      </c>
      <c r="Q320" s="791"/>
      <c r="R320" s="791"/>
      <c r="S320" s="791"/>
      <c r="T320" s="791"/>
      <c r="U320" s="791"/>
      <c r="V320" s="792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793"/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4"/>
      <c r="P321" s="790" t="s">
        <v>40</v>
      </c>
      <c r="Q321" s="791"/>
      <c r="R321" s="791"/>
      <c r="S321" s="791"/>
      <c r="T321" s="791"/>
      <c r="U321" s="791"/>
      <c r="V321" s="792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795" t="s">
        <v>78</v>
      </c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5"/>
      <c r="P322" s="795"/>
      <c r="Q322" s="795"/>
      <c r="R322" s="795"/>
      <c r="S322" s="795"/>
      <c r="T322" s="795"/>
      <c r="U322" s="795"/>
      <c r="V322" s="795"/>
      <c r="W322" s="795"/>
      <c r="X322" s="795"/>
      <c r="Y322" s="795"/>
      <c r="Z322" s="795"/>
      <c r="AA322" s="63"/>
      <c r="AB322" s="63"/>
      <c r="AC322" s="63"/>
    </row>
    <row r="323" spans="1:68" ht="27" customHeight="1" x14ac:dyDescent="0.25">
      <c r="A323" s="60" t="s">
        <v>574</v>
      </c>
      <c r="B323" s="60" t="s">
        <v>575</v>
      </c>
      <c r="C323" s="34">
        <v>4301031163</v>
      </c>
      <c r="D323" s="796">
        <v>4680115880344</v>
      </c>
      <c r="E323" s="796"/>
      <c r="F323" s="59">
        <v>0.28000000000000003</v>
      </c>
      <c r="G323" s="35">
        <v>6</v>
      </c>
      <c r="H323" s="59">
        <v>1.68</v>
      </c>
      <c r="I323" s="59">
        <v>1.78</v>
      </c>
      <c r="J323" s="35">
        <v>234</v>
      </c>
      <c r="K323" s="35" t="s">
        <v>83</v>
      </c>
      <c r="L323" s="35" t="s">
        <v>45</v>
      </c>
      <c r="M323" s="36" t="s">
        <v>82</v>
      </c>
      <c r="N323" s="36"/>
      <c r="O323" s="35">
        <v>40</v>
      </c>
      <c r="P323" s="98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8"/>
      <c r="R323" s="798"/>
      <c r="S323" s="798"/>
      <c r="T323" s="799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421" t="s">
        <v>576</v>
      </c>
      <c r="AG323" s="75"/>
      <c r="AJ323" s="79" t="s">
        <v>45</v>
      </c>
      <c r="AK323" s="79">
        <v>0</v>
      </c>
      <c r="BB323" s="422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90" t="s">
        <v>40</v>
      </c>
      <c r="Q324" s="791"/>
      <c r="R324" s="791"/>
      <c r="S324" s="791"/>
      <c r="T324" s="791"/>
      <c r="U324" s="791"/>
      <c r="V324" s="792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793"/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4"/>
      <c r="P325" s="790" t="s">
        <v>40</v>
      </c>
      <c r="Q325" s="791"/>
      <c r="R325" s="791"/>
      <c r="S325" s="791"/>
      <c r="T325" s="791"/>
      <c r="U325" s="791"/>
      <c r="V325" s="792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4.25" customHeight="1" x14ac:dyDescent="0.25">
      <c r="A326" s="795" t="s">
        <v>84</v>
      </c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5"/>
      <c r="P326" s="795"/>
      <c r="Q326" s="795"/>
      <c r="R326" s="795"/>
      <c r="S326" s="795"/>
      <c r="T326" s="795"/>
      <c r="U326" s="795"/>
      <c r="V326" s="795"/>
      <c r="W326" s="795"/>
      <c r="X326" s="795"/>
      <c r="Y326" s="795"/>
      <c r="Z326" s="795"/>
      <c r="AA326" s="63"/>
      <c r="AB326" s="63"/>
      <c r="AC326" s="63"/>
    </row>
    <row r="327" spans="1:68" ht="27" customHeight="1" x14ac:dyDescent="0.25">
      <c r="A327" s="60" t="s">
        <v>577</v>
      </c>
      <c r="B327" s="60" t="s">
        <v>578</v>
      </c>
      <c r="C327" s="34">
        <v>4301051731</v>
      </c>
      <c r="D327" s="796">
        <v>4680115884618</v>
      </c>
      <c r="E327" s="796"/>
      <c r="F327" s="59">
        <v>0.6</v>
      </c>
      <c r="G327" s="35">
        <v>6</v>
      </c>
      <c r="H327" s="59">
        <v>3.6</v>
      </c>
      <c r="I327" s="59">
        <v>3.81</v>
      </c>
      <c r="J327" s="35">
        <v>132</v>
      </c>
      <c r="K327" s="35" t="s">
        <v>88</v>
      </c>
      <c r="L327" s="35" t="s">
        <v>45</v>
      </c>
      <c r="M327" s="36" t="s">
        <v>82</v>
      </c>
      <c r="N327" s="36"/>
      <c r="O327" s="35">
        <v>45</v>
      </c>
      <c r="P327" s="9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8"/>
      <c r="R327" s="798"/>
      <c r="S327" s="798"/>
      <c r="T327" s="799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23" t="s">
        <v>579</v>
      </c>
      <c r="AG327" s="75"/>
      <c r="AJ327" s="79" t="s">
        <v>45</v>
      </c>
      <c r="AK327" s="79">
        <v>0</v>
      </c>
      <c r="BB327" s="424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90" t="s">
        <v>40</v>
      </c>
      <c r="Q328" s="791"/>
      <c r="R328" s="791"/>
      <c r="S328" s="791"/>
      <c r="T328" s="791"/>
      <c r="U328" s="791"/>
      <c r="V328" s="792"/>
      <c r="W328" s="40" t="s">
        <v>39</v>
      </c>
      <c r="X328" s="41">
        <f>IFERROR(X327/H327,"0")</f>
        <v>0</v>
      </c>
      <c r="Y328" s="41">
        <f>IFERROR(Y327/H327,"0")</f>
        <v>0</v>
      </c>
      <c r="Z328" s="41">
        <f>IFERROR(IF(Z327="",0,Z327),"0")</f>
        <v>0</v>
      </c>
      <c r="AA328" s="64"/>
      <c r="AB328" s="64"/>
      <c r="AC328" s="64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90" t="s">
        <v>40</v>
      </c>
      <c r="Q329" s="791"/>
      <c r="R329" s="791"/>
      <c r="S329" s="791"/>
      <c r="T329" s="791"/>
      <c r="U329" s="791"/>
      <c r="V329" s="792"/>
      <c r="W329" s="40" t="s">
        <v>0</v>
      </c>
      <c r="X329" s="41">
        <f>IFERROR(SUM(X327:X327),"0")</f>
        <v>0</v>
      </c>
      <c r="Y329" s="41">
        <f>IFERROR(SUM(Y327:Y327),"0")</f>
        <v>0</v>
      </c>
      <c r="Z329" s="40"/>
      <c r="AA329" s="64"/>
      <c r="AB329" s="64"/>
      <c r="AC329" s="64"/>
    </row>
    <row r="330" spans="1:68" ht="16.5" customHeight="1" x14ac:dyDescent="0.25">
      <c r="A330" s="805" t="s">
        <v>580</v>
      </c>
      <c r="B330" s="805"/>
      <c r="C330" s="805"/>
      <c r="D330" s="805"/>
      <c r="E330" s="805"/>
      <c r="F330" s="805"/>
      <c r="G330" s="805"/>
      <c r="H330" s="805"/>
      <c r="I330" s="805"/>
      <c r="J330" s="805"/>
      <c r="K330" s="805"/>
      <c r="L330" s="805"/>
      <c r="M330" s="805"/>
      <c r="N330" s="805"/>
      <c r="O330" s="805"/>
      <c r="P330" s="805"/>
      <c r="Q330" s="805"/>
      <c r="R330" s="805"/>
      <c r="S330" s="805"/>
      <c r="T330" s="805"/>
      <c r="U330" s="805"/>
      <c r="V330" s="805"/>
      <c r="W330" s="805"/>
      <c r="X330" s="805"/>
      <c r="Y330" s="805"/>
      <c r="Z330" s="805"/>
      <c r="AA330" s="62"/>
      <c r="AB330" s="62"/>
      <c r="AC330" s="62"/>
    </row>
    <row r="331" spans="1:68" ht="14.25" customHeight="1" x14ac:dyDescent="0.25">
      <c r="A331" s="795" t="s">
        <v>135</v>
      </c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5"/>
      <c r="P331" s="795"/>
      <c r="Q331" s="795"/>
      <c r="R331" s="795"/>
      <c r="S331" s="795"/>
      <c r="T331" s="795"/>
      <c r="U331" s="795"/>
      <c r="V331" s="795"/>
      <c r="W331" s="795"/>
      <c r="X331" s="795"/>
      <c r="Y331" s="795"/>
      <c r="Z331" s="795"/>
      <c r="AA331" s="63"/>
      <c r="AB331" s="63"/>
      <c r="AC331" s="63"/>
    </row>
    <row r="332" spans="1:68" ht="27" customHeight="1" x14ac:dyDescent="0.25">
      <c r="A332" s="60" t="s">
        <v>581</v>
      </c>
      <c r="B332" s="60" t="s">
        <v>582</v>
      </c>
      <c r="C332" s="34">
        <v>4301011353</v>
      </c>
      <c r="D332" s="796">
        <v>4607091389807</v>
      </c>
      <c r="E332" s="796"/>
      <c r="F332" s="59">
        <v>0.4</v>
      </c>
      <c r="G332" s="35">
        <v>10</v>
      </c>
      <c r="H332" s="59">
        <v>4</v>
      </c>
      <c r="I332" s="59">
        <v>4.21</v>
      </c>
      <c r="J332" s="35">
        <v>132</v>
      </c>
      <c r="K332" s="35" t="s">
        <v>88</v>
      </c>
      <c r="L332" s="35" t="s">
        <v>45</v>
      </c>
      <c r="M332" s="36" t="s">
        <v>139</v>
      </c>
      <c r="N332" s="36"/>
      <c r="O332" s="35">
        <v>55</v>
      </c>
      <c r="P332" s="98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8"/>
      <c r="R332" s="798"/>
      <c r="S332" s="798"/>
      <c r="T332" s="79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IFERROR(IF(Y332=0,"",ROUNDUP(Y332/H332,0)*0.00902),"")</f>
        <v/>
      </c>
      <c r="AA332" s="65" t="s">
        <v>45</v>
      </c>
      <c r="AB332" s="66" t="s">
        <v>45</v>
      </c>
      <c r="AC332" s="425" t="s">
        <v>583</v>
      </c>
      <c r="AG332" s="75"/>
      <c r="AJ332" s="79" t="s">
        <v>45</v>
      </c>
      <c r="AK332" s="79">
        <v>0</v>
      </c>
      <c r="BB332" s="426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90" t="s">
        <v>40</v>
      </c>
      <c r="Q333" s="791"/>
      <c r="R333" s="791"/>
      <c r="S333" s="791"/>
      <c r="T333" s="791"/>
      <c r="U333" s="791"/>
      <c r="V333" s="792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793"/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4"/>
      <c r="P334" s="790" t="s">
        <v>40</v>
      </c>
      <c r="Q334" s="791"/>
      <c r="R334" s="791"/>
      <c r="S334" s="791"/>
      <c r="T334" s="791"/>
      <c r="U334" s="791"/>
      <c r="V334" s="792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795" t="s">
        <v>78</v>
      </c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5"/>
      <c r="P335" s="795"/>
      <c r="Q335" s="795"/>
      <c r="R335" s="795"/>
      <c r="S335" s="795"/>
      <c r="T335" s="795"/>
      <c r="U335" s="795"/>
      <c r="V335" s="795"/>
      <c r="W335" s="795"/>
      <c r="X335" s="795"/>
      <c r="Y335" s="795"/>
      <c r="Z335" s="795"/>
      <c r="AA335" s="63"/>
      <c r="AB335" s="63"/>
      <c r="AC335" s="63"/>
    </row>
    <row r="336" spans="1:68" ht="27" customHeight="1" x14ac:dyDescent="0.25">
      <c r="A336" s="60" t="s">
        <v>584</v>
      </c>
      <c r="B336" s="60" t="s">
        <v>585</v>
      </c>
      <c r="C336" s="34">
        <v>4301031164</v>
      </c>
      <c r="D336" s="796">
        <v>4680115880481</v>
      </c>
      <c r="E336" s="796"/>
      <c r="F336" s="59">
        <v>0.28000000000000003</v>
      </c>
      <c r="G336" s="35">
        <v>6</v>
      </c>
      <c r="H336" s="59">
        <v>1.68</v>
      </c>
      <c r="I336" s="59">
        <v>1.78</v>
      </c>
      <c r="J336" s="35">
        <v>234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9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8"/>
      <c r="R336" s="798"/>
      <c r="S336" s="798"/>
      <c r="T336" s="799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IFERROR(IF(Y336=0,"",ROUNDUP(Y336/H336,0)*0.00502),"")</f>
        <v/>
      </c>
      <c r="AA336" s="65" t="s">
        <v>45</v>
      </c>
      <c r="AB336" s="66" t="s">
        <v>45</v>
      </c>
      <c r="AC336" s="427" t="s">
        <v>586</v>
      </c>
      <c r="AG336" s="75"/>
      <c r="AJ336" s="79" t="s">
        <v>45</v>
      </c>
      <c r="AK336" s="79">
        <v>0</v>
      </c>
      <c r="BB336" s="42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90" t="s">
        <v>40</v>
      </c>
      <c r="Q337" s="791"/>
      <c r="R337" s="791"/>
      <c r="S337" s="791"/>
      <c r="T337" s="791"/>
      <c r="U337" s="791"/>
      <c r="V337" s="792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90" t="s">
        <v>40</v>
      </c>
      <c r="Q338" s="791"/>
      <c r="R338" s="791"/>
      <c r="S338" s="791"/>
      <c r="T338" s="791"/>
      <c r="U338" s="791"/>
      <c r="V338" s="792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4.25" customHeight="1" x14ac:dyDescent="0.25">
      <c r="A339" s="795" t="s">
        <v>84</v>
      </c>
      <c r="B339" s="795"/>
      <c r="C339" s="795"/>
      <c r="D339" s="795"/>
      <c r="E339" s="795"/>
      <c r="F339" s="795"/>
      <c r="G339" s="795"/>
      <c r="H339" s="795"/>
      <c r="I339" s="795"/>
      <c r="J339" s="795"/>
      <c r="K339" s="795"/>
      <c r="L339" s="795"/>
      <c r="M339" s="795"/>
      <c r="N339" s="795"/>
      <c r="O339" s="795"/>
      <c r="P339" s="795"/>
      <c r="Q339" s="795"/>
      <c r="R339" s="795"/>
      <c r="S339" s="795"/>
      <c r="T339" s="795"/>
      <c r="U339" s="795"/>
      <c r="V339" s="795"/>
      <c r="W339" s="795"/>
      <c r="X339" s="795"/>
      <c r="Y339" s="795"/>
      <c r="Z339" s="795"/>
      <c r="AA339" s="63"/>
      <c r="AB339" s="63"/>
      <c r="AC339" s="63"/>
    </row>
    <row r="340" spans="1:68" ht="27" customHeight="1" x14ac:dyDescent="0.25">
      <c r="A340" s="60" t="s">
        <v>587</v>
      </c>
      <c r="B340" s="60" t="s">
        <v>588</v>
      </c>
      <c r="C340" s="34">
        <v>4301051344</v>
      </c>
      <c r="D340" s="796">
        <v>4680115880412</v>
      </c>
      <c r="E340" s="796"/>
      <c r="F340" s="59">
        <v>0.33</v>
      </c>
      <c r="G340" s="35">
        <v>6</v>
      </c>
      <c r="H340" s="59">
        <v>1.98</v>
      </c>
      <c r="I340" s="59">
        <v>2.246</v>
      </c>
      <c r="J340" s="35">
        <v>156</v>
      </c>
      <c r="K340" s="35" t="s">
        <v>88</v>
      </c>
      <c r="L340" s="35" t="s">
        <v>45</v>
      </c>
      <c r="M340" s="36" t="s">
        <v>143</v>
      </c>
      <c r="N340" s="36"/>
      <c r="O340" s="35">
        <v>45</v>
      </c>
      <c r="P340" s="98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8"/>
      <c r="R340" s="798"/>
      <c r="S340" s="798"/>
      <c r="T340" s="799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29" t="s">
        <v>589</v>
      </c>
      <c r="AG340" s="75"/>
      <c r="AJ340" s="79" t="s">
        <v>45</v>
      </c>
      <c r="AK340" s="79">
        <v>0</v>
      </c>
      <c r="BB340" s="43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customHeight="1" x14ac:dyDescent="0.25">
      <c r="A341" s="60" t="s">
        <v>590</v>
      </c>
      <c r="B341" s="60" t="s">
        <v>591</v>
      </c>
      <c r="C341" s="34">
        <v>4301051277</v>
      </c>
      <c r="D341" s="796">
        <v>4680115880511</v>
      </c>
      <c r="E341" s="796"/>
      <c r="F341" s="59">
        <v>0.33</v>
      </c>
      <c r="G341" s="35">
        <v>6</v>
      </c>
      <c r="H341" s="59">
        <v>1.98</v>
      </c>
      <c r="I341" s="59">
        <v>2.1800000000000002</v>
      </c>
      <c r="J341" s="35">
        <v>156</v>
      </c>
      <c r="K341" s="35" t="s">
        <v>88</v>
      </c>
      <c r="L341" s="35" t="s">
        <v>45</v>
      </c>
      <c r="M341" s="36" t="s">
        <v>143</v>
      </c>
      <c r="N341" s="36"/>
      <c r="O341" s="35">
        <v>40</v>
      </c>
      <c r="P341" s="9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8"/>
      <c r="R341" s="798"/>
      <c r="S341" s="798"/>
      <c r="T341" s="799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1" t="s">
        <v>592</v>
      </c>
      <c r="AG341" s="75"/>
      <c r="AJ341" s="79" t="s">
        <v>45</v>
      </c>
      <c r="AK341" s="79">
        <v>0</v>
      </c>
      <c r="BB341" s="432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794"/>
      <c r="P342" s="790" t="s">
        <v>40</v>
      </c>
      <c r="Q342" s="791"/>
      <c r="R342" s="791"/>
      <c r="S342" s="791"/>
      <c r="T342" s="791"/>
      <c r="U342" s="791"/>
      <c r="V342" s="792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x14ac:dyDescent="0.2">
      <c r="A343" s="793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90" t="s">
        <v>40</v>
      </c>
      <c r="Q343" s="791"/>
      <c r="R343" s="791"/>
      <c r="S343" s="791"/>
      <c r="T343" s="791"/>
      <c r="U343" s="791"/>
      <c r="V343" s="792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6.5" customHeight="1" x14ac:dyDescent="0.25">
      <c r="A344" s="805" t="s">
        <v>593</v>
      </c>
      <c r="B344" s="805"/>
      <c r="C344" s="805"/>
      <c r="D344" s="805"/>
      <c r="E344" s="805"/>
      <c r="F344" s="805"/>
      <c r="G344" s="805"/>
      <c r="H344" s="805"/>
      <c r="I344" s="805"/>
      <c r="J344" s="805"/>
      <c r="K344" s="805"/>
      <c r="L344" s="805"/>
      <c r="M344" s="805"/>
      <c r="N344" s="805"/>
      <c r="O344" s="805"/>
      <c r="P344" s="805"/>
      <c r="Q344" s="805"/>
      <c r="R344" s="805"/>
      <c r="S344" s="805"/>
      <c r="T344" s="805"/>
      <c r="U344" s="805"/>
      <c r="V344" s="805"/>
      <c r="W344" s="805"/>
      <c r="X344" s="805"/>
      <c r="Y344" s="805"/>
      <c r="Z344" s="805"/>
      <c r="AA344" s="62"/>
      <c r="AB344" s="62"/>
      <c r="AC344" s="62"/>
    </row>
    <row r="345" spans="1:68" ht="14.25" customHeight="1" x14ac:dyDescent="0.25">
      <c r="A345" s="795" t="s">
        <v>135</v>
      </c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795"/>
      <c r="P345" s="795"/>
      <c r="Q345" s="795"/>
      <c r="R345" s="795"/>
      <c r="S345" s="795"/>
      <c r="T345" s="795"/>
      <c r="U345" s="795"/>
      <c r="V345" s="795"/>
      <c r="W345" s="795"/>
      <c r="X345" s="795"/>
      <c r="Y345" s="795"/>
      <c r="Z345" s="795"/>
      <c r="AA345" s="63"/>
      <c r="AB345" s="63"/>
      <c r="AC345" s="63"/>
    </row>
    <row r="346" spans="1:68" ht="27" customHeight="1" x14ac:dyDescent="0.25">
      <c r="A346" s="60" t="s">
        <v>594</v>
      </c>
      <c r="B346" s="60" t="s">
        <v>595</v>
      </c>
      <c r="C346" s="34">
        <v>4301011593</v>
      </c>
      <c r="D346" s="796">
        <v>4680115882973</v>
      </c>
      <c r="E346" s="796"/>
      <c r="F346" s="59">
        <v>0.7</v>
      </c>
      <c r="G346" s="35">
        <v>6</v>
      </c>
      <c r="H346" s="59">
        <v>4.2</v>
      </c>
      <c r="I346" s="59">
        <v>4.5599999999999996</v>
      </c>
      <c r="J346" s="35">
        <v>104</v>
      </c>
      <c r="K346" s="35" t="s">
        <v>140</v>
      </c>
      <c r="L346" s="35" t="s">
        <v>45</v>
      </c>
      <c r="M346" s="36" t="s">
        <v>139</v>
      </c>
      <c r="N346" s="36"/>
      <c r="O346" s="35">
        <v>55</v>
      </c>
      <c r="P346" s="98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8"/>
      <c r="R346" s="798"/>
      <c r="S346" s="798"/>
      <c r="T346" s="799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IFERROR(IF(Y346=0,"",ROUNDUP(Y346/H346,0)*0.01196),"")</f>
        <v/>
      </c>
      <c r="AA346" s="65" t="s">
        <v>45</v>
      </c>
      <c r="AB346" s="66" t="s">
        <v>45</v>
      </c>
      <c r="AC346" s="433" t="s">
        <v>483</v>
      </c>
      <c r="AG346" s="75"/>
      <c r="AJ346" s="79" t="s">
        <v>45</v>
      </c>
      <c r="AK346" s="79">
        <v>0</v>
      </c>
      <c r="BB346" s="434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794"/>
      <c r="P347" s="790" t="s">
        <v>40</v>
      </c>
      <c r="Q347" s="791"/>
      <c r="R347" s="791"/>
      <c r="S347" s="791"/>
      <c r="T347" s="791"/>
      <c r="U347" s="791"/>
      <c r="V347" s="792"/>
      <c r="W347" s="40" t="s">
        <v>39</v>
      </c>
      <c r="X347" s="41">
        <f>IFERROR(X346/H346,"0")</f>
        <v>0</v>
      </c>
      <c r="Y347" s="41">
        <f>IFERROR(Y346/H346,"0")</f>
        <v>0</v>
      </c>
      <c r="Z347" s="41">
        <f>IFERROR(IF(Z346="",0,Z346),"0")</f>
        <v>0</v>
      </c>
      <c r="AA347" s="64"/>
      <c r="AB347" s="64"/>
      <c r="AC347" s="64"/>
    </row>
    <row r="348" spans="1:68" x14ac:dyDescent="0.2">
      <c r="A348" s="793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90" t="s">
        <v>40</v>
      </c>
      <c r="Q348" s="791"/>
      <c r="R348" s="791"/>
      <c r="S348" s="791"/>
      <c r="T348" s="791"/>
      <c r="U348" s="791"/>
      <c r="V348" s="792"/>
      <c r="W348" s="40" t="s">
        <v>0</v>
      </c>
      <c r="X348" s="41">
        <f>IFERROR(SUM(X346:X346),"0")</f>
        <v>0</v>
      </c>
      <c r="Y348" s="41">
        <f>IFERROR(SUM(Y346:Y346),"0")</f>
        <v>0</v>
      </c>
      <c r="Z348" s="40"/>
      <c r="AA348" s="64"/>
      <c r="AB348" s="64"/>
      <c r="AC348" s="64"/>
    </row>
    <row r="349" spans="1:68" ht="14.25" customHeight="1" x14ac:dyDescent="0.25">
      <c r="A349" s="795" t="s">
        <v>78</v>
      </c>
      <c r="B349" s="795"/>
      <c r="C349" s="795"/>
      <c r="D349" s="795"/>
      <c r="E349" s="795"/>
      <c r="F349" s="795"/>
      <c r="G349" s="795"/>
      <c r="H349" s="795"/>
      <c r="I349" s="795"/>
      <c r="J349" s="795"/>
      <c r="K349" s="795"/>
      <c r="L349" s="795"/>
      <c r="M349" s="795"/>
      <c r="N349" s="795"/>
      <c r="O349" s="795"/>
      <c r="P349" s="795"/>
      <c r="Q349" s="795"/>
      <c r="R349" s="795"/>
      <c r="S349" s="795"/>
      <c r="T349" s="795"/>
      <c r="U349" s="795"/>
      <c r="V349" s="795"/>
      <c r="W349" s="795"/>
      <c r="X349" s="795"/>
      <c r="Y349" s="795"/>
      <c r="Z349" s="795"/>
      <c r="AA349" s="63"/>
      <c r="AB349" s="63"/>
      <c r="AC349" s="63"/>
    </row>
    <row r="350" spans="1:68" ht="27" customHeight="1" x14ac:dyDescent="0.25">
      <c r="A350" s="60" t="s">
        <v>596</v>
      </c>
      <c r="B350" s="60" t="s">
        <v>597</v>
      </c>
      <c r="C350" s="34">
        <v>4301031305</v>
      </c>
      <c r="D350" s="796">
        <v>4607091389845</v>
      </c>
      <c r="E350" s="796"/>
      <c r="F350" s="59">
        <v>0.35</v>
      </c>
      <c r="G350" s="35">
        <v>6</v>
      </c>
      <c r="H350" s="59">
        <v>2.1</v>
      </c>
      <c r="I350" s="59">
        <v>2.2000000000000002</v>
      </c>
      <c r="J350" s="35">
        <v>234</v>
      </c>
      <c r="K350" s="35" t="s">
        <v>83</v>
      </c>
      <c r="L350" s="35" t="s">
        <v>45</v>
      </c>
      <c r="M350" s="36" t="s">
        <v>82</v>
      </c>
      <c r="N350" s="36"/>
      <c r="O350" s="35">
        <v>40</v>
      </c>
      <c r="P350" s="98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8"/>
      <c r="R350" s="798"/>
      <c r="S350" s="798"/>
      <c r="T350" s="799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35" t="s">
        <v>598</v>
      </c>
      <c r="AG350" s="75"/>
      <c r="AJ350" s="79" t="s">
        <v>45</v>
      </c>
      <c r="AK350" s="79">
        <v>0</v>
      </c>
      <c r="BB350" s="436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27" customHeight="1" x14ac:dyDescent="0.25">
      <c r="A351" s="60" t="s">
        <v>599</v>
      </c>
      <c r="B351" s="60" t="s">
        <v>600</v>
      </c>
      <c r="C351" s="34">
        <v>4301031306</v>
      </c>
      <c r="D351" s="796">
        <v>4680115882881</v>
      </c>
      <c r="E351" s="796"/>
      <c r="F351" s="59">
        <v>0.28000000000000003</v>
      </c>
      <c r="G351" s="35">
        <v>6</v>
      </c>
      <c r="H351" s="59">
        <v>1.68</v>
      </c>
      <c r="I351" s="59">
        <v>1.81</v>
      </c>
      <c r="J351" s="35">
        <v>234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98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8"/>
      <c r="R351" s="798"/>
      <c r="S351" s="798"/>
      <c r="T351" s="79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IFERROR(IF(Y351=0,"",ROUNDUP(Y351/H351,0)*0.00502),"")</f>
        <v/>
      </c>
      <c r="AA351" s="65" t="s">
        <v>45</v>
      </c>
      <c r="AB351" s="66" t="s">
        <v>45</v>
      </c>
      <c r="AC351" s="437" t="s">
        <v>598</v>
      </c>
      <c r="AG351" s="75"/>
      <c r="AJ351" s="79" t="s">
        <v>45</v>
      </c>
      <c r="AK351" s="79">
        <v>0</v>
      </c>
      <c r="BB351" s="43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90" t="s">
        <v>40</v>
      </c>
      <c r="Q352" s="791"/>
      <c r="R352" s="791"/>
      <c r="S352" s="791"/>
      <c r="T352" s="791"/>
      <c r="U352" s="791"/>
      <c r="V352" s="792"/>
      <c r="W352" s="40" t="s">
        <v>39</v>
      </c>
      <c r="X352" s="41">
        <f>IFERROR(X350/H350,"0")+IFERROR(X351/H351,"0")</f>
        <v>0</v>
      </c>
      <c r="Y352" s="41">
        <f>IFERROR(Y350/H350,"0")+IFERROR(Y351/H351,"0")</f>
        <v>0</v>
      </c>
      <c r="Z352" s="41">
        <f>IFERROR(IF(Z350="",0,Z350),"0")+IFERROR(IF(Z351="",0,Z351),"0")</f>
        <v>0</v>
      </c>
      <c r="AA352" s="64"/>
      <c r="AB352" s="64"/>
      <c r="AC352" s="64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90" t="s">
        <v>40</v>
      </c>
      <c r="Q353" s="791"/>
      <c r="R353" s="791"/>
      <c r="S353" s="791"/>
      <c r="T353" s="791"/>
      <c r="U353" s="791"/>
      <c r="V353" s="792"/>
      <c r="W353" s="40" t="s">
        <v>0</v>
      </c>
      <c r="X353" s="41">
        <f>IFERROR(SUM(X350:X351),"0")</f>
        <v>0</v>
      </c>
      <c r="Y353" s="41">
        <f>IFERROR(SUM(Y350:Y351),"0")</f>
        <v>0</v>
      </c>
      <c r="Z353" s="40"/>
      <c r="AA353" s="64"/>
      <c r="AB353" s="64"/>
      <c r="AC353" s="64"/>
    </row>
    <row r="354" spans="1:68" ht="14.25" customHeight="1" x14ac:dyDescent="0.25">
      <c r="A354" s="795" t="s">
        <v>84</v>
      </c>
      <c r="B354" s="795"/>
      <c r="C354" s="795"/>
      <c r="D354" s="795"/>
      <c r="E354" s="795"/>
      <c r="F354" s="795"/>
      <c r="G354" s="795"/>
      <c r="H354" s="795"/>
      <c r="I354" s="795"/>
      <c r="J354" s="795"/>
      <c r="K354" s="795"/>
      <c r="L354" s="795"/>
      <c r="M354" s="795"/>
      <c r="N354" s="795"/>
      <c r="O354" s="795"/>
      <c r="P354" s="795"/>
      <c r="Q354" s="795"/>
      <c r="R354" s="795"/>
      <c r="S354" s="795"/>
      <c r="T354" s="795"/>
      <c r="U354" s="795"/>
      <c r="V354" s="795"/>
      <c r="W354" s="795"/>
      <c r="X354" s="795"/>
      <c r="Y354" s="795"/>
      <c r="Z354" s="795"/>
      <c r="AA354" s="63"/>
      <c r="AB354" s="63"/>
      <c r="AC354" s="63"/>
    </row>
    <row r="355" spans="1:68" ht="27" customHeight="1" x14ac:dyDescent="0.25">
      <c r="A355" s="60" t="s">
        <v>601</v>
      </c>
      <c r="B355" s="60" t="s">
        <v>602</v>
      </c>
      <c r="C355" s="34">
        <v>4301051517</v>
      </c>
      <c r="D355" s="796">
        <v>4680115883390</v>
      </c>
      <c r="E355" s="796"/>
      <c r="F355" s="59">
        <v>0.3</v>
      </c>
      <c r="G355" s="35">
        <v>6</v>
      </c>
      <c r="H355" s="59">
        <v>1.8</v>
      </c>
      <c r="I355" s="59">
        <v>2</v>
      </c>
      <c r="J355" s="35">
        <v>156</v>
      </c>
      <c r="K355" s="35" t="s">
        <v>88</v>
      </c>
      <c r="L355" s="35" t="s">
        <v>45</v>
      </c>
      <c r="M355" s="36" t="s">
        <v>82</v>
      </c>
      <c r="N355" s="36"/>
      <c r="O355" s="35">
        <v>40</v>
      </c>
      <c r="P355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8"/>
      <c r="R355" s="798"/>
      <c r="S355" s="798"/>
      <c r="T355" s="799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IFERROR(IF(Y355=0,"",ROUNDUP(Y355/H355,0)*0.00753),"")</f>
        <v/>
      </c>
      <c r="AA355" s="65" t="s">
        <v>45</v>
      </c>
      <c r="AB355" s="66" t="s">
        <v>45</v>
      </c>
      <c r="AC355" s="439" t="s">
        <v>603</v>
      </c>
      <c r="AG355" s="75"/>
      <c r="AJ355" s="79" t="s">
        <v>45</v>
      </c>
      <c r="AK355" s="79">
        <v>0</v>
      </c>
      <c r="BB355" s="44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794"/>
      <c r="P356" s="790" t="s">
        <v>40</v>
      </c>
      <c r="Q356" s="791"/>
      <c r="R356" s="791"/>
      <c r="S356" s="791"/>
      <c r="T356" s="791"/>
      <c r="U356" s="791"/>
      <c r="V356" s="792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793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90" t="s">
        <v>40</v>
      </c>
      <c r="Q357" s="791"/>
      <c r="R357" s="791"/>
      <c r="S357" s="791"/>
      <c r="T357" s="791"/>
      <c r="U357" s="791"/>
      <c r="V357" s="792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6.5" customHeight="1" x14ac:dyDescent="0.25">
      <c r="A358" s="805" t="s">
        <v>604</v>
      </c>
      <c r="B358" s="805"/>
      <c r="C358" s="805"/>
      <c r="D358" s="805"/>
      <c r="E358" s="805"/>
      <c r="F358" s="805"/>
      <c r="G358" s="805"/>
      <c r="H358" s="805"/>
      <c r="I358" s="805"/>
      <c r="J358" s="805"/>
      <c r="K358" s="805"/>
      <c r="L358" s="805"/>
      <c r="M358" s="805"/>
      <c r="N358" s="805"/>
      <c r="O358" s="805"/>
      <c r="P358" s="805"/>
      <c r="Q358" s="805"/>
      <c r="R358" s="805"/>
      <c r="S358" s="805"/>
      <c r="T358" s="805"/>
      <c r="U358" s="805"/>
      <c r="V358" s="805"/>
      <c r="W358" s="805"/>
      <c r="X358" s="805"/>
      <c r="Y358" s="805"/>
      <c r="Z358" s="805"/>
      <c r="AA358" s="62"/>
      <c r="AB358" s="62"/>
      <c r="AC358" s="62"/>
    </row>
    <row r="359" spans="1:68" ht="14.25" customHeight="1" x14ac:dyDescent="0.25">
      <c r="A359" s="795" t="s">
        <v>135</v>
      </c>
      <c r="B359" s="795"/>
      <c r="C359" s="795"/>
      <c r="D359" s="795"/>
      <c r="E359" s="795"/>
      <c r="F359" s="795"/>
      <c r="G359" s="795"/>
      <c r="H359" s="795"/>
      <c r="I359" s="795"/>
      <c r="J359" s="795"/>
      <c r="K359" s="795"/>
      <c r="L359" s="795"/>
      <c r="M359" s="795"/>
      <c r="N359" s="795"/>
      <c r="O359" s="795"/>
      <c r="P359" s="795"/>
      <c r="Q359" s="795"/>
      <c r="R359" s="795"/>
      <c r="S359" s="795"/>
      <c r="T359" s="795"/>
      <c r="U359" s="795"/>
      <c r="V359" s="795"/>
      <c r="W359" s="795"/>
      <c r="X359" s="795"/>
      <c r="Y359" s="795"/>
      <c r="Z359" s="795"/>
      <c r="AA359" s="63"/>
      <c r="AB359" s="63"/>
      <c r="AC359" s="63"/>
    </row>
    <row r="360" spans="1:68" ht="27" customHeight="1" x14ac:dyDescent="0.25">
      <c r="A360" s="60" t="s">
        <v>605</v>
      </c>
      <c r="B360" s="60" t="s">
        <v>606</v>
      </c>
      <c r="C360" s="34">
        <v>4301012024</v>
      </c>
      <c r="D360" s="796">
        <v>4680115885615</v>
      </c>
      <c r="E360" s="796"/>
      <c r="F360" s="59">
        <v>1.35</v>
      </c>
      <c r="G360" s="35">
        <v>8</v>
      </c>
      <c r="H360" s="59">
        <v>10.8</v>
      </c>
      <c r="I360" s="59">
        <v>11.28</v>
      </c>
      <c r="J360" s="35">
        <v>56</v>
      </c>
      <c r="K360" s="35" t="s">
        <v>140</v>
      </c>
      <c r="L360" s="35" t="s">
        <v>45</v>
      </c>
      <c r="M360" s="36" t="s">
        <v>143</v>
      </c>
      <c r="N360" s="36"/>
      <c r="O360" s="35">
        <v>55</v>
      </c>
      <c r="P360" s="9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8"/>
      <c r="R360" s="798"/>
      <c r="S360" s="798"/>
      <c r="T360" s="799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ref="Y360:Y368" si="72">IFERROR(IF(X360="",0,CEILING((X360/$H360),1)*$H360),"")</f>
        <v>0</v>
      </c>
      <c r="Z360" s="39" t="str">
        <f>IFERROR(IF(Y360=0,"",ROUNDUP(Y360/H360,0)*0.02175),"")</f>
        <v/>
      </c>
      <c r="AA360" s="65" t="s">
        <v>45</v>
      </c>
      <c r="AB360" s="66" t="s">
        <v>45</v>
      </c>
      <c r="AC360" s="441" t="s">
        <v>607</v>
      </c>
      <c r="AG360" s="75"/>
      <c r="AJ360" s="79" t="s">
        <v>45</v>
      </c>
      <c r="AK360" s="79">
        <v>0</v>
      </c>
      <c r="BB360" s="442" t="s">
        <v>66</v>
      </c>
      <c r="BM360" s="75">
        <f t="shared" ref="BM360:BM368" si="73">IFERROR(X360*I360/H360,"0")</f>
        <v>0</v>
      </c>
      <c r="BN360" s="75">
        <f t="shared" ref="BN360:BN368" si="74">IFERROR(Y360*I360/H360,"0")</f>
        <v>0</v>
      </c>
      <c r="BO360" s="75">
        <f t="shared" ref="BO360:BO368" si="75">IFERROR(1/J360*(X360/H360),"0")</f>
        <v>0</v>
      </c>
      <c r="BP360" s="75">
        <f t="shared" ref="BP360:BP368" si="76">IFERROR(1/J360*(Y360/H360),"0")</f>
        <v>0</v>
      </c>
    </row>
    <row r="361" spans="1:68" ht="27" customHeight="1" x14ac:dyDescent="0.25">
      <c r="A361" s="60" t="s">
        <v>608</v>
      </c>
      <c r="B361" s="60" t="s">
        <v>609</v>
      </c>
      <c r="C361" s="34">
        <v>4301012016</v>
      </c>
      <c r="D361" s="796">
        <v>4680115885554</v>
      </c>
      <c r="E361" s="796"/>
      <c r="F361" s="59">
        <v>1.35</v>
      </c>
      <c r="G361" s="35">
        <v>8</v>
      </c>
      <c r="H361" s="59">
        <v>10.8</v>
      </c>
      <c r="I361" s="59">
        <v>11.28</v>
      </c>
      <c r="J361" s="35">
        <v>56</v>
      </c>
      <c r="K361" s="35" t="s">
        <v>140</v>
      </c>
      <c r="L361" s="35" t="s">
        <v>172</v>
      </c>
      <c r="M361" s="36" t="s">
        <v>143</v>
      </c>
      <c r="N361" s="36"/>
      <c r="O361" s="35">
        <v>55</v>
      </c>
      <c r="P361" s="9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8"/>
      <c r="R361" s="798"/>
      <c r="S361" s="798"/>
      <c r="T361" s="799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IFERROR(IF(Y361=0,"",ROUNDUP(Y361/H361,0)*0.02175),"")</f>
        <v/>
      </c>
      <c r="AA361" s="65" t="s">
        <v>45</v>
      </c>
      <c r="AB361" s="66" t="s">
        <v>45</v>
      </c>
      <c r="AC361" s="443" t="s">
        <v>610</v>
      </c>
      <c r="AG361" s="75"/>
      <c r="AJ361" s="79" t="s">
        <v>173</v>
      </c>
      <c r="AK361" s="79">
        <v>604.79999999999995</v>
      </c>
      <c r="BB361" s="444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customHeight="1" x14ac:dyDescent="0.25">
      <c r="A362" s="60" t="s">
        <v>608</v>
      </c>
      <c r="B362" s="60" t="s">
        <v>611</v>
      </c>
      <c r="C362" s="34">
        <v>4301011911</v>
      </c>
      <c r="D362" s="796">
        <v>4680115885554</v>
      </c>
      <c r="E362" s="796"/>
      <c r="F362" s="59">
        <v>1.35</v>
      </c>
      <c r="G362" s="35">
        <v>8</v>
      </c>
      <c r="H362" s="59">
        <v>10.8</v>
      </c>
      <c r="I362" s="59">
        <v>11.28</v>
      </c>
      <c r="J362" s="35">
        <v>48</v>
      </c>
      <c r="K362" s="35" t="s">
        <v>140</v>
      </c>
      <c r="L362" s="35" t="s">
        <v>45</v>
      </c>
      <c r="M362" s="36" t="s">
        <v>169</v>
      </c>
      <c r="N362" s="36"/>
      <c r="O362" s="35">
        <v>55</v>
      </c>
      <c r="P362" s="977" t="s">
        <v>612</v>
      </c>
      <c r="Q362" s="798"/>
      <c r="R362" s="798"/>
      <c r="S362" s="798"/>
      <c r="T362" s="799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2"/>
        <v>0</v>
      </c>
      <c r="Z362" s="39" t="str">
        <f>IFERROR(IF(Y362=0,"",ROUNDUP(Y362/H362,0)*0.02039),"")</f>
        <v/>
      </c>
      <c r="AA362" s="65" t="s">
        <v>45</v>
      </c>
      <c r="AB362" s="66" t="s">
        <v>45</v>
      </c>
      <c r="AC362" s="445" t="s">
        <v>613</v>
      </c>
      <c r="AG362" s="75"/>
      <c r="AJ362" s="79" t="s">
        <v>45</v>
      </c>
      <c r="AK362" s="79">
        <v>0</v>
      </c>
      <c r="BB362" s="446" t="s">
        <v>66</v>
      </c>
      <c r="BM362" s="75">
        <f t="shared" si="73"/>
        <v>0</v>
      </c>
      <c r="BN362" s="75">
        <f t="shared" si="74"/>
        <v>0</v>
      </c>
      <c r="BO362" s="75">
        <f t="shared" si="75"/>
        <v>0</v>
      </c>
      <c r="BP362" s="75">
        <f t="shared" si="76"/>
        <v>0</v>
      </c>
    </row>
    <row r="363" spans="1:68" ht="37.5" customHeight="1" x14ac:dyDescent="0.25">
      <c r="A363" s="60" t="s">
        <v>614</v>
      </c>
      <c r="B363" s="60" t="s">
        <v>615</v>
      </c>
      <c r="C363" s="34">
        <v>4301011858</v>
      </c>
      <c r="D363" s="796">
        <v>4680115885646</v>
      </c>
      <c r="E363" s="796"/>
      <c r="F363" s="59">
        <v>1.35</v>
      </c>
      <c r="G363" s="35">
        <v>8</v>
      </c>
      <c r="H363" s="59">
        <v>10.8</v>
      </c>
      <c r="I363" s="59">
        <v>11.28</v>
      </c>
      <c r="J363" s="35">
        <v>56</v>
      </c>
      <c r="K363" s="35" t="s">
        <v>140</v>
      </c>
      <c r="L363" s="35" t="s">
        <v>45</v>
      </c>
      <c r="M363" s="36" t="s">
        <v>139</v>
      </c>
      <c r="N363" s="36"/>
      <c r="O363" s="35">
        <v>55</v>
      </c>
      <c r="P363" s="9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8"/>
      <c r="R363" s="798"/>
      <c r="S363" s="798"/>
      <c r="T363" s="799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2"/>
        <v>0</v>
      </c>
      <c r="Z363" s="39" t="str">
        <f>IFERROR(IF(Y363=0,"",ROUNDUP(Y363/H363,0)*0.02175),"")</f>
        <v/>
      </c>
      <c r="AA363" s="65" t="s">
        <v>45</v>
      </c>
      <c r="AB363" s="66" t="s">
        <v>45</v>
      </c>
      <c r="AC363" s="447" t="s">
        <v>616</v>
      </c>
      <c r="AG363" s="75"/>
      <c r="AJ363" s="79" t="s">
        <v>45</v>
      </c>
      <c r="AK363" s="79">
        <v>0</v>
      </c>
      <c r="BB363" s="448" t="s">
        <v>66</v>
      </c>
      <c r="BM363" s="75">
        <f t="shared" si="73"/>
        <v>0</v>
      </c>
      <c r="BN363" s="75">
        <f t="shared" si="74"/>
        <v>0</v>
      </c>
      <c r="BO363" s="75">
        <f t="shared" si="75"/>
        <v>0</v>
      </c>
      <c r="BP363" s="75">
        <f t="shared" si="76"/>
        <v>0</v>
      </c>
    </row>
    <row r="364" spans="1:68" ht="27" customHeight="1" x14ac:dyDescent="0.25">
      <c r="A364" s="60" t="s">
        <v>617</v>
      </c>
      <c r="B364" s="60" t="s">
        <v>618</v>
      </c>
      <c r="C364" s="34">
        <v>4301011857</v>
      </c>
      <c r="D364" s="796">
        <v>4680115885622</v>
      </c>
      <c r="E364" s="796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88</v>
      </c>
      <c r="L364" s="35" t="s">
        <v>45</v>
      </c>
      <c r="M364" s="36" t="s">
        <v>139</v>
      </c>
      <c r="N364" s="36"/>
      <c r="O364" s="35">
        <v>55</v>
      </c>
      <c r="P364" s="9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8"/>
      <c r="R364" s="798"/>
      <c r="S364" s="798"/>
      <c r="T364" s="799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2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607</v>
      </c>
      <c r="AG364" s="75"/>
      <c r="AJ364" s="79" t="s">
        <v>45</v>
      </c>
      <c r="AK364" s="79">
        <v>0</v>
      </c>
      <c r="BB364" s="450" t="s">
        <v>66</v>
      </c>
      <c r="BM364" s="75">
        <f t="shared" si="73"/>
        <v>0</v>
      </c>
      <c r="BN364" s="75">
        <f t="shared" si="74"/>
        <v>0</v>
      </c>
      <c r="BO364" s="75">
        <f t="shared" si="75"/>
        <v>0</v>
      </c>
      <c r="BP364" s="75">
        <f t="shared" si="76"/>
        <v>0</v>
      </c>
    </row>
    <row r="365" spans="1:68" ht="27" customHeight="1" x14ac:dyDescent="0.25">
      <c r="A365" s="60" t="s">
        <v>619</v>
      </c>
      <c r="B365" s="60" t="s">
        <v>620</v>
      </c>
      <c r="C365" s="34">
        <v>4301011573</v>
      </c>
      <c r="D365" s="796">
        <v>4680115881938</v>
      </c>
      <c r="E365" s="796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88</v>
      </c>
      <c r="L365" s="35" t="s">
        <v>45</v>
      </c>
      <c r="M365" s="36" t="s">
        <v>139</v>
      </c>
      <c r="N365" s="36"/>
      <c r="O365" s="35">
        <v>90</v>
      </c>
      <c r="P365" s="9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8"/>
      <c r="R365" s="798"/>
      <c r="S365" s="798"/>
      <c r="T365" s="799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2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51" t="s">
        <v>621</v>
      </c>
      <c r="AG365" s="75"/>
      <c r="AJ365" s="79" t="s">
        <v>45</v>
      </c>
      <c r="AK365" s="79">
        <v>0</v>
      </c>
      <c r="BB365" s="452" t="s">
        <v>66</v>
      </c>
      <c r="BM365" s="75">
        <f t="shared" si="73"/>
        <v>0</v>
      </c>
      <c r="BN365" s="75">
        <f t="shared" si="74"/>
        <v>0</v>
      </c>
      <c r="BO365" s="75">
        <f t="shared" si="75"/>
        <v>0</v>
      </c>
      <c r="BP365" s="75">
        <f t="shared" si="76"/>
        <v>0</v>
      </c>
    </row>
    <row r="366" spans="1:68" ht="27" customHeight="1" x14ac:dyDescent="0.25">
      <c r="A366" s="60" t="s">
        <v>622</v>
      </c>
      <c r="B366" s="60" t="s">
        <v>623</v>
      </c>
      <c r="C366" s="34">
        <v>4301010944</v>
      </c>
      <c r="D366" s="796">
        <v>4607091387346</v>
      </c>
      <c r="E366" s="796"/>
      <c r="F366" s="59">
        <v>0.4</v>
      </c>
      <c r="G366" s="35">
        <v>10</v>
      </c>
      <c r="H366" s="59">
        <v>4</v>
      </c>
      <c r="I366" s="59">
        <v>4.21</v>
      </c>
      <c r="J366" s="35">
        <v>132</v>
      </c>
      <c r="K366" s="35" t="s">
        <v>88</v>
      </c>
      <c r="L366" s="35" t="s">
        <v>45</v>
      </c>
      <c r="M366" s="36" t="s">
        <v>139</v>
      </c>
      <c r="N366" s="36"/>
      <c r="O366" s="35">
        <v>55</v>
      </c>
      <c r="P366" s="9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8"/>
      <c r="R366" s="798"/>
      <c r="S366" s="798"/>
      <c r="T366" s="799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53" t="s">
        <v>624</v>
      </c>
      <c r="AG366" s="75"/>
      <c r="AJ366" s="79" t="s">
        <v>45</v>
      </c>
      <c r="AK366" s="79">
        <v>0</v>
      </c>
      <c r="BB366" s="454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customHeight="1" x14ac:dyDescent="0.25">
      <c r="A367" s="60" t="s">
        <v>625</v>
      </c>
      <c r="B367" s="60" t="s">
        <v>626</v>
      </c>
      <c r="C367" s="34">
        <v>4301011328</v>
      </c>
      <c r="D367" s="796">
        <v>4607091386011</v>
      </c>
      <c r="E367" s="796"/>
      <c r="F367" s="59">
        <v>0.5</v>
      </c>
      <c r="G367" s="35">
        <v>10</v>
      </c>
      <c r="H367" s="59">
        <v>5</v>
      </c>
      <c r="I367" s="59">
        <v>5.21</v>
      </c>
      <c r="J367" s="35">
        <v>132</v>
      </c>
      <c r="K367" s="35" t="s">
        <v>88</v>
      </c>
      <c r="L367" s="35" t="s">
        <v>45</v>
      </c>
      <c r="M367" s="36" t="s">
        <v>82</v>
      </c>
      <c r="N367" s="36"/>
      <c r="O367" s="35">
        <v>55</v>
      </c>
      <c r="P367" s="9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8"/>
      <c r="R367" s="798"/>
      <c r="S367" s="798"/>
      <c r="T367" s="799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55" t="s">
        <v>627</v>
      </c>
      <c r="AG367" s="75"/>
      <c r="AJ367" s="79" t="s">
        <v>45</v>
      </c>
      <c r="AK367" s="79">
        <v>0</v>
      </c>
      <c r="BB367" s="456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ht="27" customHeight="1" x14ac:dyDescent="0.25">
      <c r="A368" s="60" t="s">
        <v>628</v>
      </c>
      <c r="B368" s="60" t="s">
        <v>629</v>
      </c>
      <c r="C368" s="34">
        <v>4301011859</v>
      </c>
      <c r="D368" s="796">
        <v>4680115885608</v>
      </c>
      <c r="E368" s="796"/>
      <c r="F368" s="59">
        <v>0.4</v>
      </c>
      <c r="G368" s="35">
        <v>10</v>
      </c>
      <c r="H368" s="59">
        <v>4</v>
      </c>
      <c r="I368" s="59">
        <v>4.21</v>
      </c>
      <c r="J368" s="35">
        <v>132</v>
      </c>
      <c r="K368" s="35" t="s">
        <v>88</v>
      </c>
      <c r="L368" s="35" t="s">
        <v>45</v>
      </c>
      <c r="M368" s="36" t="s">
        <v>139</v>
      </c>
      <c r="N368" s="36"/>
      <c r="O368" s="35">
        <v>55</v>
      </c>
      <c r="P368" s="9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8"/>
      <c r="R368" s="798"/>
      <c r="S368" s="798"/>
      <c r="T368" s="799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2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57" t="s">
        <v>610</v>
      </c>
      <c r="AG368" s="75"/>
      <c r="AJ368" s="79" t="s">
        <v>45</v>
      </c>
      <c r="AK368" s="79">
        <v>0</v>
      </c>
      <c r="BB368" s="458" t="s">
        <v>66</v>
      </c>
      <c r="BM368" s="75">
        <f t="shared" si="73"/>
        <v>0</v>
      </c>
      <c r="BN368" s="75">
        <f t="shared" si="74"/>
        <v>0</v>
      </c>
      <c r="BO368" s="75">
        <f t="shared" si="75"/>
        <v>0</v>
      </c>
      <c r="BP368" s="75">
        <f t="shared" si="76"/>
        <v>0</v>
      </c>
    </row>
    <row r="369" spans="1:68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90" t="s">
        <v>40</v>
      </c>
      <c r="Q369" s="791"/>
      <c r="R369" s="791"/>
      <c r="S369" s="791"/>
      <c r="T369" s="791"/>
      <c r="U369" s="791"/>
      <c r="V369" s="792"/>
      <c r="W369" s="40" t="s">
        <v>39</v>
      </c>
      <c r="X369" s="41">
        <f>IFERROR(X360/H360,"0")+IFERROR(X361/H361,"0")+IFERROR(X362/H362,"0")+IFERROR(X363/H363,"0")+IFERROR(X364/H364,"0")+IFERROR(X365/H365,"0")+IFERROR(X366/H366,"0")+IFERROR(X367/H367,"0")+IFERROR(X368/H368,"0")</f>
        <v>0</v>
      </c>
      <c r="Y369" s="41">
        <f>IFERROR(Y360/H360,"0")+IFERROR(Y361/H361,"0")+IFERROR(Y362/H362,"0")+IFERROR(Y363/H363,"0")+IFERROR(Y364/H364,"0")+IFERROR(Y365/H365,"0")+IFERROR(Y366/H366,"0")+IFERROR(Y367/H367,"0")+IFERROR(Y368/H368,"0")</f>
        <v>0</v>
      </c>
      <c r="Z369" s="41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4"/>
      <c r="AB369" s="64"/>
      <c r="AC369" s="64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90" t="s">
        <v>40</v>
      </c>
      <c r="Q370" s="791"/>
      <c r="R370" s="791"/>
      <c r="S370" s="791"/>
      <c r="T370" s="791"/>
      <c r="U370" s="791"/>
      <c r="V370" s="792"/>
      <c r="W370" s="40" t="s">
        <v>0</v>
      </c>
      <c r="X370" s="41">
        <f>IFERROR(SUM(X360:X368),"0")</f>
        <v>0</v>
      </c>
      <c r="Y370" s="41">
        <f>IFERROR(SUM(Y360:Y368),"0")</f>
        <v>0</v>
      </c>
      <c r="Z370" s="40"/>
      <c r="AA370" s="64"/>
      <c r="AB370" s="64"/>
      <c r="AC370" s="64"/>
    </row>
    <row r="371" spans="1:68" ht="14.25" customHeight="1" x14ac:dyDescent="0.25">
      <c r="A371" s="795" t="s">
        <v>78</v>
      </c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795"/>
      <c r="P371" s="795"/>
      <c r="Q371" s="795"/>
      <c r="R371" s="795"/>
      <c r="S371" s="795"/>
      <c r="T371" s="795"/>
      <c r="U371" s="795"/>
      <c r="V371" s="795"/>
      <c r="W371" s="795"/>
      <c r="X371" s="795"/>
      <c r="Y371" s="795"/>
      <c r="Z371" s="795"/>
      <c r="AA371" s="63"/>
      <c r="AB371" s="63"/>
      <c r="AC371" s="63"/>
    </row>
    <row r="372" spans="1:68" ht="27" customHeight="1" x14ac:dyDescent="0.25">
      <c r="A372" s="60" t="s">
        <v>630</v>
      </c>
      <c r="B372" s="60" t="s">
        <v>631</v>
      </c>
      <c r="C372" s="34">
        <v>4301030878</v>
      </c>
      <c r="D372" s="796">
        <v>4607091387193</v>
      </c>
      <c r="E372" s="796"/>
      <c r="F372" s="59">
        <v>0.7</v>
      </c>
      <c r="G372" s="35">
        <v>6</v>
      </c>
      <c r="H372" s="59">
        <v>4.2</v>
      </c>
      <c r="I372" s="59">
        <v>4.46</v>
      </c>
      <c r="J372" s="35">
        <v>156</v>
      </c>
      <c r="K372" s="35" t="s">
        <v>88</v>
      </c>
      <c r="L372" s="35" t="s">
        <v>45</v>
      </c>
      <c r="M372" s="36" t="s">
        <v>82</v>
      </c>
      <c r="N372" s="36"/>
      <c r="O372" s="35">
        <v>35</v>
      </c>
      <c r="P372" s="9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8"/>
      <c r="R372" s="798"/>
      <c r="S372" s="798"/>
      <c r="T372" s="799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IFERROR(IF(Y372=0,"",ROUNDUP(Y372/H372,0)*0.00753),"")</f>
        <v/>
      </c>
      <c r="AA372" s="65" t="s">
        <v>45</v>
      </c>
      <c r="AB372" s="66" t="s">
        <v>45</v>
      </c>
      <c r="AC372" s="459" t="s">
        <v>632</v>
      </c>
      <c r="AG372" s="75"/>
      <c r="AJ372" s="79" t="s">
        <v>45</v>
      </c>
      <c r="AK372" s="79">
        <v>0</v>
      </c>
      <c r="BB372" s="460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633</v>
      </c>
      <c r="B373" s="60" t="s">
        <v>634</v>
      </c>
      <c r="C373" s="34">
        <v>4301031153</v>
      </c>
      <c r="D373" s="796">
        <v>4607091387230</v>
      </c>
      <c r="E373" s="796"/>
      <c r="F373" s="59">
        <v>0.7</v>
      </c>
      <c r="G373" s="35">
        <v>6</v>
      </c>
      <c r="H373" s="59">
        <v>4.2</v>
      </c>
      <c r="I373" s="59">
        <v>4.46</v>
      </c>
      <c r="J373" s="35">
        <v>156</v>
      </c>
      <c r="K373" s="35" t="s">
        <v>88</v>
      </c>
      <c r="L373" s="35" t="s">
        <v>45</v>
      </c>
      <c r="M373" s="36" t="s">
        <v>82</v>
      </c>
      <c r="N373" s="36"/>
      <c r="O373" s="35">
        <v>40</v>
      </c>
      <c r="P373" s="9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8"/>
      <c r="R373" s="798"/>
      <c r="S373" s="798"/>
      <c r="T373" s="799"/>
      <c r="U373" s="37" t="s">
        <v>45</v>
      </c>
      <c r="V373" s="37" t="s">
        <v>45</v>
      </c>
      <c r="W373" s="38" t="s">
        <v>0</v>
      </c>
      <c r="X373" s="56">
        <v>60</v>
      </c>
      <c r="Y373" s="53">
        <f>IFERROR(IF(X373="",0,CEILING((X373/$H373),1)*$H373),"")</f>
        <v>63</v>
      </c>
      <c r="Z373" s="39">
        <f>IFERROR(IF(Y373=0,"",ROUNDUP(Y373/H373,0)*0.00753),"")</f>
        <v>0.11295000000000001</v>
      </c>
      <c r="AA373" s="65" t="s">
        <v>45</v>
      </c>
      <c r="AB373" s="66" t="s">
        <v>45</v>
      </c>
      <c r="AC373" s="461" t="s">
        <v>635</v>
      </c>
      <c r="AG373" s="75"/>
      <c r="AJ373" s="79" t="s">
        <v>45</v>
      </c>
      <c r="AK373" s="79">
        <v>0</v>
      </c>
      <c r="BB373" s="462" t="s">
        <v>66</v>
      </c>
      <c r="BM373" s="75">
        <f>IFERROR(X373*I373/H373,"0")</f>
        <v>63.714285714285715</v>
      </c>
      <c r="BN373" s="75">
        <f>IFERROR(Y373*I373/H373,"0")</f>
        <v>66.900000000000006</v>
      </c>
      <c r="BO373" s="75">
        <f>IFERROR(1/J373*(X373/H373),"0")</f>
        <v>9.1575091575091569E-2</v>
      </c>
      <c r="BP373" s="75">
        <f>IFERROR(1/J373*(Y373/H373),"0")</f>
        <v>9.6153846153846145E-2</v>
      </c>
    </row>
    <row r="374" spans="1:68" ht="27" customHeight="1" x14ac:dyDescent="0.25">
      <c r="A374" s="60" t="s">
        <v>636</v>
      </c>
      <c r="B374" s="60" t="s">
        <v>637</v>
      </c>
      <c r="C374" s="34">
        <v>4301031154</v>
      </c>
      <c r="D374" s="796">
        <v>4607091387292</v>
      </c>
      <c r="E374" s="796"/>
      <c r="F374" s="59">
        <v>0.73</v>
      </c>
      <c r="G374" s="35">
        <v>6</v>
      </c>
      <c r="H374" s="59">
        <v>4.38</v>
      </c>
      <c r="I374" s="59">
        <v>4.6399999999999997</v>
      </c>
      <c r="J374" s="35">
        <v>156</v>
      </c>
      <c r="K374" s="35" t="s">
        <v>88</v>
      </c>
      <c r="L374" s="35" t="s">
        <v>45</v>
      </c>
      <c r="M374" s="36" t="s">
        <v>82</v>
      </c>
      <c r="N374" s="36"/>
      <c r="O374" s="35">
        <v>45</v>
      </c>
      <c r="P374" s="9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8"/>
      <c r="R374" s="798"/>
      <c r="S374" s="798"/>
      <c r="T374" s="799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638</v>
      </c>
      <c r="AG374" s="75"/>
      <c r="AJ374" s="79" t="s">
        <v>45</v>
      </c>
      <c r="AK374" s="79">
        <v>0</v>
      </c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639</v>
      </c>
      <c r="B375" s="60" t="s">
        <v>640</v>
      </c>
      <c r="C375" s="34">
        <v>4301031152</v>
      </c>
      <c r="D375" s="796">
        <v>4607091387285</v>
      </c>
      <c r="E375" s="796"/>
      <c r="F375" s="59">
        <v>0.35</v>
      </c>
      <c r="G375" s="35">
        <v>6</v>
      </c>
      <c r="H375" s="59">
        <v>2.1</v>
      </c>
      <c r="I375" s="59">
        <v>2.23</v>
      </c>
      <c r="J375" s="35">
        <v>234</v>
      </c>
      <c r="K375" s="35" t="s">
        <v>83</v>
      </c>
      <c r="L375" s="35" t="s">
        <v>45</v>
      </c>
      <c r="M375" s="36" t="s">
        <v>82</v>
      </c>
      <c r="N375" s="36"/>
      <c r="O375" s="35">
        <v>40</v>
      </c>
      <c r="P375" s="9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8"/>
      <c r="R375" s="798"/>
      <c r="S375" s="798"/>
      <c r="T375" s="799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IFERROR(IF(Y375=0,"",ROUNDUP(Y375/H375,0)*0.00502),"")</f>
        <v/>
      </c>
      <c r="AA375" s="65" t="s">
        <v>45</v>
      </c>
      <c r="AB375" s="66" t="s">
        <v>45</v>
      </c>
      <c r="AC375" s="465" t="s">
        <v>635</v>
      </c>
      <c r="AG375" s="75"/>
      <c r="AJ375" s="79" t="s">
        <v>45</v>
      </c>
      <c r="AK375" s="79">
        <v>0</v>
      </c>
      <c r="BB375" s="466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90" t="s">
        <v>40</v>
      </c>
      <c r="Q376" s="791"/>
      <c r="R376" s="791"/>
      <c r="S376" s="791"/>
      <c r="T376" s="791"/>
      <c r="U376" s="791"/>
      <c r="V376" s="792"/>
      <c r="W376" s="40" t="s">
        <v>39</v>
      </c>
      <c r="X376" s="41">
        <f>IFERROR(X372/H372,"0")+IFERROR(X373/H373,"0")+IFERROR(X374/H374,"0")+IFERROR(X375/H375,"0")</f>
        <v>14.285714285714285</v>
      </c>
      <c r="Y376" s="41">
        <f>IFERROR(Y372/H372,"0")+IFERROR(Y373/H373,"0")+IFERROR(Y374/H374,"0")+IFERROR(Y375/H375,"0")</f>
        <v>15</v>
      </c>
      <c r="Z376" s="41">
        <f>IFERROR(IF(Z372="",0,Z372),"0")+IFERROR(IF(Z373="",0,Z373),"0")+IFERROR(IF(Z374="",0,Z374),"0")+IFERROR(IF(Z375="",0,Z375),"0")</f>
        <v>0.11295000000000001</v>
      </c>
      <c r="AA376" s="64"/>
      <c r="AB376" s="64"/>
      <c r="AC376" s="64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90" t="s">
        <v>40</v>
      </c>
      <c r="Q377" s="791"/>
      <c r="R377" s="791"/>
      <c r="S377" s="791"/>
      <c r="T377" s="791"/>
      <c r="U377" s="791"/>
      <c r="V377" s="792"/>
      <c r="W377" s="40" t="s">
        <v>0</v>
      </c>
      <c r="X377" s="41">
        <f>IFERROR(SUM(X372:X375),"0")</f>
        <v>60</v>
      </c>
      <c r="Y377" s="41">
        <f>IFERROR(SUM(Y372:Y375),"0")</f>
        <v>63</v>
      </c>
      <c r="Z377" s="40"/>
      <c r="AA377" s="64"/>
      <c r="AB377" s="64"/>
      <c r="AC377" s="64"/>
    </row>
    <row r="378" spans="1:68" ht="14.25" customHeight="1" x14ac:dyDescent="0.25">
      <c r="A378" s="795" t="s">
        <v>84</v>
      </c>
      <c r="B378" s="795"/>
      <c r="C378" s="795"/>
      <c r="D378" s="795"/>
      <c r="E378" s="795"/>
      <c r="F378" s="795"/>
      <c r="G378" s="795"/>
      <c r="H378" s="795"/>
      <c r="I378" s="795"/>
      <c r="J378" s="795"/>
      <c r="K378" s="795"/>
      <c r="L378" s="795"/>
      <c r="M378" s="795"/>
      <c r="N378" s="795"/>
      <c r="O378" s="795"/>
      <c r="P378" s="795"/>
      <c r="Q378" s="795"/>
      <c r="R378" s="795"/>
      <c r="S378" s="795"/>
      <c r="T378" s="795"/>
      <c r="U378" s="795"/>
      <c r="V378" s="795"/>
      <c r="W378" s="795"/>
      <c r="X378" s="795"/>
      <c r="Y378" s="795"/>
      <c r="Z378" s="795"/>
      <c r="AA378" s="63"/>
      <c r="AB378" s="63"/>
      <c r="AC378" s="63"/>
    </row>
    <row r="379" spans="1:68" ht="37.5" customHeight="1" x14ac:dyDescent="0.25">
      <c r="A379" s="60" t="s">
        <v>641</v>
      </c>
      <c r="B379" s="60" t="s">
        <v>642</v>
      </c>
      <c r="C379" s="34">
        <v>4301051100</v>
      </c>
      <c r="D379" s="796">
        <v>4607091387766</v>
      </c>
      <c r="E379" s="796"/>
      <c r="F379" s="59">
        <v>1.3</v>
      </c>
      <c r="G379" s="35">
        <v>6</v>
      </c>
      <c r="H379" s="59">
        <v>7.8</v>
      </c>
      <c r="I379" s="59">
        <v>8.3580000000000005</v>
      </c>
      <c r="J379" s="35">
        <v>56</v>
      </c>
      <c r="K379" s="35" t="s">
        <v>140</v>
      </c>
      <c r="L379" s="35" t="s">
        <v>45</v>
      </c>
      <c r="M379" s="36" t="s">
        <v>143</v>
      </c>
      <c r="N379" s="36"/>
      <c r="O379" s="35">
        <v>40</v>
      </c>
      <c r="P379" s="9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8"/>
      <c r="R379" s="798"/>
      <c r="S379" s="798"/>
      <c r="T379" s="799"/>
      <c r="U379" s="37" t="s">
        <v>45</v>
      </c>
      <c r="V379" s="37" t="s">
        <v>45</v>
      </c>
      <c r="W379" s="38" t="s">
        <v>0</v>
      </c>
      <c r="X379" s="56">
        <v>20</v>
      </c>
      <c r="Y379" s="53">
        <f t="shared" ref="Y379:Y384" si="77">IFERROR(IF(X379="",0,CEILING((X379/$H379),1)*$H379),"")</f>
        <v>23.4</v>
      </c>
      <c r="Z379" s="39">
        <f>IFERROR(IF(Y379=0,"",ROUNDUP(Y379/H379,0)*0.02175),"")</f>
        <v>6.5250000000000002E-2</v>
      </c>
      <c r="AA379" s="65" t="s">
        <v>45</v>
      </c>
      <c r="AB379" s="66" t="s">
        <v>45</v>
      </c>
      <c r="AC379" s="467" t="s">
        <v>643</v>
      </c>
      <c r="AG379" s="75"/>
      <c r="AJ379" s="79" t="s">
        <v>45</v>
      </c>
      <c r="AK379" s="79">
        <v>0</v>
      </c>
      <c r="BB379" s="468" t="s">
        <v>66</v>
      </c>
      <c r="BM379" s="75">
        <f t="shared" ref="BM379:BM384" si="78">IFERROR(X379*I379/H379,"0")</f>
        <v>21.430769230769233</v>
      </c>
      <c r="BN379" s="75">
        <f t="shared" ref="BN379:BN384" si="79">IFERROR(Y379*I379/H379,"0")</f>
        <v>25.074000000000002</v>
      </c>
      <c r="BO379" s="75">
        <f t="shared" ref="BO379:BO384" si="80">IFERROR(1/J379*(X379/H379),"0")</f>
        <v>4.5787545787545791E-2</v>
      </c>
      <c r="BP379" s="75">
        <f t="shared" ref="BP379:BP384" si="81">IFERROR(1/J379*(Y379/H379),"0")</f>
        <v>5.3571428571428568E-2</v>
      </c>
    </row>
    <row r="380" spans="1:68" ht="37.5" customHeight="1" x14ac:dyDescent="0.25">
      <c r="A380" s="60" t="s">
        <v>644</v>
      </c>
      <c r="B380" s="60" t="s">
        <v>645</v>
      </c>
      <c r="C380" s="34">
        <v>4301051116</v>
      </c>
      <c r="D380" s="796">
        <v>4607091387957</v>
      </c>
      <c r="E380" s="796"/>
      <c r="F380" s="59">
        <v>1.3</v>
      </c>
      <c r="G380" s="35">
        <v>6</v>
      </c>
      <c r="H380" s="59">
        <v>7.8</v>
      </c>
      <c r="I380" s="59">
        <v>8.3640000000000008</v>
      </c>
      <c r="J380" s="35">
        <v>56</v>
      </c>
      <c r="K380" s="35" t="s">
        <v>140</v>
      </c>
      <c r="L380" s="35" t="s">
        <v>45</v>
      </c>
      <c r="M380" s="36" t="s">
        <v>82</v>
      </c>
      <c r="N380" s="36"/>
      <c r="O380" s="35">
        <v>40</v>
      </c>
      <c r="P380" s="962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8"/>
      <c r="R380" s="798"/>
      <c r="S380" s="798"/>
      <c r="T380" s="799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7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646</v>
      </c>
      <c r="AG380" s="75"/>
      <c r="AJ380" s="79" t="s">
        <v>45</v>
      </c>
      <c r="AK380" s="79">
        <v>0</v>
      </c>
      <c r="BB380" s="470" t="s">
        <v>66</v>
      </c>
      <c r="BM380" s="75">
        <f t="shared" si="78"/>
        <v>0</v>
      </c>
      <c r="BN380" s="75">
        <f t="shared" si="79"/>
        <v>0</v>
      </c>
      <c r="BO380" s="75">
        <f t="shared" si="80"/>
        <v>0</v>
      </c>
      <c r="BP380" s="75">
        <f t="shared" si="81"/>
        <v>0</v>
      </c>
    </row>
    <row r="381" spans="1:68" ht="27" customHeight="1" x14ac:dyDescent="0.25">
      <c r="A381" s="60" t="s">
        <v>647</v>
      </c>
      <c r="B381" s="60" t="s">
        <v>648</v>
      </c>
      <c r="C381" s="34">
        <v>4301051115</v>
      </c>
      <c r="D381" s="796">
        <v>4607091387964</v>
      </c>
      <c r="E381" s="796"/>
      <c r="F381" s="59">
        <v>1.35</v>
      </c>
      <c r="G381" s="35">
        <v>6</v>
      </c>
      <c r="H381" s="59">
        <v>8.1</v>
      </c>
      <c r="I381" s="59">
        <v>8.6460000000000008</v>
      </c>
      <c r="J381" s="35">
        <v>56</v>
      </c>
      <c r="K381" s="35" t="s">
        <v>140</v>
      </c>
      <c r="L381" s="35" t="s">
        <v>45</v>
      </c>
      <c r="M381" s="36" t="s">
        <v>82</v>
      </c>
      <c r="N381" s="36"/>
      <c r="O381" s="35">
        <v>40</v>
      </c>
      <c r="P381" s="9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8"/>
      <c r="R381" s="798"/>
      <c r="S381" s="798"/>
      <c r="T381" s="799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7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71" t="s">
        <v>649</v>
      </c>
      <c r="AG381" s="75"/>
      <c r="AJ381" s="79" t="s">
        <v>45</v>
      </c>
      <c r="AK381" s="79">
        <v>0</v>
      </c>
      <c r="BB381" s="472" t="s">
        <v>66</v>
      </c>
      <c r="BM381" s="75">
        <f t="shared" si="78"/>
        <v>0</v>
      </c>
      <c r="BN381" s="75">
        <f t="shared" si="79"/>
        <v>0</v>
      </c>
      <c r="BO381" s="75">
        <f t="shared" si="80"/>
        <v>0</v>
      </c>
      <c r="BP381" s="75">
        <f t="shared" si="81"/>
        <v>0</v>
      </c>
    </row>
    <row r="382" spans="1:68" ht="37.5" customHeight="1" x14ac:dyDescent="0.25">
      <c r="A382" s="60" t="s">
        <v>650</v>
      </c>
      <c r="B382" s="60" t="s">
        <v>651</v>
      </c>
      <c r="C382" s="34">
        <v>4301051705</v>
      </c>
      <c r="D382" s="796">
        <v>4680115884588</v>
      </c>
      <c r="E382" s="796"/>
      <c r="F382" s="59">
        <v>0.5</v>
      </c>
      <c r="G382" s="35">
        <v>6</v>
      </c>
      <c r="H382" s="59">
        <v>3</v>
      </c>
      <c r="I382" s="59">
        <v>3.266</v>
      </c>
      <c r="J382" s="35">
        <v>156</v>
      </c>
      <c r="K382" s="35" t="s">
        <v>88</v>
      </c>
      <c r="L382" s="35" t="s">
        <v>45</v>
      </c>
      <c r="M382" s="36" t="s">
        <v>82</v>
      </c>
      <c r="N382" s="36"/>
      <c r="O382" s="35">
        <v>40</v>
      </c>
      <c r="P382" s="9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8"/>
      <c r="R382" s="798"/>
      <c r="S382" s="798"/>
      <c r="T382" s="799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77"/>
        <v>0</v>
      </c>
      <c r="Z382" s="39" t="str">
        <f>IFERROR(IF(Y382=0,"",ROUNDUP(Y382/H382,0)*0.00753),"")</f>
        <v/>
      </c>
      <c r="AA382" s="65" t="s">
        <v>45</v>
      </c>
      <c r="AB382" s="66" t="s">
        <v>45</v>
      </c>
      <c r="AC382" s="473" t="s">
        <v>652</v>
      </c>
      <c r="AG382" s="75"/>
      <c r="AJ382" s="79" t="s">
        <v>45</v>
      </c>
      <c r="AK382" s="79">
        <v>0</v>
      </c>
      <c r="BB382" s="474" t="s">
        <v>66</v>
      </c>
      <c r="BM382" s="75">
        <f t="shared" si="78"/>
        <v>0</v>
      </c>
      <c r="BN382" s="75">
        <f t="shared" si="79"/>
        <v>0</v>
      </c>
      <c r="BO382" s="75">
        <f t="shared" si="80"/>
        <v>0</v>
      </c>
      <c r="BP382" s="75">
        <f t="shared" si="81"/>
        <v>0</v>
      </c>
    </row>
    <row r="383" spans="1:68" ht="37.5" customHeight="1" x14ac:dyDescent="0.25">
      <c r="A383" s="60" t="s">
        <v>653</v>
      </c>
      <c r="B383" s="60" t="s">
        <v>654</v>
      </c>
      <c r="C383" s="34">
        <v>4301051130</v>
      </c>
      <c r="D383" s="796">
        <v>4607091387537</v>
      </c>
      <c r="E383" s="796"/>
      <c r="F383" s="59">
        <v>0.45</v>
      </c>
      <c r="G383" s="35">
        <v>6</v>
      </c>
      <c r="H383" s="59">
        <v>2.7</v>
      </c>
      <c r="I383" s="59">
        <v>2.99</v>
      </c>
      <c r="J383" s="35">
        <v>156</v>
      </c>
      <c r="K383" s="35" t="s">
        <v>88</v>
      </c>
      <c r="L383" s="35" t="s">
        <v>45</v>
      </c>
      <c r="M383" s="36" t="s">
        <v>82</v>
      </c>
      <c r="N383" s="36"/>
      <c r="O383" s="35">
        <v>40</v>
      </c>
      <c r="P383" s="9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8"/>
      <c r="R383" s="798"/>
      <c r="S383" s="798"/>
      <c r="T383" s="799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7"/>
        <v>0</v>
      </c>
      <c r="Z383" s="39" t="str">
        <f>IFERROR(IF(Y383=0,"",ROUNDUP(Y383/H383,0)*0.00753),"")</f>
        <v/>
      </c>
      <c r="AA383" s="65" t="s">
        <v>45</v>
      </c>
      <c r="AB383" s="66" t="s">
        <v>45</v>
      </c>
      <c r="AC383" s="475" t="s">
        <v>655</v>
      </c>
      <c r="AG383" s="75"/>
      <c r="AJ383" s="79" t="s">
        <v>45</v>
      </c>
      <c r="AK383" s="79">
        <v>0</v>
      </c>
      <c r="BB383" s="476" t="s">
        <v>66</v>
      </c>
      <c r="BM383" s="75">
        <f t="shared" si="78"/>
        <v>0</v>
      </c>
      <c r="BN383" s="75">
        <f t="shared" si="79"/>
        <v>0</v>
      </c>
      <c r="BO383" s="75">
        <f t="shared" si="80"/>
        <v>0</v>
      </c>
      <c r="BP383" s="75">
        <f t="shared" si="81"/>
        <v>0</v>
      </c>
    </row>
    <row r="384" spans="1:68" ht="37.5" customHeight="1" x14ac:dyDescent="0.25">
      <c r="A384" s="60" t="s">
        <v>656</v>
      </c>
      <c r="B384" s="60" t="s">
        <v>657</v>
      </c>
      <c r="C384" s="34">
        <v>4301051132</v>
      </c>
      <c r="D384" s="796">
        <v>4607091387513</v>
      </c>
      <c r="E384" s="796"/>
      <c r="F384" s="59">
        <v>0.45</v>
      </c>
      <c r="G384" s="35">
        <v>6</v>
      </c>
      <c r="H384" s="59">
        <v>2.7</v>
      </c>
      <c r="I384" s="59">
        <v>2.9780000000000002</v>
      </c>
      <c r="J384" s="35">
        <v>156</v>
      </c>
      <c r="K384" s="35" t="s">
        <v>88</v>
      </c>
      <c r="L384" s="35" t="s">
        <v>45</v>
      </c>
      <c r="M384" s="36" t="s">
        <v>82</v>
      </c>
      <c r="N384" s="36"/>
      <c r="O384" s="35">
        <v>40</v>
      </c>
      <c r="P384" s="9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8"/>
      <c r="R384" s="798"/>
      <c r="S384" s="798"/>
      <c r="T384" s="799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77"/>
        <v>0</v>
      </c>
      <c r="Z384" s="39" t="str">
        <f>IFERROR(IF(Y384=0,"",ROUNDUP(Y384/H384,0)*0.00753),"")</f>
        <v/>
      </c>
      <c r="AA384" s="65" t="s">
        <v>45</v>
      </c>
      <c r="AB384" s="66" t="s">
        <v>45</v>
      </c>
      <c r="AC384" s="477" t="s">
        <v>658</v>
      </c>
      <c r="AG384" s="75"/>
      <c r="AJ384" s="79" t="s">
        <v>45</v>
      </c>
      <c r="AK384" s="79">
        <v>0</v>
      </c>
      <c r="BB384" s="478" t="s">
        <v>66</v>
      </c>
      <c r="BM384" s="75">
        <f t="shared" si="78"/>
        <v>0</v>
      </c>
      <c r="BN384" s="75">
        <f t="shared" si="79"/>
        <v>0</v>
      </c>
      <c r="BO384" s="75">
        <f t="shared" si="80"/>
        <v>0</v>
      </c>
      <c r="BP384" s="75">
        <f t="shared" si="81"/>
        <v>0</v>
      </c>
    </row>
    <row r="385" spans="1:68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90" t="s">
        <v>40</v>
      </c>
      <c r="Q385" s="791"/>
      <c r="R385" s="791"/>
      <c r="S385" s="791"/>
      <c r="T385" s="791"/>
      <c r="U385" s="791"/>
      <c r="V385" s="792"/>
      <c r="W385" s="40" t="s">
        <v>39</v>
      </c>
      <c r="X385" s="41">
        <f>IFERROR(X379/H379,"0")+IFERROR(X380/H380,"0")+IFERROR(X381/H381,"0")+IFERROR(X382/H382,"0")+IFERROR(X383/H383,"0")+IFERROR(X384/H384,"0")</f>
        <v>2.5641025641025643</v>
      </c>
      <c r="Y385" s="41">
        <f>IFERROR(Y379/H379,"0")+IFERROR(Y380/H380,"0")+IFERROR(Y381/H381,"0")+IFERROR(Y382/H382,"0")+IFERROR(Y383/H383,"0")+IFERROR(Y384/H384,"0")</f>
        <v>3</v>
      </c>
      <c r="Z385" s="41">
        <f>IFERROR(IF(Z379="",0,Z379),"0")+IFERROR(IF(Z380="",0,Z380),"0")+IFERROR(IF(Z381="",0,Z381),"0")+IFERROR(IF(Z382="",0,Z382),"0")+IFERROR(IF(Z383="",0,Z383),"0")+IFERROR(IF(Z384="",0,Z384),"0")</f>
        <v>6.5250000000000002E-2</v>
      </c>
      <c r="AA385" s="64"/>
      <c r="AB385" s="64"/>
      <c r="AC385" s="64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90" t="s">
        <v>40</v>
      </c>
      <c r="Q386" s="791"/>
      <c r="R386" s="791"/>
      <c r="S386" s="791"/>
      <c r="T386" s="791"/>
      <c r="U386" s="791"/>
      <c r="V386" s="792"/>
      <c r="W386" s="40" t="s">
        <v>0</v>
      </c>
      <c r="X386" s="41">
        <f>IFERROR(SUM(X379:X384),"0")</f>
        <v>20</v>
      </c>
      <c r="Y386" s="41">
        <f>IFERROR(SUM(Y379:Y384),"0")</f>
        <v>23.4</v>
      </c>
      <c r="Z386" s="40"/>
      <c r="AA386" s="64"/>
      <c r="AB386" s="64"/>
      <c r="AC386" s="64"/>
    </row>
    <row r="387" spans="1:68" ht="14.25" customHeight="1" x14ac:dyDescent="0.25">
      <c r="A387" s="795" t="s">
        <v>240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63"/>
      <c r="AB387" s="63"/>
      <c r="AC387" s="63"/>
    </row>
    <row r="388" spans="1:68" ht="37.5" customHeight="1" x14ac:dyDescent="0.25">
      <c r="A388" s="60" t="s">
        <v>659</v>
      </c>
      <c r="B388" s="60" t="s">
        <v>660</v>
      </c>
      <c r="C388" s="34">
        <v>4301060379</v>
      </c>
      <c r="D388" s="796">
        <v>4607091380880</v>
      </c>
      <c r="E388" s="796"/>
      <c r="F388" s="59">
        <v>1.4</v>
      </c>
      <c r="G388" s="35">
        <v>6</v>
      </c>
      <c r="H388" s="59">
        <v>8.4</v>
      </c>
      <c r="I388" s="59">
        <v>8.9640000000000004</v>
      </c>
      <c r="J388" s="35">
        <v>56</v>
      </c>
      <c r="K388" s="35" t="s">
        <v>140</v>
      </c>
      <c r="L388" s="35" t="s">
        <v>45</v>
      </c>
      <c r="M388" s="36" t="s">
        <v>82</v>
      </c>
      <c r="N388" s="36"/>
      <c r="O388" s="35">
        <v>30</v>
      </c>
      <c r="P388" s="9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8"/>
      <c r="R388" s="798"/>
      <c r="S388" s="798"/>
      <c r="T388" s="79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IFERROR(IF(Y388=0,"",ROUNDUP(Y388/H388,0)*0.02175),"")</f>
        <v/>
      </c>
      <c r="AA388" s="65" t="s">
        <v>45</v>
      </c>
      <c r="AB388" s="66" t="s">
        <v>45</v>
      </c>
      <c r="AC388" s="479" t="s">
        <v>661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662</v>
      </c>
      <c r="B389" s="60" t="s">
        <v>663</v>
      </c>
      <c r="C389" s="34">
        <v>4301060308</v>
      </c>
      <c r="D389" s="796">
        <v>4607091384482</v>
      </c>
      <c r="E389" s="796"/>
      <c r="F389" s="59">
        <v>1.3</v>
      </c>
      <c r="G389" s="35">
        <v>6</v>
      </c>
      <c r="H389" s="59">
        <v>7.8</v>
      </c>
      <c r="I389" s="59">
        <v>8.3640000000000008</v>
      </c>
      <c r="J389" s="35">
        <v>56</v>
      </c>
      <c r="K389" s="35" t="s">
        <v>140</v>
      </c>
      <c r="L389" s="35" t="s">
        <v>45</v>
      </c>
      <c r="M389" s="36" t="s">
        <v>82</v>
      </c>
      <c r="N389" s="36"/>
      <c r="O389" s="35">
        <v>30</v>
      </c>
      <c r="P389" s="9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8"/>
      <c r="R389" s="798"/>
      <c r="S389" s="798"/>
      <c r="T389" s="799"/>
      <c r="U389" s="37" t="s">
        <v>45</v>
      </c>
      <c r="V389" s="37" t="s">
        <v>45</v>
      </c>
      <c r="W389" s="38" t="s">
        <v>0</v>
      </c>
      <c r="X389" s="56">
        <v>380</v>
      </c>
      <c r="Y389" s="53">
        <f>IFERROR(IF(X389="",0,CEILING((X389/$H389),1)*$H389),"")</f>
        <v>382.2</v>
      </c>
      <c r="Z389" s="39">
        <f>IFERROR(IF(Y389=0,"",ROUNDUP(Y389/H389,0)*0.02175),"")</f>
        <v>1.06575</v>
      </c>
      <c r="AA389" s="65" t="s">
        <v>45</v>
      </c>
      <c r="AB389" s="66" t="s">
        <v>45</v>
      </c>
      <c r="AC389" s="481" t="s">
        <v>664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407.47692307692313</v>
      </c>
      <c r="BN389" s="75">
        <f>IFERROR(Y389*I389/H389,"0")</f>
        <v>409.83600000000001</v>
      </c>
      <c r="BO389" s="75">
        <f>IFERROR(1/J389*(X389/H389),"0")</f>
        <v>0.86996336996336998</v>
      </c>
      <c r="BP389" s="75">
        <f>IFERROR(1/J389*(Y389/H389),"0")</f>
        <v>0.875</v>
      </c>
    </row>
    <row r="390" spans="1:68" ht="16.5" customHeight="1" x14ac:dyDescent="0.25">
      <c r="A390" s="60" t="s">
        <v>665</v>
      </c>
      <c r="B390" s="60" t="s">
        <v>666</v>
      </c>
      <c r="C390" s="34">
        <v>4301060325</v>
      </c>
      <c r="D390" s="796">
        <v>4607091380897</v>
      </c>
      <c r="E390" s="796"/>
      <c r="F390" s="59">
        <v>1.4</v>
      </c>
      <c r="G390" s="35">
        <v>6</v>
      </c>
      <c r="H390" s="59">
        <v>8.4</v>
      </c>
      <c r="I390" s="59">
        <v>8.9640000000000004</v>
      </c>
      <c r="J390" s="35">
        <v>56</v>
      </c>
      <c r="K390" s="35" t="s">
        <v>140</v>
      </c>
      <c r="L390" s="35" t="s">
        <v>45</v>
      </c>
      <c r="M390" s="36" t="s">
        <v>82</v>
      </c>
      <c r="N390" s="36"/>
      <c r="O390" s="35">
        <v>30</v>
      </c>
      <c r="P390" s="9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8"/>
      <c r="R390" s="798"/>
      <c r="S390" s="798"/>
      <c r="T390" s="799"/>
      <c r="U390" s="37" t="s">
        <v>45</v>
      </c>
      <c r="V390" s="37" t="s">
        <v>45</v>
      </c>
      <c r="W390" s="38" t="s">
        <v>0</v>
      </c>
      <c r="X390" s="56">
        <v>200</v>
      </c>
      <c r="Y390" s="53">
        <f>IFERROR(IF(X390="",0,CEILING((X390/$H390),1)*$H390),"")</f>
        <v>201.60000000000002</v>
      </c>
      <c r="Z390" s="39">
        <f>IFERROR(IF(Y390=0,"",ROUNDUP(Y390/H390,0)*0.02175),"")</f>
        <v>0.52200000000000002</v>
      </c>
      <c r="AA390" s="65" t="s">
        <v>45</v>
      </c>
      <c r="AB390" s="66" t="s">
        <v>45</v>
      </c>
      <c r="AC390" s="483" t="s">
        <v>667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213.42857142857144</v>
      </c>
      <c r="BN390" s="75">
        <f>IFERROR(Y390*I390/H390,"0")</f>
        <v>215.13600000000002</v>
      </c>
      <c r="BO390" s="75">
        <f>IFERROR(1/J390*(X390/H390),"0")</f>
        <v>0.42517006802721086</v>
      </c>
      <c r="BP390" s="75">
        <f>IFERROR(1/J390*(Y390/H390),"0")</f>
        <v>0.42857142857142855</v>
      </c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794"/>
      <c r="P391" s="790" t="s">
        <v>40</v>
      </c>
      <c r="Q391" s="791"/>
      <c r="R391" s="791"/>
      <c r="S391" s="791"/>
      <c r="T391" s="791"/>
      <c r="U391" s="791"/>
      <c r="V391" s="792"/>
      <c r="W391" s="40" t="s">
        <v>39</v>
      </c>
      <c r="X391" s="41">
        <f>IFERROR(X388/H388,"0")+IFERROR(X389/H389,"0")+IFERROR(X390/H390,"0")</f>
        <v>72.527472527472526</v>
      </c>
      <c r="Y391" s="41">
        <f>IFERROR(Y388/H388,"0")+IFERROR(Y389/H389,"0")+IFERROR(Y390/H390,"0")</f>
        <v>73</v>
      </c>
      <c r="Z391" s="41">
        <f>IFERROR(IF(Z388="",0,Z388),"0")+IFERROR(IF(Z389="",0,Z389),"0")+IFERROR(IF(Z390="",0,Z390),"0")</f>
        <v>1.58775</v>
      </c>
      <c r="AA391" s="64"/>
      <c r="AB391" s="64"/>
      <c r="AC391" s="64"/>
    </row>
    <row r="392" spans="1:68" x14ac:dyDescent="0.2">
      <c r="A392" s="793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90" t="s">
        <v>40</v>
      </c>
      <c r="Q392" s="791"/>
      <c r="R392" s="791"/>
      <c r="S392" s="791"/>
      <c r="T392" s="791"/>
      <c r="U392" s="791"/>
      <c r="V392" s="792"/>
      <c r="W392" s="40" t="s">
        <v>0</v>
      </c>
      <c r="X392" s="41">
        <f>IFERROR(SUM(X388:X390),"0")</f>
        <v>580</v>
      </c>
      <c r="Y392" s="41">
        <f>IFERROR(SUM(Y388:Y390),"0")</f>
        <v>583.79999999999995</v>
      </c>
      <c r="Z392" s="40"/>
      <c r="AA392" s="64"/>
      <c r="AB392" s="64"/>
      <c r="AC392" s="64"/>
    </row>
    <row r="393" spans="1:68" ht="14.25" customHeight="1" x14ac:dyDescent="0.25">
      <c r="A393" s="795" t="s">
        <v>124</v>
      </c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795"/>
      <c r="P393" s="795"/>
      <c r="Q393" s="795"/>
      <c r="R393" s="795"/>
      <c r="S393" s="795"/>
      <c r="T393" s="795"/>
      <c r="U393" s="795"/>
      <c r="V393" s="795"/>
      <c r="W393" s="795"/>
      <c r="X393" s="795"/>
      <c r="Y393" s="795"/>
      <c r="Z393" s="795"/>
      <c r="AA393" s="63"/>
      <c r="AB393" s="63"/>
      <c r="AC393" s="63"/>
    </row>
    <row r="394" spans="1:68" ht="16.5" customHeight="1" x14ac:dyDescent="0.25">
      <c r="A394" s="60" t="s">
        <v>668</v>
      </c>
      <c r="B394" s="60" t="s">
        <v>669</v>
      </c>
      <c r="C394" s="34">
        <v>4301030232</v>
      </c>
      <c r="D394" s="796">
        <v>4607091388374</v>
      </c>
      <c r="E394" s="796"/>
      <c r="F394" s="59">
        <v>0.38</v>
      </c>
      <c r="G394" s="35">
        <v>8</v>
      </c>
      <c r="H394" s="59">
        <v>3.04</v>
      </c>
      <c r="I394" s="59">
        <v>3.28</v>
      </c>
      <c r="J394" s="35">
        <v>156</v>
      </c>
      <c r="K394" s="35" t="s">
        <v>88</v>
      </c>
      <c r="L394" s="35" t="s">
        <v>45</v>
      </c>
      <c r="M394" s="36" t="s">
        <v>129</v>
      </c>
      <c r="N394" s="36"/>
      <c r="O394" s="35">
        <v>180</v>
      </c>
      <c r="P394" s="958" t="s">
        <v>670</v>
      </c>
      <c r="Q394" s="798"/>
      <c r="R394" s="798"/>
      <c r="S394" s="798"/>
      <c r="T394" s="79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IFERROR(IF(Y394=0,"",ROUNDUP(Y394/H394,0)*0.00753),"")</f>
        <v/>
      </c>
      <c r="AA394" s="65" t="s">
        <v>45</v>
      </c>
      <c r="AB394" s="66" t="s">
        <v>45</v>
      </c>
      <c r="AC394" s="485" t="s">
        <v>671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672</v>
      </c>
      <c r="B395" s="60" t="s">
        <v>673</v>
      </c>
      <c r="C395" s="34">
        <v>4301030235</v>
      </c>
      <c r="D395" s="796">
        <v>4607091388381</v>
      </c>
      <c r="E395" s="796"/>
      <c r="F395" s="59">
        <v>0.38</v>
      </c>
      <c r="G395" s="35">
        <v>8</v>
      </c>
      <c r="H395" s="59">
        <v>3.04</v>
      </c>
      <c r="I395" s="59">
        <v>3.32</v>
      </c>
      <c r="J395" s="35">
        <v>156</v>
      </c>
      <c r="K395" s="35" t="s">
        <v>88</v>
      </c>
      <c r="L395" s="35" t="s">
        <v>45</v>
      </c>
      <c r="M395" s="36" t="s">
        <v>129</v>
      </c>
      <c r="N395" s="36"/>
      <c r="O395" s="35">
        <v>180</v>
      </c>
      <c r="P395" s="959" t="s">
        <v>674</v>
      </c>
      <c r="Q395" s="798"/>
      <c r="R395" s="798"/>
      <c r="S395" s="798"/>
      <c r="T395" s="799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IFERROR(IF(Y395=0,"",ROUNDUP(Y395/H395,0)*0.00753),"")</f>
        <v/>
      </c>
      <c r="AA395" s="65" t="s">
        <v>45</v>
      </c>
      <c r="AB395" s="66" t="s">
        <v>45</v>
      </c>
      <c r="AC395" s="487" t="s">
        <v>671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675</v>
      </c>
      <c r="B396" s="60" t="s">
        <v>676</v>
      </c>
      <c r="C396" s="34">
        <v>4301032015</v>
      </c>
      <c r="D396" s="796">
        <v>4607091383102</v>
      </c>
      <c r="E396" s="796"/>
      <c r="F396" s="59">
        <v>0.17</v>
      </c>
      <c r="G396" s="35">
        <v>15</v>
      </c>
      <c r="H396" s="59">
        <v>2.5499999999999998</v>
      </c>
      <c r="I396" s="59">
        <v>2.9750000000000001</v>
      </c>
      <c r="J396" s="35">
        <v>156</v>
      </c>
      <c r="K396" s="35" t="s">
        <v>88</v>
      </c>
      <c r="L396" s="35" t="s">
        <v>45</v>
      </c>
      <c r="M396" s="36" t="s">
        <v>129</v>
      </c>
      <c r="N396" s="36"/>
      <c r="O396" s="35">
        <v>180</v>
      </c>
      <c r="P396" s="9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8"/>
      <c r="R396" s="798"/>
      <c r="S396" s="798"/>
      <c r="T396" s="799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IFERROR(IF(Y396=0,"",ROUNDUP(Y396/H396,0)*0.00753),"")</f>
        <v/>
      </c>
      <c r="AA396" s="65" t="s">
        <v>45</v>
      </c>
      <c r="AB396" s="66" t="s">
        <v>45</v>
      </c>
      <c r="AC396" s="489" t="s">
        <v>677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678</v>
      </c>
      <c r="B397" s="60" t="s">
        <v>679</v>
      </c>
      <c r="C397" s="34">
        <v>4301030233</v>
      </c>
      <c r="D397" s="796">
        <v>4607091388404</v>
      </c>
      <c r="E397" s="796"/>
      <c r="F397" s="59">
        <v>0.17</v>
      </c>
      <c r="G397" s="35">
        <v>15</v>
      </c>
      <c r="H397" s="59">
        <v>2.5499999999999998</v>
      </c>
      <c r="I397" s="59">
        <v>2.9</v>
      </c>
      <c r="J397" s="35">
        <v>156</v>
      </c>
      <c r="K397" s="35" t="s">
        <v>88</v>
      </c>
      <c r="L397" s="35" t="s">
        <v>45</v>
      </c>
      <c r="M397" s="36" t="s">
        <v>129</v>
      </c>
      <c r="N397" s="36"/>
      <c r="O397" s="35">
        <v>180</v>
      </c>
      <c r="P397" s="9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8"/>
      <c r="R397" s="798"/>
      <c r="S397" s="798"/>
      <c r="T397" s="799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IFERROR(IF(Y397=0,"",ROUNDUP(Y397/H397,0)*0.00753),"")</f>
        <v/>
      </c>
      <c r="AA397" s="65" t="s">
        <v>45</v>
      </c>
      <c r="AB397" s="66" t="s">
        <v>45</v>
      </c>
      <c r="AC397" s="491" t="s">
        <v>671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794"/>
      <c r="P398" s="790" t="s">
        <v>40</v>
      </c>
      <c r="Q398" s="791"/>
      <c r="R398" s="791"/>
      <c r="S398" s="791"/>
      <c r="T398" s="791"/>
      <c r="U398" s="791"/>
      <c r="V398" s="792"/>
      <c r="W398" s="40" t="s">
        <v>39</v>
      </c>
      <c r="X398" s="41">
        <f>IFERROR(X394/H394,"0")+IFERROR(X395/H395,"0")+IFERROR(X396/H396,"0")+IFERROR(X397/H397,"0")</f>
        <v>0</v>
      </c>
      <c r="Y398" s="41">
        <f>IFERROR(Y394/H394,"0")+IFERROR(Y395/H395,"0")+IFERROR(Y396/H396,"0")+IFERROR(Y397/H397,"0")</f>
        <v>0</v>
      </c>
      <c r="Z398" s="41">
        <f>IFERROR(IF(Z394="",0,Z394),"0")+IFERROR(IF(Z395="",0,Z395),"0")+IFERROR(IF(Z396="",0,Z396),"0")+IFERROR(IF(Z397="",0,Z397),"0")</f>
        <v>0</v>
      </c>
      <c r="AA398" s="64"/>
      <c r="AB398" s="64"/>
      <c r="AC398" s="64"/>
    </row>
    <row r="399" spans="1:68" x14ac:dyDescent="0.2">
      <c r="A399" s="793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90" t="s">
        <v>40</v>
      </c>
      <c r="Q399" s="791"/>
      <c r="R399" s="791"/>
      <c r="S399" s="791"/>
      <c r="T399" s="791"/>
      <c r="U399" s="791"/>
      <c r="V399" s="792"/>
      <c r="W399" s="40" t="s">
        <v>0</v>
      </c>
      <c r="X399" s="41">
        <f>IFERROR(SUM(X394:X397),"0")</f>
        <v>0</v>
      </c>
      <c r="Y399" s="41">
        <f>IFERROR(SUM(Y394:Y397),"0")</f>
        <v>0</v>
      </c>
      <c r="Z399" s="40"/>
      <c r="AA399" s="64"/>
      <c r="AB399" s="64"/>
      <c r="AC399" s="64"/>
    </row>
    <row r="400" spans="1:68" ht="14.25" customHeight="1" x14ac:dyDescent="0.25">
      <c r="A400" s="795" t="s">
        <v>680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63"/>
      <c r="AB400" s="63"/>
      <c r="AC400" s="63"/>
    </row>
    <row r="401" spans="1:68" ht="16.5" customHeight="1" x14ac:dyDescent="0.25">
      <c r="A401" s="60" t="s">
        <v>681</v>
      </c>
      <c r="B401" s="60" t="s">
        <v>682</v>
      </c>
      <c r="C401" s="34">
        <v>4301180007</v>
      </c>
      <c r="D401" s="796">
        <v>4680115881808</v>
      </c>
      <c r="E401" s="796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205</v>
      </c>
      <c r="L401" s="35" t="s">
        <v>45</v>
      </c>
      <c r="M401" s="36" t="s">
        <v>684</v>
      </c>
      <c r="N401" s="36"/>
      <c r="O401" s="35">
        <v>730</v>
      </c>
      <c r="P401" s="9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8"/>
      <c r="R401" s="798"/>
      <c r="S401" s="798"/>
      <c r="T401" s="799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93" t="s">
        <v>683</v>
      </c>
      <c r="AG401" s="75"/>
      <c r="AJ401" s="79" t="s">
        <v>45</v>
      </c>
      <c r="AK401" s="79">
        <v>0</v>
      </c>
      <c r="BB401" s="49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685</v>
      </c>
      <c r="B402" s="60" t="s">
        <v>686</v>
      </c>
      <c r="C402" s="34">
        <v>4301180006</v>
      </c>
      <c r="D402" s="796">
        <v>4680115881822</v>
      </c>
      <c r="E402" s="796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205</v>
      </c>
      <c r="L402" s="35" t="s">
        <v>45</v>
      </c>
      <c r="M402" s="36" t="s">
        <v>684</v>
      </c>
      <c r="N402" s="36"/>
      <c r="O402" s="35">
        <v>730</v>
      </c>
      <c r="P402" s="9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8"/>
      <c r="R402" s="798"/>
      <c r="S402" s="798"/>
      <c r="T402" s="799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95" t="s">
        <v>683</v>
      </c>
      <c r="AG402" s="75"/>
      <c r="AJ402" s="79" t="s">
        <v>45</v>
      </c>
      <c r="AK402" s="79">
        <v>0</v>
      </c>
      <c r="BB402" s="49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687</v>
      </c>
      <c r="B403" s="60" t="s">
        <v>688</v>
      </c>
      <c r="C403" s="34">
        <v>4301180001</v>
      </c>
      <c r="D403" s="796">
        <v>4680115880016</v>
      </c>
      <c r="E403" s="796"/>
      <c r="F403" s="59">
        <v>0.1</v>
      </c>
      <c r="G403" s="35">
        <v>20</v>
      </c>
      <c r="H403" s="59">
        <v>2</v>
      </c>
      <c r="I403" s="59">
        <v>2.2400000000000002</v>
      </c>
      <c r="J403" s="35">
        <v>238</v>
      </c>
      <c r="K403" s="35" t="s">
        <v>205</v>
      </c>
      <c r="L403" s="35" t="s">
        <v>45</v>
      </c>
      <c r="M403" s="36" t="s">
        <v>684</v>
      </c>
      <c r="N403" s="36"/>
      <c r="O403" s="35">
        <v>730</v>
      </c>
      <c r="P403" s="9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8"/>
      <c r="R403" s="798"/>
      <c r="S403" s="798"/>
      <c r="T403" s="799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IFERROR(IF(Y403=0,"",ROUNDUP(Y403/H403,0)*0.00474),"")</f>
        <v/>
      </c>
      <c r="AA403" s="65" t="s">
        <v>45</v>
      </c>
      <c r="AB403" s="66" t="s">
        <v>45</v>
      </c>
      <c r="AC403" s="497" t="s">
        <v>683</v>
      </c>
      <c r="AG403" s="75"/>
      <c r="AJ403" s="79" t="s">
        <v>45</v>
      </c>
      <c r="AK403" s="79">
        <v>0</v>
      </c>
      <c r="BB403" s="49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794"/>
      <c r="P404" s="790" t="s">
        <v>40</v>
      </c>
      <c r="Q404" s="791"/>
      <c r="R404" s="791"/>
      <c r="S404" s="791"/>
      <c r="T404" s="791"/>
      <c r="U404" s="791"/>
      <c r="V404" s="792"/>
      <c r="W404" s="40" t="s">
        <v>39</v>
      </c>
      <c r="X404" s="41">
        <f>IFERROR(X401/H401,"0")+IFERROR(X402/H402,"0")+IFERROR(X403/H403,"0")</f>
        <v>0</v>
      </c>
      <c r="Y404" s="41">
        <f>IFERROR(Y401/H401,"0")+IFERROR(Y402/H402,"0")+IFERROR(Y403/H403,"0")</f>
        <v>0</v>
      </c>
      <c r="Z404" s="41">
        <f>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793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90" t="s">
        <v>40</v>
      </c>
      <c r="Q405" s="791"/>
      <c r="R405" s="791"/>
      <c r="S405" s="791"/>
      <c r="T405" s="791"/>
      <c r="U405" s="791"/>
      <c r="V405" s="792"/>
      <c r="W405" s="40" t="s">
        <v>0</v>
      </c>
      <c r="X405" s="41">
        <f>IFERROR(SUM(X401:X403),"0")</f>
        <v>0</v>
      </c>
      <c r="Y405" s="41">
        <f>IFERROR(SUM(Y401:Y403),"0")</f>
        <v>0</v>
      </c>
      <c r="Z405" s="40"/>
      <c r="AA405" s="64"/>
      <c r="AB405" s="64"/>
      <c r="AC405" s="64"/>
    </row>
    <row r="406" spans="1:68" ht="16.5" customHeight="1" x14ac:dyDescent="0.25">
      <c r="A406" s="805" t="s">
        <v>689</v>
      </c>
      <c r="B406" s="805"/>
      <c r="C406" s="805"/>
      <c r="D406" s="805"/>
      <c r="E406" s="805"/>
      <c r="F406" s="805"/>
      <c r="G406" s="805"/>
      <c r="H406" s="805"/>
      <c r="I406" s="805"/>
      <c r="J406" s="805"/>
      <c r="K406" s="805"/>
      <c r="L406" s="805"/>
      <c r="M406" s="805"/>
      <c r="N406" s="805"/>
      <c r="O406" s="805"/>
      <c r="P406" s="805"/>
      <c r="Q406" s="805"/>
      <c r="R406" s="805"/>
      <c r="S406" s="805"/>
      <c r="T406" s="805"/>
      <c r="U406" s="805"/>
      <c r="V406" s="805"/>
      <c r="W406" s="805"/>
      <c r="X406" s="805"/>
      <c r="Y406" s="805"/>
      <c r="Z406" s="805"/>
      <c r="AA406" s="62"/>
      <c r="AB406" s="62"/>
      <c r="AC406" s="62"/>
    </row>
    <row r="407" spans="1:68" ht="14.25" customHeight="1" x14ac:dyDescent="0.25">
      <c r="A407" s="795" t="s">
        <v>78</v>
      </c>
      <c r="B407" s="795"/>
      <c r="C407" s="795"/>
      <c r="D407" s="795"/>
      <c r="E407" s="795"/>
      <c r="F407" s="795"/>
      <c r="G407" s="795"/>
      <c r="H407" s="795"/>
      <c r="I407" s="795"/>
      <c r="J407" s="795"/>
      <c r="K407" s="795"/>
      <c r="L407" s="795"/>
      <c r="M407" s="795"/>
      <c r="N407" s="795"/>
      <c r="O407" s="795"/>
      <c r="P407" s="795"/>
      <c r="Q407" s="795"/>
      <c r="R407" s="795"/>
      <c r="S407" s="795"/>
      <c r="T407" s="795"/>
      <c r="U407" s="795"/>
      <c r="V407" s="795"/>
      <c r="W407" s="795"/>
      <c r="X407" s="795"/>
      <c r="Y407" s="795"/>
      <c r="Z407" s="795"/>
      <c r="AA407" s="63"/>
      <c r="AB407" s="63"/>
      <c r="AC407" s="63"/>
    </row>
    <row r="408" spans="1:68" ht="27" customHeight="1" x14ac:dyDescent="0.25">
      <c r="A408" s="60" t="s">
        <v>690</v>
      </c>
      <c r="B408" s="60" t="s">
        <v>691</v>
      </c>
      <c r="C408" s="34">
        <v>4301031066</v>
      </c>
      <c r="D408" s="796">
        <v>4607091383836</v>
      </c>
      <c r="E408" s="796"/>
      <c r="F408" s="59">
        <v>0.3</v>
      </c>
      <c r="G408" s="35">
        <v>6</v>
      </c>
      <c r="H408" s="59">
        <v>1.8</v>
      </c>
      <c r="I408" s="59">
        <v>2.048</v>
      </c>
      <c r="J408" s="35">
        <v>156</v>
      </c>
      <c r="K408" s="35" t="s">
        <v>88</v>
      </c>
      <c r="L408" s="35" t="s">
        <v>45</v>
      </c>
      <c r="M408" s="36" t="s">
        <v>82</v>
      </c>
      <c r="N408" s="36"/>
      <c r="O408" s="35">
        <v>40</v>
      </c>
      <c r="P408" s="9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8"/>
      <c r="R408" s="798"/>
      <c r="S408" s="798"/>
      <c r="T408" s="799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IFERROR(IF(Y408=0,"",ROUNDUP(Y408/H408,0)*0.00753),"")</f>
        <v/>
      </c>
      <c r="AA408" s="65" t="s">
        <v>45</v>
      </c>
      <c r="AB408" s="66" t="s">
        <v>45</v>
      </c>
      <c r="AC408" s="499" t="s">
        <v>692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794"/>
      <c r="P409" s="790" t="s">
        <v>40</v>
      </c>
      <c r="Q409" s="791"/>
      <c r="R409" s="791"/>
      <c r="S409" s="791"/>
      <c r="T409" s="791"/>
      <c r="U409" s="791"/>
      <c r="V409" s="792"/>
      <c r="W409" s="40" t="s">
        <v>39</v>
      </c>
      <c r="X409" s="41">
        <f>IFERROR(X408/H408,"0")</f>
        <v>0</v>
      </c>
      <c r="Y409" s="41">
        <f>IFERROR(Y408/H408,"0")</f>
        <v>0</v>
      </c>
      <c r="Z409" s="41">
        <f>IFERROR(IF(Z408="",0,Z408),"0")</f>
        <v>0</v>
      </c>
      <c r="AA409" s="64"/>
      <c r="AB409" s="64"/>
      <c r="AC409" s="64"/>
    </row>
    <row r="410" spans="1:68" x14ac:dyDescent="0.2">
      <c r="A410" s="793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90" t="s">
        <v>40</v>
      </c>
      <c r="Q410" s="791"/>
      <c r="R410" s="791"/>
      <c r="S410" s="791"/>
      <c r="T410" s="791"/>
      <c r="U410" s="791"/>
      <c r="V410" s="792"/>
      <c r="W410" s="40" t="s">
        <v>0</v>
      </c>
      <c r="X410" s="41">
        <f>IFERROR(SUM(X408:X408),"0")</f>
        <v>0</v>
      </c>
      <c r="Y410" s="41">
        <f>IFERROR(SUM(Y408:Y408),"0")</f>
        <v>0</v>
      </c>
      <c r="Z410" s="40"/>
      <c r="AA410" s="64"/>
      <c r="AB410" s="64"/>
      <c r="AC410" s="64"/>
    </row>
    <row r="411" spans="1:68" ht="14.25" customHeight="1" x14ac:dyDescent="0.25">
      <c r="A411" s="795" t="s">
        <v>84</v>
      </c>
      <c r="B411" s="795"/>
      <c r="C411" s="795"/>
      <c r="D411" s="795"/>
      <c r="E411" s="795"/>
      <c r="F411" s="795"/>
      <c r="G411" s="795"/>
      <c r="H411" s="795"/>
      <c r="I411" s="795"/>
      <c r="J411" s="795"/>
      <c r="K411" s="795"/>
      <c r="L411" s="795"/>
      <c r="M411" s="795"/>
      <c r="N411" s="795"/>
      <c r="O411" s="795"/>
      <c r="P411" s="795"/>
      <c r="Q411" s="795"/>
      <c r="R411" s="795"/>
      <c r="S411" s="795"/>
      <c r="T411" s="795"/>
      <c r="U411" s="795"/>
      <c r="V411" s="795"/>
      <c r="W411" s="795"/>
      <c r="X411" s="795"/>
      <c r="Y411" s="795"/>
      <c r="Z411" s="795"/>
      <c r="AA411" s="63"/>
      <c r="AB411" s="63"/>
      <c r="AC411" s="63"/>
    </row>
    <row r="412" spans="1:68" ht="37.5" customHeight="1" x14ac:dyDescent="0.25">
      <c r="A412" s="60" t="s">
        <v>693</v>
      </c>
      <c r="B412" s="60" t="s">
        <v>694</v>
      </c>
      <c r="C412" s="34">
        <v>4301051142</v>
      </c>
      <c r="D412" s="796">
        <v>4607091387919</v>
      </c>
      <c r="E412" s="796"/>
      <c r="F412" s="59">
        <v>1.35</v>
      </c>
      <c r="G412" s="35">
        <v>6</v>
      </c>
      <c r="H412" s="59">
        <v>8.1</v>
      </c>
      <c r="I412" s="59">
        <v>8.6639999999999997</v>
      </c>
      <c r="J412" s="35">
        <v>56</v>
      </c>
      <c r="K412" s="35" t="s">
        <v>140</v>
      </c>
      <c r="L412" s="35" t="s">
        <v>45</v>
      </c>
      <c r="M412" s="36" t="s">
        <v>82</v>
      </c>
      <c r="N412" s="36"/>
      <c r="O412" s="35">
        <v>45</v>
      </c>
      <c r="P412" s="9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8"/>
      <c r="R412" s="798"/>
      <c r="S412" s="798"/>
      <c r="T412" s="799"/>
      <c r="U412" s="37" t="s">
        <v>45</v>
      </c>
      <c r="V412" s="37" t="s">
        <v>45</v>
      </c>
      <c r="W412" s="38" t="s">
        <v>0</v>
      </c>
      <c r="X412" s="56">
        <v>30</v>
      </c>
      <c r="Y412" s="53">
        <f>IFERROR(IF(X412="",0,CEILING((X412/$H412),1)*$H412),"")</f>
        <v>32.4</v>
      </c>
      <c r="Z412" s="39">
        <f>IFERROR(IF(Y412=0,"",ROUNDUP(Y412/H412,0)*0.02175),"")</f>
        <v>8.6999999999999994E-2</v>
      </c>
      <c r="AA412" s="65" t="s">
        <v>45</v>
      </c>
      <c r="AB412" s="66" t="s">
        <v>45</v>
      </c>
      <c r="AC412" s="501" t="s">
        <v>695</v>
      </c>
      <c r="AG412" s="75"/>
      <c r="AJ412" s="79" t="s">
        <v>45</v>
      </c>
      <c r="AK412" s="79">
        <v>0</v>
      </c>
      <c r="BB412" s="502" t="s">
        <v>66</v>
      </c>
      <c r="BM412" s="75">
        <f>IFERROR(X412*I412/H412,"0")</f>
        <v>32.088888888888896</v>
      </c>
      <c r="BN412" s="75">
        <f>IFERROR(Y412*I412/H412,"0")</f>
        <v>34.655999999999999</v>
      </c>
      <c r="BO412" s="75">
        <f>IFERROR(1/J412*(X412/H412),"0")</f>
        <v>6.6137566137566134E-2</v>
      </c>
      <c r="BP412" s="75">
        <f>IFERROR(1/J412*(Y412/H412),"0")</f>
        <v>7.1428571428571425E-2</v>
      </c>
    </row>
    <row r="413" spans="1:68" ht="27" customHeight="1" x14ac:dyDescent="0.25">
      <c r="A413" s="60" t="s">
        <v>696</v>
      </c>
      <c r="B413" s="60" t="s">
        <v>697</v>
      </c>
      <c r="C413" s="34">
        <v>4301051461</v>
      </c>
      <c r="D413" s="796">
        <v>4680115883604</v>
      </c>
      <c r="E413" s="796"/>
      <c r="F413" s="59">
        <v>0.35</v>
      </c>
      <c r="G413" s="35">
        <v>6</v>
      </c>
      <c r="H413" s="59">
        <v>2.1</v>
      </c>
      <c r="I413" s="59">
        <v>2.3719999999999999</v>
      </c>
      <c r="J413" s="35">
        <v>156</v>
      </c>
      <c r="K413" s="35" t="s">
        <v>88</v>
      </c>
      <c r="L413" s="35" t="s">
        <v>45</v>
      </c>
      <c r="M413" s="36" t="s">
        <v>143</v>
      </c>
      <c r="N413" s="36"/>
      <c r="O413" s="35">
        <v>45</v>
      </c>
      <c r="P413" s="9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8"/>
      <c r="R413" s="798"/>
      <c r="S413" s="798"/>
      <c r="T413" s="799"/>
      <c r="U413" s="37" t="s">
        <v>45</v>
      </c>
      <c r="V413" s="37" t="s">
        <v>45</v>
      </c>
      <c r="W413" s="38" t="s">
        <v>0</v>
      </c>
      <c r="X413" s="56">
        <v>30</v>
      </c>
      <c r="Y413" s="53">
        <f>IFERROR(IF(X413="",0,CEILING((X413/$H413),1)*$H413),"")</f>
        <v>31.5</v>
      </c>
      <c r="Z413" s="39">
        <f>IFERROR(IF(Y413=0,"",ROUNDUP(Y413/H413,0)*0.00753),"")</f>
        <v>0.11295000000000001</v>
      </c>
      <c r="AA413" s="65" t="s">
        <v>45</v>
      </c>
      <c r="AB413" s="66" t="s">
        <v>45</v>
      </c>
      <c r="AC413" s="503" t="s">
        <v>698</v>
      </c>
      <c r="AG413" s="75"/>
      <c r="AJ413" s="79" t="s">
        <v>45</v>
      </c>
      <c r="AK413" s="79">
        <v>0</v>
      </c>
      <c r="BB413" s="504" t="s">
        <v>66</v>
      </c>
      <c r="BM413" s="75">
        <f>IFERROR(X413*I413/H413,"0")</f>
        <v>33.885714285714286</v>
      </c>
      <c r="BN413" s="75">
        <f>IFERROR(Y413*I413/H413,"0")</f>
        <v>35.579999999999991</v>
      </c>
      <c r="BO413" s="75">
        <f>IFERROR(1/J413*(X413/H413),"0")</f>
        <v>9.1575091575091569E-2</v>
      </c>
      <c r="BP413" s="75">
        <f>IFERROR(1/J413*(Y413/H413),"0")</f>
        <v>9.6153846153846145E-2</v>
      </c>
    </row>
    <row r="414" spans="1:68" ht="27" customHeight="1" x14ac:dyDescent="0.25">
      <c r="A414" s="60" t="s">
        <v>699</v>
      </c>
      <c r="B414" s="60" t="s">
        <v>700</v>
      </c>
      <c r="C414" s="34">
        <v>4301051485</v>
      </c>
      <c r="D414" s="796">
        <v>4680115883567</v>
      </c>
      <c r="E414" s="796"/>
      <c r="F414" s="59">
        <v>0.35</v>
      </c>
      <c r="G414" s="35">
        <v>6</v>
      </c>
      <c r="H414" s="59">
        <v>2.1</v>
      </c>
      <c r="I414" s="59">
        <v>2.36</v>
      </c>
      <c r="J414" s="35">
        <v>156</v>
      </c>
      <c r="K414" s="35" t="s">
        <v>88</v>
      </c>
      <c r="L414" s="35" t="s">
        <v>45</v>
      </c>
      <c r="M414" s="36" t="s">
        <v>82</v>
      </c>
      <c r="N414" s="36"/>
      <c r="O414" s="35">
        <v>40</v>
      </c>
      <c r="P414" s="9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8"/>
      <c r="R414" s="798"/>
      <c r="S414" s="798"/>
      <c r="T414" s="799"/>
      <c r="U414" s="37" t="s">
        <v>45</v>
      </c>
      <c r="V414" s="37" t="s">
        <v>45</v>
      </c>
      <c r="W414" s="38" t="s">
        <v>0</v>
      </c>
      <c r="X414" s="56">
        <v>21</v>
      </c>
      <c r="Y414" s="53">
        <f>IFERROR(IF(X414="",0,CEILING((X414/$H414),1)*$H414),"")</f>
        <v>21</v>
      </c>
      <c r="Z414" s="39">
        <f>IFERROR(IF(Y414=0,"",ROUNDUP(Y414/H414,0)*0.00753),"")</f>
        <v>7.5300000000000006E-2</v>
      </c>
      <c r="AA414" s="65" t="s">
        <v>45</v>
      </c>
      <c r="AB414" s="66" t="s">
        <v>45</v>
      </c>
      <c r="AC414" s="505" t="s">
        <v>701</v>
      </c>
      <c r="AG414" s="75"/>
      <c r="AJ414" s="79" t="s">
        <v>45</v>
      </c>
      <c r="AK414" s="79">
        <v>0</v>
      </c>
      <c r="BB414" s="506" t="s">
        <v>66</v>
      </c>
      <c r="BM414" s="75">
        <f>IFERROR(X414*I414/H414,"0")</f>
        <v>23.599999999999998</v>
      </c>
      <c r="BN414" s="75">
        <f>IFERROR(Y414*I414/H414,"0")</f>
        <v>23.599999999999998</v>
      </c>
      <c r="BO414" s="75">
        <f>IFERROR(1/J414*(X414/H414),"0")</f>
        <v>6.4102564102564097E-2</v>
      </c>
      <c r="BP414" s="75">
        <f>IFERROR(1/J414*(Y414/H414),"0")</f>
        <v>6.4102564102564097E-2</v>
      </c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794"/>
      <c r="P415" s="790" t="s">
        <v>40</v>
      </c>
      <c r="Q415" s="791"/>
      <c r="R415" s="791"/>
      <c r="S415" s="791"/>
      <c r="T415" s="791"/>
      <c r="U415" s="791"/>
      <c r="V415" s="792"/>
      <c r="W415" s="40" t="s">
        <v>39</v>
      </c>
      <c r="X415" s="41">
        <f>IFERROR(X412/H412,"0")+IFERROR(X413/H413,"0")+IFERROR(X414/H414,"0")</f>
        <v>27.989417989417987</v>
      </c>
      <c r="Y415" s="41">
        <f>IFERROR(Y412/H412,"0")+IFERROR(Y413/H413,"0")+IFERROR(Y414/H414,"0")</f>
        <v>29</v>
      </c>
      <c r="Z415" s="41">
        <f>IFERROR(IF(Z412="",0,Z412),"0")+IFERROR(IF(Z413="",0,Z413),"0")+IFERROR(IF(Z414="",0,Z414),"0")</f>
        <v>0.27524999999999999</v>
      </c>
      <c r="AA415" s="64"/>
      <c r="AB415" s="64"/>
      <c r="AC415" s="64"/>
    </row>
    <row r="416" spans="1:68" x14ac:dyDescent="0.2">
      <c r="A416" s="793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90" t="s">
        <v>40</v>
      </c>
      <c r="Q416" s="791"/>
      <c r="R416" s="791"/>
      <c r="S416" s="791"/>
      <c r="T416" s="791"/>
      <c r="U416" s="791"/>
      <c r="V416" s="792"/>
      <c r="W416" s="40" t="s">
        <v>0</v>
      </c>
      <c r="X416" s="41">
        <f>IFERROR(SUM(X412:X414),"0")</f>
        <v>81</v>
      </c>
      <c r="Y416" s="41">
        <f>IFERROR(SUM(Y412:Y414),"0")</f>
        <v>84.9</v>
      </c>
      <c r="Z416" s="40"/>
      <c r="AA416" s="64"/>
      <c r="AB416" s="64"/>
      <c r="AC416" s="64"/>
    </row>
    <row r="417" spans="1:68" ht="27.75" customHeight="1" x14ac:dyDescent="0.2">
      <c r="A417" s="839" t="s">
        <v>702</v>
      </c>
      <c r="B417" s="839"/>
      <c r="C417" s="839"/>
      <c r="D417" s="839"/>
      <c r="E417" s="839"/>
      <c r="F417" s="839"/>
      <c r="G417" s="839"/>
      <c r="H417" s="839"/>
      <c r="I417" s="839"/>
      <c r="J417" s="839"/>
      <c r="K417" s="839"/>
      <c r="L417" s="839"/>
      <c r="M417" s="839"/>
      <c r="N417" s="839"/>
      <c r="O417" s="839"/>
      <c r="P417" s="839"/>
      <c r="Q417" s="839"/>
      <c r="R417" s="839"/>
      <c r="S417" s="839"/>
      <c r="T417" s="839"/>
      <c r="U417" s="839"/>
      <c r="V417" s="839"/>
      <c r="W417" s="839"/>
      <c r="X417" s="839"/>
      <c r="Y417" s="839"/>
      <c r="Z417" s="839"/>
      <c r="AA417" s="52"/>
      <c r="AB417" s="52"/>
      <c r="AC417" s="52"/>
    </row>
    <row r="418" spans="1:68" ht="16.5" customHeight="1" x14ac:dyDescent="0.25">
      <c r="A418" s="805" t="s">
        <v>703</v>
      </c>
      <c r="B418" s="805"/>
      <c r="C418" s="805"/>
      <c r="D418" s="805"/>
      <c r="E418" s="805"/>
      <c r="F418" s="805"/>
      <c r="G418" s="805"/>
      <c r="H418" s="805"/>
      <c r="I418" s="805"/>
      <c r="J418" s="805"/>
      <c r="K418" s="805"/>
      <c r="L418" s="805"/>
      <c r="M418" s="805"/>
      <c r="N418" s="805"/>
      <c r="O418" s="805"/>
      <c r="P418" s="805"/>
      <c r="Q418" s="805"/>
      <c r="R418" s="805"/>
      <c r="S418" s="805"/>
      <c r="T418" s="805"/>
      <c r="U418" s="805"/>
      <c r="V418" s="805"/>
      <c r="W418" s="805"/>
      <c r="X418" s="805"/>
      <c r="Y418" s="805"/>
      <c r="Z418" s="805"/>
      <c r="AA418" s="62"/>
      <c r="AB418" s="62"/>
      <c r="AC418" s="62"/>
    </row>
    <row r="419" spans="1:68" ht="14.25" customHeight="1" x14ac:dyDescent="0.25">
      <c r="A419" s="795" t="s">
        <v>135</v>
      </c>
      <c r="B419" s="795"/>
      <c r="C419" s="795"/>
      <c r="D419" s="795"/>
      <c r="E419" s="795"/>
      <c r="F419" s="795"/>
      <c r="G419" s="795"/>
      <c r="H419" s="795"/>
      <c r="I419" s="795"/>
      <c r="J419" s="795"/>
      <c r="K419" s="795"/>
      <c r="L419" s="795"/>
      <c r="M419" s="795"/>
      <c r="N419" s="795"/>
      <c r="O419" s="795"/>
      <c r="P419" s="795"/>
      <c r="Q419" s="795"/>
      <c r="R419" s="795"/>
      <c r="S419" s="795"/>
      <c r="T419" s="795"/>
      <c r="U419" s="795"/>
      <c r="V419" s="795"/>
      <c r="W419" s="795"/>
      <c r="X419" s="795"/>
      <c r="Y419" s="795"/>
      <c r="Z419" s="795"/>
      <c r="AA419" s="63"/>
      <c r="AB419" s="63"/>
      <c r="AC419" s="63"/>
    </row>
    <row r="420" spans="1:68" ht="27" customHeight="1" x14ac:dyDescent="0.25">
      <c r="A420" s="60" t="s">
        <v>704</v>
      </c>
      <c r="B420" s="60" t="s">
        <v>705</v>
      </c>
      <c r="C420" s="34">
        <v>4301011946</v>
      </c>
      <c r="D420" s="796">
        <v>4680115884847</v>
      </c>
      <c r="E420" s="796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140</v>
      </c>
      <c r="L420" s="35" t="s">
        <v>45</v>
      </c>
      <c r="M420" s="36" t="s">
        <v>169</v>
      </c>
      <c r="N420" s="36"/>
      <c r="O420" s="35">
        <v>60</v>
      </c>
      <c r="P420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8"/>
      <c r="R420" s="798"/>
      <c r="S420" s="798"/>
      <c r="T420" s="79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ref="Y420:Y430" si="82">IFERROR(IF(X420="",0,CEILING((X420/$H420),1)*$H420),"")</f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07" t="s">
        <v>706</v>
      </c>
      <c r="AG420" s="75"/>
      <c r="AJ420" s="79" t="s">
        <v>45</v>
      </c>
      <c r="AK420" s="79">
        <v>0</v>
      </c>
      <c r="BB420" s="508" t="s">
        <v>66</v>
      </c>
      <c r="BM420" s="75">
        <f t="shared" ref="BM420:BM430" si="83">IFERROR(X420*I420/H420,"0")</f>
        <v>0</v>
      </c>
      <c r="BN420" s="75">
        <f t="shared" ref="BN420:BN430" si="84">IFERROR(Y420*I420/H420,"0")</f>
        <v>0</v>
      </c>
      <c r="BO420" s="75">
        <f t="shared" ref="BO420:BO430" si="85">IFERROR(1/J420*(X420/H420),"0")</f>
        <v>0</v>
      </c>
      <c r="BP420" s="75">
        <f t="shared" ref="BP420:BP430" si="86">IFERROR(1/J420*(Y420/H420),"0")</f>
        <v>0</v>
      </c>
    </row>
    <row r="421" spans="1:68" ht="27" customHeight="1" x14ac:dyDescent="0.25">
      <c r="A421" s="60" t="s">
        <v>704</v>
      </c>
      <c r="B421" s="60" t="s">
        <v>707</v>
      </c>
      <c r="C421" s="34">
        <v>4301011869</v>
      </c>
      <c r="D421" s="796">
        <v>4680115884847</v>
      </c>
      <c r="E421" s="796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140</v>
      </c>
      <c r="L421" s="35" t="s">
        <v>172</v>
      </c>
      <c r="M421" s="36" t="s">
        <v>82</v>
      </c>
      <c r="N421" s="36"/>
      <c r="O421" s="35">
        <v>60</v>
      </c>
      <c r="P421" s="9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8"/>
      <c r="R421" s="798"/>
      <c r="S421" s="798"/>
      <c r="T421" s="799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9" t="s">
        <v>708</v>
      </c>
      <c r="AG421" s="75"/>
      <c r="AJ421" s="79" t="s">
        <v>173</v>
      </c>
      <c r="AK421" s="79">
        <v>720</v>
      </c>
      <c r="BB421" s="510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customHeight="1" x14ac:dyDescent="0.25">
      <c r="A422" s="60" t="s">
        <v>709</v>
      </c>
      <c r="B422" s="60" t="s">
        <v>710</v>
      </c>
      <c r="C422" s="34">
        <v>4301011947</v>
      </c>
      <c r="D422" s="796">
        <v>4680115884854</v>
      </c>
      <c r="E422" s="796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140</v>
      </c>
      <c r="L422" s="35" t="s">
        <v>45</v>
      </c>
      <c r="M422" s="36" t="s">
        <v>169</v>
      </c>
      <c r="N422" s="36"/>
      <c r="O422" s="35">
        <v>60</v>
      </c>
      <c r="P422" s="9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8"/>
      <c r="R422" s="798"/>
      <c r="S422" s="798"/>
      <c r="T422" s="799"/>
      <c r="U422" s="37" t="s">
        <v>45</v>
      </c>
      <c r="V422" s="37" t="s">
        <v>45</v>
      </c>
      <c r="W422" s="38" t="s">
        <v>0</v>
      </c>
      <c r="X422" s="56">
        <v>1500</v>
      </c>
      <c r="Y422" s="53">
        <f t="shared" si="82"/>
        <v>1500</v>
      </c>
      <c r="Z422" s="39">
        <f>IFERROR(IF(Y422=0,"",ROUNDUP(Y422/H422,0)*0.02039),"")</f>
        <v>2.0389999999999997</v>
      </c>
      <c r="AA422" s="65" t="s">
        <v>45</v>
      </c>
      <c r="AB422" s="66" t="s">
        <v>45</v>
      </c>
      <c r="AC422" s="511" t="s">
        <v>706</v>
      </c>
      <c r="AG422" s="75"/>
      <c r="AJ422" s="79" t="s">
        <v>45</v>
      </c>
      <c r="AK422" s="79">
        <v>0</v>
      </c>
      <c r="BB422" s="512" t="s">
        <v>66</v>
      </c>
      <c r="BM422" s="75">
        <f t="shared" si="83"/>
        <v>1548</v>
      </c>
      <c r="BN422" s="75">
        <f t="shared" si="84"/>
        <v>1548</v>
      </c>
      <c r="BO422" s="75">
        <f t="shared" si="85"/>
        <v>2.083333333333333</v>
      </c>
      <c r="BP422" s="75">
        <f t="shared" si="86"/>
        <v>2.083333333333333</v>
      </c>
    </row>
    <row r="423" spans="1:68" ht="27" customHeight="1" x14ac:dyDescent="0.25">
      <c r="A423" s="60" t="s">
        <v>709</v>
      </c>
      <c r="B423" s="60" t="s">
        <v>711</v>
      </c>
      <c r="C423" s="34">
        <v>4301011870</v>
      </c>
      <c r="D423" s="796">
        <v>4680115884854</v>
      </c>
      <c r="E423" s="796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140</v>
      </c>
      <c r="L423" s="35" t="s">
        <v>172</v>
      </c>
      <c r="M423" s="36" t="s">
        <v>82</v>
      </c>
      <c r="N423" s="36"/>
      <c r="O423" s="35">
        <v>60</v>
      </c>
      <c r="P423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8"/>
      <c r="R423" s="798"/>
      <c r="S423" s="798"/>
      <c r="T423" s="799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2"/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3" t="s">
        <v>712</v>
      </c>
      <c r="AG423" s="75"/>
      <c r="AJ423" s="79" t="s">
        <v>173</v>
      </c>
      <c r="AK423" s="79">
        <v>720</v>
      </c>
      <c r="BB423" s="514" t="s">
        <v>66</v>
      </c>
      <c r="BM423" s="75">
        <f t="shared" si="83"/>
        <v>0</v>
      </c>
      <c r="BN423" s="75">
        <f t="shared" si="84"/>
        <v>0</v>
      </c>
      <c r="BO423" s="75">
        <f t="shared" si="85"/>
        <v>0</v>
      </c>
      <c r="BP423" s="75">
        <f t="shared" si="86"/>
        <v>0</v>
      </c>
    </row>
    <row r="424" spans="1:68" ht="27" customHeight="1" x14ac:dyDescent="0.25">
      <c r="A424" s="60" t="s">
        <v>713</v>
      </c>
      <c r="B424" s="60" t="s">
        <v>714</v>
      </c>
      <c r="C424" s="34">
        <v>4301011339</v>
      </c>
      <c r="D424" s="796">
        <v>4607091383997</v>
      </c>
      <c r="E424" s="796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140</v>
      </c>
      <c r="L424" s="35" t="s">
        <v>45</v>
      </c>
      <c r="M424" s="36" t="s">
        <v>82</v>
      </c>
      <c r="N424" s="36"/>
      <c r="O424" s="35">
        <v>60</v>
      </c>
      <c r="P424" s="9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8"/>
      <c r="R424" s="798"/>
      <c r="S424" s="798"/>
      <c r="T424" s="799"/>
      <c r="U424" s="37" t="s">
        <v>45</v>
      </c>
      <c r="V424" s="37" t="s">
        <v>45</v>
      </c>
      <c r="W424" s="38" t="s">
        <v>0</v>
      </c>
      <c r="X424" s="56">
        <v>4500</v>
      </c>
      <c r="Y424" s="53">
        <f t="shared" si="82"/>
        <v>4500</v>
      </c>
      <c r="Z424" s="39">
        <f>IFERROR(IF(Y424=0,"",ROUNDUP(Y424/H424,0)*0.02175),"")</f>
        <v>6.5249999999999995</v>
      </c>
      <c r="AA424" s="65" t="s">
        <v>45</v>
      </c>
      <c r="AB424" s="66" t="s">
        <v>45</v>
      </c>
      <c r="AC424" s="515" t="s">
        <v>715</v>
      </c>
      <c r="AG424" s="75"/>
      <c r="AJ424" s="79" t="s">
        <v>45</v>
      </c>
      <c r="AK424" s="79">
        <v>0</v>
      </c>
      <c r="BB424" s="516" t="s">
        <v>66</v>
      </c>
      <c r="BM424" s="75">
        <f t="shared" si="83"/>
        <v>4644</v>
      </c>
      <c r="BN424" s="75">
        <f t="shared" si="84"/>
        <v>4644</v>
      </c>
      <c r="BO424" s="75">
        <f t="shared" si="85"/>
        <v>6.25</v>
      </c>
      <c r="BP424" s="75">
        <f t="shared" si="86"/>
        <v>6.25</v>
      </c>
    </row>
    <row r="425" spans="1:68" ht="27" customHeight="1" x14ac:dyDescent="0.25">
      <c r="A425" s="60" t="s">
        <v>716</v>
      </c>
      <c r="B425" s="60" t="s">
        <v>717</v>
      </c>
      <c r="C425" s="34">
        <v>4301011943</v>
      </c>
      <c r="D425" s="796">
        <v>4680115884830</v>
      </c>
      <c r="E425" s="796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140</v>
      </c>
      <c r="L425" s="35" t="s">
        <v>45</v>
      </c>
      <c r="M425" s="36" t="s">
        <v>169</v>
      </c>
      <c r="N425" s="36"/>
      <c r="O425" s="35">
        <v>60</v>
      </c>
      <c r="P425" s="94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8"/>
      <c r="R425" s="798"/>
      <c r="S425" s="798"/>
      <c r="T425" s="799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2"/>
        <v>0</v>
      </c>
      <c r="Z425" s="39" t="str">
        <f>IFERROR(IF(Y425=0,"",ROUNDUP(Y425/H425,0)*0.02039),"")</f>
        <v/>
      </c>
      <c r="AA425" s="65" t="s">
        <v>45</v>
      </c>
      <c r="AB425" s="66" t="s">
        <v>45</v>
      </c>
      <c r="AC425" s="517" t="s">
        <v>706</v>
      </c>
      <c r="AG425" s="75"/>
      <c r="AJ425" s="79" t="s">
        <v>45</v>
      </c>
      <c r="AK425" s="79">
        <v>0</v>
      </c>
      <c r="BB425" s="518" t="s">
        <v>66</v>
      </c>
      <c r="BM425" s="75">
        <f t="shared" si="83"/>
        <v>0</v>
      </c>
      <c r="BN425" s="75">
        <f t="shared" si="84"/>
        <v>0</v>
      </c>
      <c r="BO425" s="75">
        <f t="shared" si="85"/>
        <v>0</v>
      </c>
      <c r="BP425" s="75">
        <f t="shared" si="86"/>
        <v>0</v>
      </c>
    </row>
    <row r="426" spans="1:68" ht="27" customHeight="1" x14ac:dyDescent="0.25">
      <c r="A426" s="60" t="s">
        <v>716</v>
      </c>
      <c r="B426" s="60" t="s">
        <v>718</v>
      </c>
      <c r="C426" s="34">
        <v>4301011867</v>
      </c>
      <c r="D426" s="796">
        <v>4680115884830</v>
      </c>
      <c r="E426" s="796"/>
      <c r="F426" s="59">
        <v>2.5</v>
      </c>
      <c r="G426" s="35">
        <v>6</v>
      </c>
      <c r="H426" s="59">
        <v>15</v>
      </c>
      <c r="I426" s="59">
        <v>15.48</v>
      </c>
      <c r="J426" s="35">
        <v>48</v>
      </c>
      <c r="K426" s="35" t="s">
        <v>140</v>
      </c>
      <c r="L426" s="35" t="s">
        <v>172</v>
      </c>
      <c r="M426" s="36" t="s">
        <v>82</v>
      </c>
      <c r="N426" s="36"/>
      <c r="O426" s="35">
        <v>60</v>
      </c>
      <c r="P426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8"/>
      <c r="R426" s="798"/>
      <c r="S426" s="798"/>
      <c r="T426" s="799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2"/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9" t="s">
        <v>719</v>
      </c>
      <c r="AG426" s="75"/>
      <c r="AJ426" s="79" t="s">
        <v>173</v>
      </c>
      <c r="AK426" s="79">
        <v>720</v>
      </c>
      <c r="BB426" s="520" t="s">
        <v>66</v>
      </c>
      <c r="BM426" s="75">
        <f t="shared" si="83"/>
        <v>0</v>
      </c>
      <c r="BN426" s="75">
        <f t="shared" si="84"/>
        <v>0</v>
      </c>
      <c r="BO426" s="75">
        <f t="shared" si="85"/>
        <v>0</v>
      </c>
      <c r="BP426" s="75">
        <f t="shared" si="86"/>
        <v>0</v>
      </c>
    </row>
    <row r="427" spans="1:68" ht="27" customHeight="1" x14ac:dyDescent="0.25">
      <c r="A427" s="60" t="s">
        <v>720</v>
      </c>
      <c r="B427" s="60" t="s">
        <v>721</v>
      </c>
      <c r="C427" s="34">
        <v>4301011433</v>
      </c>
      <c r="D427" s="796">
        <v>4680115882638</v>
      </c>
      <c r="E427" s="796"/>
      <c r="F427" s="59">
        <v>0.4</v>
      </c>
      <c r="G427" s="35">
        <v>10</v>
      </c>
      <c r="H427" s="59">
        <v>4</v>
      </c>
      <c r="I427" s="59">
        <v>4.21</v>
      </c>
      <c r="J427" s="35">
        <v>132</v>
      </c>
      <c r="K427" s="35" t="s">
        <v>88</v>
      </c>
      <c r="L427" s="35" t="s">
        <v>45</v>
      </c>
      <c r="M427" s="36" t="s">
        <v>139</v>
      </c>
      <c r="N427" s="36"/>
      <c r="O427" s="35">
        <v>90</v>
      </c>
      <c r="P427" s="9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8"/>
      <c r="R427" s="798"/>
      <c r="S427" s="798"/>
      <c r="T427" s="799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2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722</v>
      </c>
      <c r="AG427" s="75"/>
      <c r="AJ427" s="79" t="s">
        <v>45</v>
      </c>
      <c r="AK427" s="79">
        <v>0</v>
      </c>
      <c r="BB427" s="522" t="s">
        <v>66</v>
      </c>
      <c r="BM427" s="75">
        <f t="shared" si="83"/>
        <v>0</v>
      </c>
      <c r="BN427" s="75">
        <f t="shared" si="84"/>
        <v>0</v>
      </c>
      <c r="BO427" s="75">
        <f t="shared" si="85"/>
        <v>0</v>
      </c>
      <c r="BP427" s="75">
        <f t="shared" si="86"/>
        <v>0</v>
      </c>
    </row>
    <row r="428" spans="1:68" ht="27" customHeight="1" x14ac:dyDescent="0.25">
      <c r="A428" s="60" t="s">
        <v>723</v>
      </c>
      <c r="B428" s="60" t="s">
        <v>724</v>
      </c>
      <c r="C428" s="34">
        <v>4301011952</v>
      </c>
      <c r="D428" s="796">
        <v>4680115884922</v>
      </c>
      <c r="E428" s="796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88</v>
      </c>
      <c r="L428" s="35" t="s">
        <v>45</v>
      </c>
      <c r="M428" s="36" t="s">
        <v>82</v>
      </c>
      <c r="N428" s="36"/>
      <c r="O428" s="35">
        <v>60</v>
      </c>
      <c r="P428" s="9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8"/>
      <c r="R428" s="798"/>
      <c r="S428" s="798"/>
      <c r="T428" s="799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2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712</v>
      </c>
      <c r="AG428" s="75"/>
      <c r="AJ428" s="79" t="s">
        <v>45</v>
      </c>
      <c r="AK428" s="79">
        <v>0</v>
      </c>
      <c r="BB428" s="524" t="s">
        <v>66</v>
      </c>
      <c r="BM428" s="75">
        <f t="shared" si="83"/>
        <v>0</v>
      </c>
      <c r="BN428" s="75">
        <f t="shared" si="84"/>
        <v>0</v>
      </c>
      <c r="BO428" s="75">
        <f t="shared" si="85"/>
        <v>0</v>
      </c>
      <c r="BP428" s="75">
        <f t="shared" si="86"/>
        <v>0</v>
      </c>
    </row>
    <row r="429" spans="1:68" ht="27" customHeight="1" x14ac:dyDescent="0.25">
      <c r="A429" s="60" t="s">
        <v>725</v>
      </c>
      <c r="B429" s="60" t="s">
        <v>726</v>
      </c>
      <c r="C429" s="34">
        <v>4301011866</v>
      </c>
      <c r="D429" s="796">
        <v>4680115884878</v>
      </c>
      <c r="E429" s="796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88</v>
      </c>
      <c r="L429" s="35" t="s">
        <v>45</v>
      </c>
      <c r="M429" s="36" t="s">
        <v>82</v>
      </c>
      <c r="N429" s="36"/>
      <c r="O429" s="35">
        <v>60</v>
      </c>
      <c r="P429" s="93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8"/>
      <c r="R429" s="798"/>
      <c r="S429" s="798"/>
      <c r="T429" s="799"/>
      <c r="U429" s="37" t="s">
        <v>45</v>
      </c>
      <c r="V429" s="37" t="s">
        <v>45</v>
      </c>
      <c r="W429" s="38" t="s">
        <v>0</v>
      </c>
      <c r="X429" s="56">
        <v>0</v>
      </c>
      <c r="Y429" s="53">
        <f t="shared" si="82"/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727</v>
      </c>
      <c r="AG429" s="75"/>
      <c r="AJ429" s="79" t="s">
        <v>45</v>
      </c>
      <c r="AK429" s="79">
        <v>0</v>
      </c>
      <c r="BB429" s="526" t="s">
        <v>66</v>
      </c>
      <c r="BM429" s="75">
        <f t="shared" si="83"/>
        <v>0</v>
      </c>
      <c r="BN429" s="75">
        <f t="shared" si="84"/>
        <v>0</v>
      </c>
      <c r="BO429" s="75">
        <f t="shared" si="85"/>
        <v>0</v>
      </c>
      <c r="BP429" s="75">
        <f t="shared" si="86"/>
        <v>0</v>
      </c>
    </row>
    <row r="430" spans="1:68" ht="27" customHeight="1" x14ac:dyDescent="0.25">
      <c r="A430" s="60" t="s">
        <v>728</v>
      </c>
      <c r="B430" s="60" t="s">
        <v>729</v>
      </c>
      <c r="C430" s="34">
        <v>4301011868</v>
      </c>
      <c r="D430" s="796">
        <v>4680115884861</v>
      </c>
      <c r="E430" s="796"/>
      <c r="F430" s="59">
        <v>0.5</v>
      </c>
      <c r="G430" s="35">
        <v>10</v>
      </c>
      <c r="H430" s="59">
        <v>5</v>
      </c>
      <c r="I430" s="59">
        <v>5.21</v>
      </c>
      <c r="J430" s="35">
        <v>132</v>
      </c>
      <c r="K430" s="35" t="s">
        <v>88</v>
      </c>
      <c r="L430" s="35" t="s">
        <v>45</v>
      </c>
      <c r="M430" s="36" t="s">
        <v>82</v>
      </c>
      <c r="N430" s="36"/>
      <c r="O430" s="35">
        <v>60</v>
      </c>
      <c r="P430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8"/>
      <c r="R430" s="798"/>
      <c r="S430" s="798"/>
      <c r="T430" s="799"/>
      <c r="U430" s="37" t="s">
        <v>45</v>
      </c>
      <c r="V430" s="37" t="s">
        <v>45</v>
      </c>
      <c r="W430" s="38" t="s">
        <v>0</v>
      </c>
      <c r="X430" s="56">
        <v>0</v>
      </c>
      <c r="Y430" s="53">
        <f t="shared" si="82"/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527" t="s">
        <v>719</v>
      </c>
      <c r="AG430" s="75"/>
      <c r="AJ430" s="79" t="s">
        <v>45</v>
      </c>
      <c r="AK430" s="79">
        <v>0</v>
      </c>
      <c r="BB430" s="528" t="s">
        <v>66</v>
      </c>
      <c r="BM430" s="75">
        <f t="shared" si="83"/>
        <v>0</v>
      </c>
      <c r="BN430" s="75">
        <f t="shared" si="84"/>
        <v>0</v>
      </c>
      <c r="BO430" s="75">
        <f t="shared" si="85"/>
        <v>0</v>
      </c>
      <c r="BP430" s="75">
        <f t="shared" si="86"/>
        <v>0</v>
      </c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90" t="s">
        <v>40</v>
      </c>
      <c r="Q431" s="791"/>
      <c r="R431" s="791"/>
      <c r="S431" s="791"/>
      <c r="T431" s="791"/>
      <c r="U431" s="791"/>
      <c r="V431" s="792"/>
      <c r="W431" s="40" t="s">
        <v>39</v>
      </c>
      <c r="X431" s="41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400</v>
      </c>
      <c r="Y431" s="41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400</v>
      </c>
      <c r="Z431" s="41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8.5640000000000001</v>
      </c>
      <c r="AA431" s="64"/>
      <c r="AB431" s="64"/>
      <c r="AC431" s="64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90" t="s">
        <v>40</v>
      </c>
      <c r="Q432" s="791"/>
      <c r="R432" s="791"/>
      <c r="S432" s="791"/>
      <c r="T432" s="791"/>
      <c r="U432" s="791"/>
      <c r="V432" s="792"/>
      <c r="W432" s="40" t="s">
        <v>0</v>
      </c>
      <c r="X432" s="41">
        <f>IFERROR(SUM(X420:X430),"0")</f>
        <v>6000</v>
      </c>
      <c r="Y432" s="41">
        <f>IFERROR(SUM(Y420:Y430),"0")</f>
        <v>6000</v>
      </c>
      <c r="Z432" s="40"/>
      <c r="AA432" s="64"/>
      <c r="AB432" s="64"/>
      <c r="AC432" s="64"/>
    </row>
    <row r="433" spans="1:68" ht="14.25" customHeight="1" x14ac:dyDescent="0.25">
      <c r="A433" s="795" t="s">
        <v>193</v>
      </c>
      <c r="B433" s="795"/>
      <c r="C433" s="795"/>
      <c r="D433" s="795"/>
      <c r="E433" s="795"/>
      <c r="F433" s="795"/>
      <c r="G433" s="795"/>
      <c r="H433" s="795"/>
      <c r="I433" s="795"/>
      <c r="J433" s="795"/>
      <c r="K433" s="795"/>
      <c r="L433" s="795"/>
      <c r="M433" s="795"/>
      <c r="N433" s="795"/>
      <c r="O433" s="795"/>
      <c r="P433" s="795"/>
      <c r="Q433" s="795"/>
      <c r="R433" s="795"/>
      <c r="S433" s="795"/>
      <c r="T433" s="795"/>
      <c r="U433" s="795"/>
      <c r="V433" s="795"/>
      <c r="W433" s="795"/>
      <c r="X433" s="795"/>
      <c r="Y433" s="795"/>
      <c r="Z433" s="795"/>
      <c r="AA433" s="63"/>
      <c r="AB433" s="63"/>
      <c r="AC433" s="63"/>
    </row>
    <row r="434" spans="1:68" ht="27" customHeight="1" x14ac:dyDescent="0.25">
      <c r="A434" s="60" t="s">
        <v>730</v>
      </c>
      <c r="B434" s="60" t="s">
        <v>731</v>
      </c>
      <c r="C434" s="34">
        <v>4301020178</v>
      </c>
      <c r="D434" s="796">
        <v>4607091383980</v>
      </c>
      <c r="E434" s="796"/>
      <c r="F434" s="59">
        <v>2.5</v>
      </c>
      <c r="G434" s="35">
        <v>6</v>
      </c>
      <c r="H434" s="59">
        <v>15</v>
      </c>
      <c r="I434" s="59">
        <v>15.48</v>
      </c>
      <c r="J434" s="35">
        <v>48</v>
      </c>
      <c r="K434" s="35" t="s">
        <v>140</v>
      </c>
      <c r="L434" s="35" t="s">
        <v>172</v>
      </c>
      <c r="M434" s="36" t="s">
        <v>139</v>
      </c>
      <c r="N434" s="36"/>
      <c r="O434" s="35">
        <v>50</v>
      </c>
      <c r="P434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8"/>
      <c r="R434" s="798"/>
      <c r="S434" s="798"/>
      <c r="T434" s="799"/>
      <c r="U434" s="37" t="s">
        <v>45</v>
      </c>
      <c r="V434" s="37" t="s">
        <v>45</v>
      </c>
      <c r="W434" s="38" t="s">
        <v>0</v>
      </c>
      <c r="X434" s="56">
        <v>2160</v>
      </c>
      <c r="Y434" s="53">
        <f>IFERROR(IF(X434="",0,CEILING((X434/$H434),1)*$H434),"")</f>
        <v>2160</v>
      </c>
      <c r="Z434" s="39">
        <f>IFERROR(IF(Y434=0,"",ROUNDUP(Y434/H434,0)*0.02175),"")</f>
        <v>3.1319999999999997</v>
      </c>
      <c r="AA434" s="65" t="s">
        <v>45</v>
      </c>
      <c r="AB434" s="66" t="s">
        <v>45</v>
      </c>
      <c r="AC434" s="529" t="s">
        <v>732</v>
      </c>
      <c r="AG434" s="75"/>
      <c r="AJ434" s="79" t="s">
        <v>173</v>
      </c>
      <c r="AK434" s="79">
        <v>720</v>
      </c>
      <c r="BB434" s="530" t="s">
        <v>66</v>
      </c>
      <c r="BM434" s="75">
        <f>IFERROR(X434*I434/H434,"0")</f>
        <v>2229.1200000000003</v>
      </c>
      <c r="BN434" s="75">
        <f>IFERROR(Y434*I434/H434,"0")</f>
        <v>2229.1200000000003</v>
      </c>
      <c r="BO434" s="75">
        <f>IFERROR(1/J434*(X434/H434),"0")</f>
        <v>3</v>
      </c>
      <c r="BP434" s="75">
        <f>IFERROR(1/J434*(Y434/H434),"0")</f>
        <v>3</v>
      </c>
    </row>
    <row r="435" spans="1:68" ht="27" customHeight="1" x14ac:dyDescent="0.25">
      <c r="A435" s="60" t="s">
        <v>733</v>
      </c>
      <c r="B435" s="60" t="s">
        <v>734</v>
      </c>
      <c r="C435" s="34">
        <v>4301020179</v>
      </c>
      <c r="D435" s="796">
        <v>4607091384178</v>
      </c>
      <c r="E435" s="796"/>
      <c r="F435" s="59">
        <v>0.4</v>
      </c>
      <c r="G435" s="35">
        <v>10</v>
      </c>
      <c r="H435" s="59">
        <v>4</v>
      </c>
      <c r="I435" s="59">
        <v>4.21</v>
      </c>
      <c r="J435" s="35">
        <v>132</v>
      </c>
      <c r="K435" s="35" t="s">
        <v>88</v>
      </c>
      <c r="L435" s="35" t="s">
        <v>45</v>
      </c>
      <c r="M435" s="36" t="s">
        <v>139</v>
      </c>
      <c r="N435" s="36"/>
      <c r="O435" s="35">
        <v>50</v>
      </c>
      <c r="P435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8"/>
      <c r="R435" s="798"/>
      <c r="S435" s="798"/>
      <c r="T435" s="799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31" t="s">
        <v>732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90" t="s">
        <v>40</v>
      </c>
      <c r="Q436" s="791"/>
      <c r="R436" s="791"/>
      <c r="S436" s="791"/>
      <c r="T436" s="791"/>
      <c r="U436" s="791"/>
      <c r="V436" s="792"/>
      <c r="W436" s="40" t="s">
        <v>39</v>
      </c>
      <c r="X436" s="41">
        <f>IFERROR(X434/H434,"0")+IFERROR(X435/H435,"0")</f>
        <v>144</v>
      </c>
      <c r="Y436" s="41">
        <f>IFERROR(Y434/H434,"0")+IFERROR(Y435/H435,"0")</f>
        <v>144</v>
      </c>
      <c r="Z436" s="41">
        <f>IFERROR(IF(Z434="",0,Z434),"0")+IFERROR(IF(Z435="",0,Z435),"0")</f>
        <v>3.1319999999999997</v>
      </c>
      <c r="AA436" s="64"/>
      <c r="AB436" s="64"/>
      <c r="AC436" s="64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90" t="s">
        <v>40</v>
      </c>
      <c r="Q437" s="791"/>
      <c r="R437" s="791"/>
      <c r="S437" s="791"/>
      <c r="T437" s="791"/>
      <c r="U437" s="791"/>
      <c r="V437" s="792"/>
      <c r="W437" s="40" t="s">
        <v>0</v>
      </c>
      <c r="X437" s="41">
        <f>IFERROR(SUM(X434:X435),"0")</f>
        <v>2160</v>
      </c>
      <c r="Y437" s="41">
        <f>IFERROR(SUM(Y434:Y435),"0")</f>
        <v>2160</v>
      </c>
      <c r="Z437" s="40"/>
      <c r="AA437" s="64"/>
      <c r="AB437" s="64"/>
      <c r="AC437" s="64"/>
    </row>
    <row r="438" spans="1:68" ht="14.25" customHeight="1" x14ac:dyDescent="0.25">
      <c r="A438" s="795" t="s">
        <v>84</v>
      </c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795"/>
      <c r="P438" s="795"/>
      <c r="Q438" s="795"/>
      <c r="R438" s="795"/>
      <c r="S438" s="795"/>
      <c r="T438" s="795"/>
      <c r="U438" s="795"/>
      <c r="V438" s="795"/>
      <c r="W438" s="795"/>
      <c r="X438" s="795"/>
      <c r="Y438" s="795"/>
      <c r="Z438" s="795"/>
      <c r="AA438" s="63"/>
      <c r="AB438" s="63"/>
      <c r="AC438" s="63"/>
    </row>
    <row r="439" spans="1:68" ht="27" customHeight="1" x14ac:dyDescent="0.25">
      <c r="A439" s="60" t="s">
        <v>735</v>
      </c>
      <c r="B439" s="60" t="s">
        <v>736</v>
      </c>
      <c r="C439" s="34">
        <v>4301051560</v>
      </c>
      <c r="D439" s="796">
        <v>4607091383928</v>
      </c>
      <c r="E439" s="796"/>
      <c r="F439" s="59">
        <v>1.3</v>
      </c>
      <c r="G439" s="35">
        <v>6</v>
      </c>
      <c r="H439" s="59">
        <v>7.8</v>
      </c>
      <c r="I439" s="59">
        <v>8.3699999999999992</v>
      </c>
      <c r="J439" s="35">
        <v>56</v>
      </c>
      <c r="K439" s="35" t="s">
        <v>140</v>
      </c>
      <c r="L439" s="35" t="s">
        <v>45</v>
      </c>
      <c r="M439" s="36" t="s">
        <v>143</v>
      </c>
      <c r="N439" s="36"/>
      <c r="O439" s="35">
        <v>40</v>
      </c>
      <c r="P439" s="9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8"/>
      <c r="R439" s="798"/>
      <c r="S439" s="798"/>
      <c r="T439" s="799"/>
      <c r="U439" s="37" t="s">
        <v>45</v>
      </c>
      <c r="V439" s="37" t="s">
        <v>45</v>
      </c>
      <c r="W439" s="38" t="s">
        <v>0</v>
      </c>
      <c r="X439" s="56">
        <v>2150</v>
      </c>
      <c r="Y439" s="53">
        <f>IFERROR(IF(X439="",0,CEILING((X439/$H439),1)*$H439),"")</f>
        <v>2152.7999999999997</v>
      </c>
      <c r="Z439" s="39">
        <f>IFERROR(IF(Y439=0,"",ROUNDUP(Y439/H439,0)*0.02175),"")</f>
        <v>6.0029999999999992</v>
      </c>
      <c r="AA439" s="65" t="s">
        <v>45</v>
      </c>
      <c r="AB439" s="66" t="s">
        <v>45</v>
      </c>
      <c r="AC439" s="533" t="s">
        <v>737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2307.1153846153848</v>
      </c>
      <c r="BN439" s="75">
        <f>IFERROR(Y439*I439/H439,"0")</f>
        <v>2310.1199999999994</v>
      </c>
      <c r="BO439" s="75">
        <f>IFERROR(1/J439*(X439/H439),"0")</f>
        <v>4.9221611721611715</v>
      </c>
      <c r="BP439" s="75">
        <f>IFERROR(1/J439*(Y439/H439),"0")</f>
        <v>4.928571428571427</v>
      </c>
    </row>
    <row r="440" spans="1:68" ht="27" customHeight="1" x14ac:dyDescent="0.25">
      <c r="A440" s="60" t="s">
        <v>735</v>
      </c>
      <c r="B440" s="60" t="s">
        <v>738</v>
      </c>
      <c r="C440" s="34">
        <v>4301051903</v>
      </c>
      <c r="D440" s="796">
        <v>4607091383928</v>
      </c>
      <c r="E440" s="796"/>
      <c r="F440" s="59">
        <v>1.5</v>
      </c>
      <c r="G440" s="35">
        <v>6</v>
      </c>
      <c r="H440" s="59">
        <v>9</v>
      </c>
      <c r="I440" s="59">
        <v>9.57</v>
      </c>
      <c r="J440" s="35">
        <v>56</v>
      </c>
      <c r="K440" s="35" t="s">
        <v>140</v>
      </c>
      <c r="L440" s="35" t="s">
        <v>45</v>
      </c>
      <c r="M440" s="36" t="s">
        <v>143</v>
      </c>
      <c r="N440" s="36"/>
      <c r="O440" s="35">
        <v>40</v>
      </c>
      <c r="P440" s="928" t="s">
        <v>739</v>
      </c>
      <c r="Q440" s="798"/>
      <c r="R440" s="798"/>
      <c r="S440" s="798"/>
      <c r="T440" s="799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35" t="s">
        <v>740</v>
      </c>
      <c r="AG440" s="75"/>
      <c r="AJ440" s="79" t="s">
        <v>45</v>
      </c>
      <c r="AK440" s="79">
        <v>0</v>
      </c>
      <c r="BB440" s="53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t="27" customHeight="1" x14ac:dyDescent="0.25">
      <c r="A441" s="60" t="s">
        <v>735</v>
      </c>
      <c r="B441" s="60" t="s">
        <v>741</v>
      </c>
      <c r="C441" s="34">
        <v>4301051639</v>
      </c>
      <c r="D441" s="796">
        <v>4607091383928</v>
      </c>
      <c r="E441" s="796"/>
      <c r="F441" s="59">
        <v>1.3</v>
      </c>
      <c r="G441" s="35">
        <v>6</v>
      </c>
      <c r="H441" s="59">
        <v>7.8</v>
      </c>
      <c r="I441" s="59">
        <v>8.3699999999999992</v>
      </c>
      <c r="J441" s="35">
        <v>56</v>
      </c>
      <c r="K441" s="35" t="s">
        <v>140</v>
      </c>
      <c r="L441" s="35" t="s">
        <v>45</v>
      </c>
      <c r="M441" s="36" t="s">
        <v>82</v>
      </c>
      <c r="N441" s="36"/>
      <c r="O441" s="35">
        <v>40</v>
      </c>
      <c r="P441" s="9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8"/>
      <c r="R441" s="798"/>
      <c r="S441" s="798"/>
      <c r="T441" s="799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742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743</v>
      </c>
      <c r="B442" s="60" t="s">
        <v>744</v>
      </c>
      <c r="C442" s="34">
        <v>4301051897</v>
      </c>
      <c r="D442" s="796">
        <v>4607091384260</v>
      </c>
      <c r="E442" s="796"/>
      <c r="F442" s="59">
        <v>1.5</v>
      </c>
      <c r="G442" s="35">
        <v>6</v>
      </c>
      <c r="H442" s="59">
        <v>9</v>
      </c>
      <c r="I442" s="59">
        <v>9.5640000000000001</v>
      </c>
      <c r="J442" s="35">
        <v>56</v>
      </c>
      <c r="K442" s="35" t="s">
        <v>140</v>
      </c>
      <c r="L442" s="35" t="s">
        <v>45</v>
      </c>
      <c r="M442" s="36" t="s">
        <v>143</v>
      </c>
      <c r="N442" s="36"/>
      <c r="O442" s="35">
        <v>40</v>
      </c>
      <c r="P442" s="930" t="s">
        <v>745</v>
      </c>
      <c r="Q442" s="798"/>
      <c r="R442" s="798"/>
      <c r="S442" s="798"/>
      <c r="T442" s="799"/>
      <c r="U442" s="37" t="s">
        <v>45</v>
      </c>
      <c r="V442" s="37" t="s">
        <v>45</v>
      </c>
      <c r="W442" s="38" t="s">
        <v>0</v>
      </c>
      <c r="X442" s="56">
        <v>600</v>
      </c>
      <c r="Y442" s="53">
        <f>IFERROR(IF(X442="",0,CEILING((X442/$H442),1)*$H442),"")</f>
        <v>603</v>
      </c>
      <c r="Z442" s="39">
        <f>IFERROR(IF(Y442=0,"",ROUNDUP(Y442/H442,0)*0.02175),"")</f>
        <v>1.4572499999999999</v>
      </c>
      <c r="AA442" s="65" t="s">
        <v>45</v>
      </c>
      <c r="AB442" s="66" t="s">
        <v>45</v>
      </c>
      <c r="AC442" s="539" t="s">
        <v>746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637.59999999999991</v>
      </c>
      <c r="BN442" s="75">
        <f>IFERROR(Y442*I442/H442,"0")</f>
        <v>640.78800000000001</v>
      </c>
      <c r="BO442" s="75">
        <f>IFERROR(1/J442*(X442/H442),"0")</f>
        <v>1.1904761904761905</v>
      </c>
      <c r="BP442" s="75">
        <f>IFERROR(1/J442*(Y442/H442),"0")</f>
        <v>1.1964285714285714</v>
      </c>
    </row>
    <row r="443" spans="1:68" ht="37.5" customHeight="1" x14ac:dyDescent="0.25">
      <c r="A443" s="60" t="s">
        <v>743</v>
      </c>
      <c r="B443" s="60" t="s">
        <v>747</v>
      </c>
      <c r="C443" s="34">
        <v>4301051636</v>
      </c>
      <c r="D443" s="796">
        <v>4607091384260</v>
      </c>
      <c r="E443" s="796"/>
      <c r="F443" s="59">
        <v>1.3</v>
      </c>
      <c r="G443" s="35">
        <v>6</v>
      </c>
      <c r="H443" s="59">
        <v>7.8</v>
      </c>
      <c r="I443" s="59">
        <v>8.3640000000000008</v>
      </c>
      <c r="J443" s="35">
        <v>56</v>
      </c>
      <c r="K443" s="35" t="s">
        <v>140</v>
      </c>
      <c r="L443" s="35" t="s">
        <v>45</v>
      </c>
      <c r="M443" s="36" t="s">
        <v>82</v>
      </c>
      <c r="N443" s="36"/>
      <c r="O443" s="35">
        <v>40</v>
      </c>
      <c r="P443" s="9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8"/>
      <c r="R443" s="798"/>
      <c r="S443" s="798"/>
      <c r="T443" s="799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748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x14ac:dyDescent="0.2">
      <c r="A444" s="793"/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4"/>
      <c r="P444" s="790" t="s">
        <v>40</v>
      </c>
      <c r="Q444" s="791"/>
      <c r="R444" s="791"/>
      <c r="S444" s="791"/>
      <c r="T444" s="791"/>
      <c r="U444" s="791"/>
      <c r="V444" s="792"/>
      <c r="W444" s="40" t="s">
        <v>39</v>
      </c>
      <c r="X444" s="41">
        <f>IFERROR(X439/H439,"0")+IFERROR(X440/H440,"0")+IFERROR(X441/H441,"0")+IFERROR(X442/H442,"0")+IFERROR(X443/H443,"0")</f>
        <v>342.30769230769232</v>
      </c>
      <c r="Y444" s="41">
        <f>IFERROR(Y439/H439,"0")+IFERROR(Y440/H440,"0")+IFERROR(Y441/H441,"0")+IFERROR(Y442/H442,"0")+IFERROR(Y443/H443,"0")</f>
        <v>342.99999999999994</v>
      </c>
      <c r="Z444" s="41">
        <f>IFERROR(IF(Z439="",0,Z439),"0")+IFERROR(IF(Z440="",0,Z440),"0")+IFERROR(IF(Z441="",0,Z441),"0")+IFERROR(IF(Z442="",0,Z442),"0")+IFERROR(IF(Z443="",0,Z443),"0")</f>
        <v>7.4602499999999994</v>
      </c>
      <c r="AA444" s="64"/>
      <c r="AB444" s="64"/>
      <c r="AC444" s="64"/>
    </row>
    <row r="445" spans="1:68" x14ac:dyDescent="0.2">
      <c r="A445" s="793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90" t="s">
        <v>40</v>
      </c>
      <c r="Q445" s="791"/>
      <c r="R445" s="791"/>
      <c r="S445" s="791"/>
      <c r="T445" s="791"/>
      <c r="U445" s="791"/>
      <c r="V445" s="792"/>
      <c r="W445" s="40" t="s">
        <v>0</v>
      </c>
      <c r="X445" s="41">
        <f>IFERROR(SUM(X439:X443),"0")</f>
        <v>2750</v>
      </c>
      <c r="Y445" s="41">
        <f>IFERROR(SUM(Y439:Y443),"0")</f>
        <v>2755.7999999999997</v>
      </c>
      <c r="Z445" s="40"/>
      <c r="AA445" s="64"/>
      <c r="AB445" s="64"/>
      <c r="AC445" s="64"/>
    </row>
    <row r="446" spans="1:68" ht="14.25" customHeight="1" x14ac:dyDescent="0.25">
      <c r="A446" s="795" t="s">
        <v>240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63"/>
      <c r="AB446" s="63"/>
      <c r="AC446" s="63"/>
    </row>
    <row r="447" spans="1:68" ht="27" customHeight="1" x14ac:dyDescent="0.25">
      <c r="A447" s="60" t="s">
        <v>749</v>
      </c>
      <c r="B447" s="60" t="s">
        <v>750</v>
      </c>
      <c r="C447" s="34">
        <v>4301060314</v>
      </c>
      <c r="D447" s="796">
        <v>4607091384673</v>
      </c>
      <c r="E447" s="796"/>
      <c r="F447" s="59">
        <v>1.3</v>
      </c>
      <c r="G447" s="35">
        <v>6</v>
      </c>
      <c r="H447" s="59">
        <v>7.8</v>
      </c>
      <c r="I447" s="59">
        <v>8.3640000000000008</v>
      </c>
      <c r="J447" s="35">
        <v>56</v>
      </c>
      <c r="K447" s="35" t="s">
        <v>140</v>
      </c>
      <c r="L447" s="35" t="s">
        <v>45</v>
      </c>
      <c r="M447" s="36" t="s">
        <v>82</v>
      </c>
      <c r="N447" s="36"/>
      <c r="O447" s="35">
        <v>30</v>
      </c>
      <c r="P447" s="9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8"/>
      <c r="R447" s="798"/>
      <c r="S447" s="798"/>
      <c r="T447" s="799"/>
      <c r="U447" s="37" t="s">
        <v>45</v>
      </c>
      <c r="V447" s="37" t="s">
        <v>45</v>
      </c>
      <c r="W447" s="38" t="s">
        <v>0</v>
      </c>
      <c r="X447" s="56">
        <v>420</v>
      </c>
      <c r="Y447" s="53">
        <f>IFERROR(IF(X447="",0,CEILING((X447/$H447),1)*$H447),"")</f>
        <v>421.2</v>
      </c>
      <c r="Z447" s="39">
        <f>IFERROR(IF(Y447=0,"",ROUNDUP(Y447/H447,0)*0.02175),"")</f>
        <v>1.1744999999999999</v>
      </c>
      <c r="AA447" s="65" t="s">
        <v>45</v>
      </c>
      <c r="AB447" s="66" t="s">
        <v>45</v>
      </c>
      <c r="AC447" s="543" t="s">
        <v>751</v>
      </c>
      <c r="AG447" s="75"/>
      <c r="AJ447" s="79" t="s">
        <v>45</v>
      </c>
      <c r="AK447" s="79">
        <v>0</v>
      </c>
      <c r="BB447" s="544" t="s">
        <v>66</v>
      </c>
      <c r="BM447" s="75">
        <f>IFERROR(X447*I447/H447,"0")</f>
        <v>450.3692307692308</v>
      </c>
      <c r="BN447" s="75">
        <f>IFERROR(Y447*I447/H447,"0")</f>
        <v>451.65600000000006</v>
      </c>
      <c r="BO447" s="75">
        <f>IFERROR(1/J447*(X447/H447),"0")</f>
        <v>0.96153846153846145</v>
      </c>
      <c r="BP447" s="75">
        <f>IFERROR(1/J447*(Y447/H447),"0")</f>
        <v>0.96428571428571419</v>
      </c>
    </row>
    <row r="448" spans="1:68" ht="37.5" customHeight="1" x14ac:dyDescent="0.25">
      <c r="A448" s="60" t="s">
        <v>749</v>
      </c>
      <c r="B448" s="60" t="s">
        <v>752</v>
      </c>
      <c r="C448" s="34">
        <v>4301060345</v>
      </c>
      <c r="D448" s="796">
        <v>4607091384673</v>
      </c>
      <c r="E448" s="796"/>
      <c r="F448" s="59">
        <v>1.3</v>
      </c>
      <c r="G448" s="35">
        <v>6</v>
      </c>
      <c r="H448" s="59">
        <v>7.8</v>
      </c>
      <c r="I448" s="59">
        <v>8.3640000000000008</v>
      </c>
      <c r="J448" s="35">
        <v>56</v>
      </c>
      <c r="K448" s="35" t="s">
        <v>140</v>
      </c>
      <c r="L448" s="35" t="s">
        <v>45</v>
      </c>
      <c r="M448" s="36" t="s">
        <v>82</v>
      </c>
      <c r="N448" s="36"/>
      <c r="O448" s="35">
        <v>30</v>
      </c>
      <c r="P448" s="9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8"/>
      <c r="R448" s="798"/>
      <c r="S448" s="798"/>
      <c r="T448" s="799"/>
      <c r="U448" s="37" t="s">
        <v>45</v>
      </c>
      <c r="V448" s="37" t="s">
        <v>45</v>
      </c>
      <c r="W448" s="38" t="s">
        <v>0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IFERROR(IF(Y448=0,"",ROUNDUP(Y448/H448,0)*0.02175),"")</f>
        <v/>
      </c>
      <c r="AA448" s="65" t="s">
        <v>45</v>
      </c>
      <c r="AB448" s="66" t="s">
        <v>45</v>
      </c>
      <c r="AC448" s="545" t="s">
        <v>753</v>
      </c>
      <c r="AG448" s="75"/>
      <c r="AJ448" s="79" t="s">
        <v>45</v>
      </c>
      <c r="AK448" s="79">
        <v>0</v>
      </c>
      <c r="BB448" s="546" t="s">
        <v>66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27" customHeight="1" x14ac:dyDescent="0.25">
      <c r="A449" s="60" t="s">
        <v>749</v>
      </c>
      <c r="B449" s="60" t="s">
        <v>754</v>
      </c>
      <c r="C449" s="34">
        <v>4301060439</v>
      </c>
      <c r="D449" s="796">
        <v>4607091384673</v>
      </c>
      <c r="E449" s="796"/>
      <c r="F449" s="59">
        <v>1.5</v>
      </c>
      <c r="G449" s="35">
        <v>6</v>
      </c>
      <c r="H449" s="59">
        <v>9</v>
      </c>
      <c r="I449" s="59">
        <v>9.5640000000000001</v>
      </c>
      <c r="J449" s="35">
        <v>56</v>
      </c>
      <c r="K449" s="35" t="s">
        <v>140</v>
      </c>
      <c r="L449" s="35" t="s">
        <v>45</v>
      </c>
      <c r="M449" s="36" t="s">
        <v>143</v>
      </c>
      <c r="N449" s="36"/>
      <c r="O449" s="35">
        <v>30</v>
      </c>
      <c r="P449" s="922" t="s">
        <v>755</v>
      </c>
      <c r="Q449" s="798"/>
      <c r="R449" s="798"/>
      <c r="S449" s="798"/>
      <c r="T449" s="799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IFERROR(IF(Y449=0,"",ROUNDUP(Y449/H449,0)*0.02175),"")</f>
        <v/>
      </c>
      <c r="AA449" s="65" t="s">
        <v>45</v>
      </c>
      <c r="AB449" s="66" t="s">
        <v>45</v>
      </c>
      <c r="AC449" s="547" t="s">
        <v>756</v>
      </c>
      <c r="AG449" s="75"/>
      <c r="AJ449" s="79" t="s">
        <v>45</v>
      </c>
      <c r="AK449" s="79">
        <v>0</v>
      </c>
      <c r="BB449" s="548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x14ac:dyDescent="0.2">
      <c r="A450" s="793"/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4"/>
      <c r="P450" s="790" t="s">
        <v>40</v>
      </c>
      <c r="Q450" s="791"/>
      <c r="R450" s="791"/>
      <c r="S450" s="791"/>
      <c r="T450" s="791"/>
      <c r="U450" s="791"/>
      <c r="V450" s="792"/>
      <c r="W450" s="40" t="s">
        <v>39</v>
      </c>
      <c r="X450" s="41">
        <f>IFERROR(X447/H447,"0")+IFERROR(X448/H448,"0")+IFERROR(X449/H449,"0")</f>
        <v>53.846153846153847</v>
      </c>
      <c r="Y450" s="41">
        <f>IFERROR(Y447/H447,"0")+IFERROR(Y448/H448,"0")+IFERROR(Y449/H449,"0")</f>
        <v>54</v>
      </c>
      <c r="Z450" s="41">
        <f>IFERROR(IF(Z447="",0,Z447),"0")+IFERROR(IF(Z448="",0,Z448),"0")+IFERROR(IF(Z449="",0,Z449),"0")</f>
        <v>1.1744999999999999</v>
      </c>
      <c r="AA450" s="64"/>
      <c r="AB450" s="64"/>
      <c r="AC450" s="64"/>
    </row>
    <row r="451" spans="1:68" x14ac:dyDescent="0.2">
      <c r="A451" s="793"/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4"/>
      <c r="P451" s="790" t="s">
        <v>40</v>
      </c>
      <c r="Q451" s="791"/>
      <c r="R451" s="791"/>
      <c r="S451" s="791"/>
      <c r="T451" s="791"/>
      <c r="U451" s="791"/>
      <c r="V451" s="792"/>
      <c r="W451" s="40" t="s">
        <v>0</v>
      </c>
      <c r="X451" s="41">
        <f>IFERROR(SUM(X447:X449),"0")</f>
        <v>420</v>
      </c>
      <c r="Y451" s="41">
        <f>IFERROR(SUM(Y447:Y449),"0")</f>
        <v>421.2</v>
      </c>
      <c r="Z451" s="40"/>
      <c r="AA451" s="64"/>
      <c r="AB451" s="64"/>
      <c r="AC451" s="64"/>
    </row>
    <row r="452" spans="1:68" ht="16.5" customHeight="1" x14ac:dyDescent="0.25">
      <c r="A452" s="805" t="s">
        <v>757</v>
      </c>
      <c r="B452" s="805"/>
      <c r="C452" s="805"/>
      <c r="D452" s="805"/>
      <c r="E452" s="805"/>
      <c r="F452" s="805"/>
      <c r="G452" s="805"/>
      <c r="H452" s="805"/>
      <c r="I452" s="805"/>
      <c r="J452" s="805"/>
      <c r="K452" s="805"/>
      <c r="L452" s="805"/>
      <c r="M452" s="805"/>
      <c r="N452" s="805"/>
      <c r="O452" s="805"/>
      <c r="P452" s="805"/>
      <c r="Q452" s="805"/>
      <c r="R452" s="805"/>
      <c r="S452" s="805"/>
      <c r="T452" s="805"/>
      <c r="U452" s="805"/>
      <c r="V452" s="805"/>
      <c r="W452" s="805"/>
      <c r="X452" s="805"/>
      <c r="Y452" s="805"/>
      <c r="Z452" s="805"/>
      <c r="AA452" s="62"/>
      <c r="AB452" s="62"/>
      <c r="AC452" s="62"/>
    </row>
    <row r="453" spans="1:68" ht="14.25" customHeight="1" x14ac:dyDescent="0.25">
      <c r="A453" s="795" t="s">
        <v>135</v>
      </c>
      <c r="B453" s="795"/>
      <c r="C453" s="795"/>
      <c r="D453" s="795"/>
      <c r="E453" s="795"/>
      <c r="F453" s="795"/>
      <c r="G453" s="795"/>
      <c r="H453" s="795"/>
      <c r="I453" s="795"/>
      <c r="J453" s="795"/>
      <c r="K453" s="795"/>
      <c r="L453" s="795"/>
      <c r="M453" s="795"/>
      <c r="N453" s="795"/>
      <c r="O453" s="795"/>
      <c r="P453" s="795"/>
      <c r="Q453" s="795"/>
      <c r="R453" s="795"/>
      <c r="S453" s="795"/>
      <c r="T453" s="795"/>
      <c r="U453" s="795"/>
      <c r="V453" s="795"/>
      <c r="W453" s="795"/>
      <c r="X453" s="795"/>
      <c r="Y453" s="795"/>
      <c r="Z453" s="795"/>
      <c r="AA453" s="63"/>
      <c r="AB453" s="63"/>
      <c r="AC453" s="63"/>
    </row>
    <row r="454" spans="1:68" ht="27" customHeight="1" x14ac:dyDescent="0.25">
      <c r="A454" s="60" t="s">
        <v>758</v>
      </c>
      <c r="B454" s="60" t="s">
        <v>759</v>
      </c>
      <c r="C454" s="34">
        <v>4301011873</v>
      </c>
      <c r="D454" s="796">
        <v>4680115881907</v>
      </c>
      <c r="E454" s="796"/>
      <c r="F454" s="59">
        <v>1.8</v>
      </c>
      <c r="G454" s="35">
        <v>6</v>
      </c>
      <c r="H454" s="59">
        <v>10.8</v>
      </c>
      <c r="I454" s="59">
        <v>11.28</v>
      </c>
      <c r="J454" s="35">
        <v>56</v>
      </c>
      <c r="K454" s="35" t="s">
        <v>140</v>
      </c>
      <c r="L454" s="35" t="s">
        <v>45</v>
      </c>
      <c r="M454" s="36" t="s">
        <v>82</v>
      </c>
      <c r="N454" s="36"/>
      <c r="O454" s="35">
        <v>60</v>
      </c>
      <c r="P454" s="923" t="s">
        <v>760</v>
      </c>
      <c r="Q454" s="798"/>
      <c r="R454" s="798"/>
      <c r="S454" s="798"/>
      <c r="T454" s="799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ref="Y454:Y461" si="87">IFERROR(IF(X454="",0,CEILING((X454/$H454),1)*$H454),"")</f>
        <v>0</v>
      </c>
      <c r="Z454" s="39" t="str">
        <f t="shared" ref="Z454:Z460" si="88">IFERROR(IF(Y454=0,"",ROUNDUP(Y454/H454,0)*0.02175),"")</f>
        <v/>
      </c>
      <c r="AA454" s="65" t="s">
        <v>45</v>
      </c>
      <c r="AB454" s="66" t="s">
        <v>45</v>
      </c>
      <c r="AC454" s="549" t="s">
        <v>761</v>
      </c>
      <c r="AG454" s="75"/>
      <c r="AJ454" s="79" t="s">
        <v>45</v>
      </c>
      <c r="AK454" s="79">
        <v>0</v>
      </c>
      <c r="BB454" s="550" t="s">
        <v>66</v>
      </c>
      <c r="BM454" s="75">
        <f t="shared" ref="BM454:BM461" si="89">IFERROR(X454*I454/H454,"0")</f>
        <v>0</v>
      </c>
      <c r="BN454" s="75">
        <f t="shared" ref="BN454:BN461" si="90">IFERROR(Y454*I454/H454,"0")</f>
        <v>0</v>
      </c>
      <c r="BO454" s="75">
        <f t="shared" ref="BO454:BO461" si="91">IFERROR(1/J454*(X454/H454),"0")</f>
        <v>0</v>
      </c>
      <c r="BP454" s="75">
        <f t="shared" ref="BP454:BP461" si="92">IFERROR(1/J454*(Y454/H454),"0")</f>
        <v>0</v>
      </c>
    </row>
    <row r="455" spans="1:68" ht="27" customHeight="1" x14ac:dyDescent="0.25">
      <c r="A455" s="60" t="s">
        <v>758</v>
      </c>
      <c r="B455" s="60" t="s">
        <v>762</v>
      </c>
      <c r="C455" s="34">
        <v>4301011483</v>
      </c>
      <c r="D455" s="796">
        <v>4680115881907</v>
      </c>
      <c r="E455" s="796"/>
      <c r="F455" s="59">
        <v>1.8</v>
      </c>
      <c r="G455" s="35">
        <v>6</v>
      </c>
      <c r="H455" s="59">
        <v>10.8</v>
      </c>
      <c r="I455" s="59">
        <v>11.28</v>
      </c>
      <c r="J455" s="35">
        <v>56</v>
      </c>
      <c r="K455" s="35" t="s">
        <v>140</v>
      </c>
      <c r="L455" s="35" t="s">
        <v>45</v>
      </c>
      <c r="M455" s="36" t="s">
        <v>82</v>
      </c>
      <c r="N455" s="36"/>
      <c r="O455" s="35">
        <v>60</v>
      </c>
      <c r="P455" s="9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8"/>
      <c r="R455" s="798"/>
      <c r="S455" s="798"/>
      <c r="T455" s="799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 t="shared" si="88"/>
        <v/>
      </c>
      <c r="AA455" s="65" t="s">
        <v>45</v>
      </c>
      <c r="AB455" s="66" t="s">
        <v>45</v>
      </c>
      <c r="AC455" s="551" t="s">
        <v>763</v>
      </c>
      <c r="AG455" s="75"/>
      <c r="AJ455" s="79" t="s">
        <v>45</v>
      </c>
      <c r="AK455" s="79">
        <v>0</v>
      </c>
      <c r="BB455" s="552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t="27" customHeight="1" x14ac:dyDescent="0.25">
      <c r="A456" s="60" t="s">
        <v>764</v>
      </c>
      <c r="B456" s="60" t="s">
        <v>765</v>
      </c>
      <c r="C456" s="34">
        <v>4301011872</v>
      </c>
      <c r="D456" s="796">
        <v>4680115883925</v>
      </c>
      <c r="E456" s="796"/>
      <c r="F456" s="59">
        <v>2.5</v>
      </c>
      <c r="G456" s="35">
        <v>6</v>
      </c>
      <c r="H456" s="59">
        <v>15</v>
      </c>
      <c r="I456" s="59">
        <v>15.48</v>
      </c>
      <c r="J456" s="35">
        <v>48</v>
      </c>
      <c r="K456" s="35" t="s">
        <v>140</v>
      </c>
      <c r="L456" s="35" t="s">
        <v>45</v>
      </c>
      <c r="M456" s="36" t="s">
        <v>82</v>
      </c>
      <c r="N456" s="36"/>
      <c r="O456" s="35">
        <v>60</v>
      </c>
      <c r="P456" s="92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8"/>
      <c r="R456" s="798"/>
      <c r="S456" s="798"/>
      <c r="T456" s="799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7"/>
        <v>0</v>
      </c>
      <c r="Z456" s="39" t="str">
        <f t="shared" si="88"/>
        <v/>
      </c>
      <c r="AA456" s="65" t="s">
        <v>45</v>
      </c>
      <c r="AB456" s="66" t="s">
        <v>45</v>
      </c>
      <c r="AC456" s="553" t="s">
        <v>761</v>
      </c>
      <c r="AG456" s="75"/>
      <c r="AJ456" s="79" t="s">
        <v>45</v>
      </c>
      <c r="AK456" s="79">
        <v>0</v>
      </c>
      <c r="BB456" s="554" t="s">
        <v>66</v>
      </c>
      <c r="BM456" s="75">
        <f t="shared" si="89"/>
        <v>0</v>
      </c>
      <c r="BN456" s="75">
        <f t="shared" si="90"/>
        <v>0</v>
      </c>
      <c r="BO456" s="75">
        <f t="shared" si="91"/>
        <v>0</v>
      </c>
      <c r="BP456" s="75">
        <f t="shared" si="92"/>
        <v>0</v>
      </c>
    </row>
    <row r="457" spans="1:68" ht="27" customHeight="1" x14ac:dyDescent="0.25">
      <c r="A457" s="60" t="s">
        <v>764</v>
      </c>
      <c r="B457" s="60" t="s">
        <v>766</v>
      </c>
      <c r="C457" s="34">
        <v>4301011655</v>
      </c>
      <c r="D457" s="796">
        <v>4680115883925</v>
      </c>
      <c r="E457" s="796"/>
      <c r="F457" s="59">
        <v>2.5</v>
      </c>
      <c r="G457" s="35">
        <v>6</v>
      </c>
      <c r="H457" s="59">
        <v>15</v>
      </c>
      <c r="I457" s="59">
        <v>15.48</v>
      </c>
      <c r="J457" s="35">
        <v>48</v>
      </c>
      <c r="K457" s="35" t="s">
        <v>140</v>
      </c>
      <c r="L457" s="35" t="s">
        <v>45</v>
      </c>
      <c r="M457" s="36" t="s">
        <v>82</v>
      </c>
      <c r="N457" s="36"/>
      <c r="O457" s="35">
        <v>60</v>
      </c>
      <c r="P457" s="9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8"/>
      <c r="R457" s="798"/>
      <c r="S457" s="798"/>
      <c r="T457" s="799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7"/>
        <v>0</v>
      </c>
      <c r="Z457" s="39" t="str">
        <f t="shared" si="88"/>
        <v/>
      </c>
      <c r="AA457" s="65" t="s">
        <v>45</v>
      </c>
      <c r="AB457" s="66" t="s">
        <v>45</v>
      </c>
      <c r="AC457" s="555" t="s">
        <v>763</v>
      </c>
      <c r="AG457" s="75"/>
      <c r="AJ457" s="79" t="s">
        <v>45</v>
      </c>
      <c r="AK457" s="79">
        <v>0</v>
      </c>
      <c r="BB457" s="556" t="s">
        <v>66</v>
      </c>
      <c r="BM457" s="75">
        <f t="shared" si="89"/>
        <v>0</v>
      </c>
      <c r="BN457" s="75">
        <f t="shared" si="90"/>
        <v>0</v>
      </c>
      <c r="BO457" s="75">
        <f t="shared" si="91"/>
        <v>0</v>
      </c>
      <c r="BP457" s="75">
        <f t="shared" si="92"/>
        <v>0</v>
      </c>
    </row>
    <row r="458" spans="1:68" ht="37.5" customHeight="1" x14ac:dyDescent="0.25">
      <c r="A458" s="60" t="s">
        <v>767</v>
      </c>
      <c r="B458" s="60" t="s">
        <v>768</v>
      </c>
      <c r="C458" s="34">
        <v>4301011312</v>
      </c>
      <c r="D458" s="796">
        <v>4607091384192</v>
      </c>
      <c r="E458" s="796"/>
      <c r="F458" s="59">
        <v>1.8</v>
      </c>
      <c r="G458" s="35">
        <v>6</v>
      </c>
      <c r="H458" s="59">
        <v>10.8</v>
      </c>
      <c r="I458" s="59">
        <v>11.28</v>
      </c>
      <c r="J458" s="35">
        <v>56</v>
      </c>
      <c r="K458" s="35" t="s">
        <v>140</v>
      </c>
      <c r="L458" s="35" t="s">
        <v>45</v>
      </c>
      <c r="M458" s="36" t="s">
        <v>139</v>
      </c>
      <c r="N458" s="36"/>
      <c r="O458" s="35">
        <v>60</v>
      </c>
      <c r="P458" s="9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8"/>
      <c r="R458" s="798"/>
      <c r="S458" s="798"/>
      <c r="T458" s="799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7"/>
        <v>0</v>
      </c>
      <c r="Z458" s="39" t="str">
        <f t="shared" si="88"/>
        <v/>
      </c>
      <c r="AA458" s="65" t="s">
        <v>45</v>
      </c>
      <c r="AB458" s="66" t="s">
        <v>45</v>
      </c>
      <c r="AC458" s="557" t="s">
        <v>769</v>
      </c>
      <c r="AG458" s="75"/>
      <c r="AJ458" s="79" t="s">
        <v>45</v>
      </c>
      <c r="AK458" s="79">
        <v>0</v>
      </c>
      <c r="BB458" s="558" t="s">
        <v>66</v>
      </c>
      <c r="BM458" s="75">
        <f t="shared" si="89"/>
        <v>0</v>
      </c>
      <c r="BN458" s="75">
        <f t="shared" si="90"/>
        <v>0</v>
      </c>
      <c r="BO458" s="75">
        <f t="shared" si="91"/>
        <v>0</v>
      </c>
      <c r="BP458" s="75">
        <f t="shared" si="92"/>
        <v>0</v>
      </c>
    </row>
    <row r="459" spans="1:68" ht="37.5" customHeight="1" x14ac:dyDescent="0.25">
      <c r="A459" s="60" t="s">
        <v>770</v>
      </c>
      <c r="B459" s="60" t="s">
        <v>771</v>
      </c>
      <c r="C459" s="34">
        <v>4301011874</v>
      </c>
      <c r="D459" s="796">
        <v>4680115884892</v>
      </c>
      <c r="E459" s="796"/>
      <c r="F459" s="59">
        <v>1.8</v>
      </c>
      <c r="G459" s="35">
        <v>6</v>
      </c>
      <c r="H459" s="59">
        <v>10.8</v>
      </c>
      <c r="I459" s="59">
        <v>11.28</v>
      </c>
      <c r="J459" s="35">
        <v>56</v>
      </c>
      <c r="K459" s="35" t="s">
        <v>140</v>
      </c>
      <c r="L459" s="35" t="s">
        <v>45</v>
      </c>
      <c r="M459" s="36" t="s">
        <v>82</v>
      </c>
      <c r="N459" s="36"/>
      <c r="O459" s="35">
        <v>60</v>
      </c>
      <c r="P459" s="9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8"/>
      <c r="R459" s="798"/>
      <c r="S459" s="798"/>
      <c r="T459" s="799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7"/>
        <v>0</v>
      </c>
      <c r="Z459" s="39" t="str">
        <f t="shared" si="88"/>
        <v/>
      </c>
      <c r="AA459" s="65" t="s">
        <v>45</v>
      </c>
      <c r="AB459" s="66" t="s">
        <v>45</v>
      </c>
      <c r="AC459" s="559" t="s">
        <v>772</v>
      </c>
      <c r="AG459" s="75"/>
      <c r="AJ459" s="79" t="s">
        <v>45</v>
      </c>
      <c r="AK459" s="79">
        <v>0</v>
      </c>
      <c r="BB459" s="560" t="s">
        <v>66</v>
      </c>
      <c r="BM459" s="75">
        <f t="shared" si="89"/>
        <v>0</v>
      </c>
      <c r="BN459" s="75">
        <f t="shared" si="90"/>
        <v>0</v>
      </c>
      <c r="BO459" s="75">
        <f t="shared" si="91"/>
        <v>0</v>
      </c>
      <c r="BP459" s="75">
        <f t="shared" si="92"/>
        <v>0</v>
      </c>
    </row>
    <row r="460" spans="1:68" ht="27" customHeight="1" x14ac:dyDescent="0.25">
      <c r="A460" s="60" t="s">
        <v>773</v>
      </c>
      <c r="B460" s="60" t="s">
        <v>774</v>
      </c>
      <c r="C460" s="34">
        <v>4301011875</v>
      </c>
      <c r="D460" s="796">
        <v>4680115884885</v>
      </c>
      <c r="E460" s="796"/>
      <c r="F460" s="59">
        <v>0.8</v>
      </c>
      <c r="G460" s="35">
        <v>15</v>
      </c>
      <c r="H460" s="59">
        <v>12</v>
      </c>
      <c r="I460" s="59">
        <v>12.48</v>
      </c>
      <c r="J460" s="35">
        <v>56</v>
      </c>
      <c r="K460" s="35" t="s">
        <v>140</v>
      </c>
      <c r="L460" s="35" t="s">
        <v>45</v>
      </c>
      <c r="M460" s="36" t="s">
        <v>82</v>
      </c>
      <c r="N460" s="36"/>
      <c r="O460" s="35">
        <v>60</v>
      </c>
      <c r="P460" s="9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8"/>
      <c r="R460" s="798"/>
      <c r="S460" s="798"/>
      <c r="T460" s="799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87"/>
        <v>0</v>
      </c>
      <c r="Z460" s="39" t="str">
        <f t="shared" si="88"/>
        <v/>
      </c>
      <c r="AA460" s="65" t="s">
        <v>45</v>
      </c>
      <c r="AB460" s="66" t="s">
        <v>45</v>
      </c>
      <c r="AC460" s="561" t="s">
        <v>772</v>
      </c>
      <c r="AG460" s="75"/>
      <c r="AJ460" s="79" t="s">
        <v>45</v>
      </c>
      <c r="AK460" s="79">
        <v>0</v>
      </c>
      <c r="BB460" s="562" t="s">
        <v>66</v>
      </c>
      <c r="BM460" s="75">
        <f t="shared" si="89"/>
        <v>0</v>
      </c>
      <c r="BN460" s="75">
        <f t="shared" si="90"/>
        <v>0</v>
      </c>
      <c r="BO460" s="75">
        <f t="shared" si="91"/>
        <v>0</v>
      </c>
      <c r="BP460" s="75">
        <f t="shared" si="92"/>
        <v>0</v>
      </c>
    </row>
    <row r="461" spans="1:68" ht="37.5" customHeight="1" x14ac:dyDescent="0.25">
      <c r="A461" s="60" t="s">
        <v>775</v>
      </c>
      <c r="B461" s="60" t="s">
        <v>776</v>
      </c>
      <c r="C461" s="34">
        <v>4301011871</v>
      </c>
      <c r="D461" s="796">
        <v>4680115884908</v>
      </c>
      <c r="E461" s="796"/>
      <c r="F461" s="59">
        <v>0.4</v>
      </c>
      <c r="G461" s="35">
        <v>10</v>
      </c>
      <c r="H461" s="59">
        <v>4</v>
      </c>
      <c r="I461" s="59">
        <v>4.21</v>
      </c>
      <c r="J461" s="35">
        <v>132</v>
      </c>
      <c r="K461" s="35" t="s">
        <v>88</v>
      </c>
      <c r="L461" s="35" t="s">
        <v>45</v>
      </c>
      <c r="M461" s="36" t="s">
        <v>82</v>
      </c>
      <c r="N461" s="36"/>
      <c r="O461" s="35">
        <v>60</v>
      </c>
      <c r="P461" s="9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8"/>
      <c r="R461" s="798"/>
      <c r="S461" s="798"/>
      <c r="T461" s="799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87"/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63" t="s">
        <v>772</v>
      </c>
      <c r="AG461" s="75"/>
      <c r="AJ461" s="79" t="s">
        <v>45</v>
      </c>
      <c r="AK461" s="79">
        <v>0</v>
      </c>
      <c r="BB461" s="564" t="s">
        <v>66</v>
      </c>
      <c r="BM461" s="75">
        <f t="shared" si="89"/>
        <v>0</v>
      </c>
      <c r="BN461" s="75">
        <f t="shared" si="90"/>
        <v>0</v>
      </c>
      <c r="BO461" s="75">
        <f t="shared" si="91"/>
        <v>0</v>
      </c>
      <c r="BP461" s="75">
        <f t="shared" si="92"/>
        <v>0</v>
      </c>
    </row>
    <row r="462" spans="1:68" x14ac:dyDescent="0.2">
      <c r="A462" s="793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90" t="s">
        <v>40</v>
      </c>
      <c r="Q462" s="791"/>
      <c r="R462" s="791"/>
      <c r="S462" s="791"/>
      <c r="T462" s="791"/>
      <c r="U462" s="791"/>
      <c r="V462" s="792"/>
      <c r="W462" s="40" t="s">
        <v>39</v>
      </c>
      <c r="X462" s="41">
        <f>IFERROR(X454/H454,"0")+IFERROR(X455/H455,"0")+IFERROR(X456/H456,"0")+IFERROR(X457/H457,"0")+IFERROR(X458/H458,"0")+IFERROR(X459/H459,"0")+IFERROR(X460/H460,"0")+IFERROR(X461/H461,"0")</f>
        <v>0</v>
      </c>
      <c r="Y462" s="41">
        <f>IFERROR(Y454/H454,"0")+IFERROR(Y455/H455,"0")+IFERROR(Y456/H456,"0")+IFERROR(Y457/H457,"0")+IFERROR(Y458/H458,"0")+IFERROR(Y459/H459,"0")+IFERROR(Y460/H460,"0")+IFERROR(Y461/H461,"0")</f>
        <v>0</v>
      </c>
      <c r="Z462" s="41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64"/>
      <c r="AB462" s="64"/>
      <c r="AC462" s="64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90" t="s">
        <v>40</v>
      </c>
      <c r="Q463" s="791"/>
      <c r="R463" s="791"/>
      <c r="S463" s="791"/>
      <c r="T463" s="791"/>
      <c r="U463" s="791"/>
      <c r="V463" s="792"/>
      <c r="W463" s="40" t="s">
        <v>0</v>
      </c>
      <c r="X463" s="41">
        <f>IFERROR(SUM(X454:X461),"0")</f>
        <v>0</v>
      </c>
      <c r="Y463" s="41">
        <f>IFERROR(SUM(Y454:Y461),"0")</f>
        <v>0</v>
      </c>
      <c r="Z463" s="40"/>
      <c r="AA463" s="64"/>
      <c r="AB463" s="64"/>
      <c r="AC463" s="64"/>
    </row>
    <row r="464" spans="1:68" ht="14.25" customHeight="1" x14ac:dyDescent="0.25">
      <c r="A464" s="795" t="s">
        <v>78</v>
      </c>
      <c r="B464" s="795"/>
      <c r="C464" s="795"/>
      <c r="D464" s="795"/>
      <c r="E464" s="795"/>
      <c r="F464" s="795"/>
      <c r="G464" s="795"/>
      <c r="H464" s="795"/>
      <c r="I464" s="795"/>
      <c r="J464" s="795"/>
      <c r="K464" s="795"/>
      <c r="L464" s="795"/>
      <c r="M464" s="795"/>
      <c r="N464" s="795"/>
      <c r="O464" s="795"/>
      <c r="P464" s="795"/>
      <c r="Q464" s="795"/>
      <c r="R464" s="795"/>
      <c r="S464" s="795"/>
      <c r="T464" s="795"/>
      <c r="U464" s="795"/>
      <c r="V464" s="795"/>
      <c r="W464" s="795"/>
      <c r="X464" s="795"/>
      <c r="Y464" s="795"/>
      <c r="Z464" s="795"/>
      <c r="AA464" s="63"/>
      <c r="AB464" s="63"/>
      <c r="AC464" s="63"/>
    </row>
    <row r="465" spans="1:68" ht="27" customHeight="1" x14ac:dyDescent="0.25">
      <c r="A465" s="60" t="s">
        <v>777</v>
      </c>
      <c r="B465" s="60" t="s">
        <v>778</v>
      </c>
      <c r="C465" s="34">
        <v>4301031303</v>
      </c>
      <c r="D465" s="796">
        <v>4607091384802</v>
      </c>
      <c r="E465" s="796"/>
      <c r="F465" s="59">
        <v>0.73</v>
      </c>
      <c r="G465" s="35">
        <v>6</v>
      </c>
      <c r="H465" s="59">
        <v>4.38</v>
      </c>
      <c r="I465" s="59">
        <v>4.6399999999999997</v>
      </c>
      <c r="J465" s="35">
        <v>156</v>
      </c>
      <c r="K465" s="35" t="s">
        <v>88</v>
      </c>
      <c r="L465" s="35" t="s">
        <v>45</v>
      </c>
      <c r="M465" s="36" t="s">
        <v>82</v>
      </c>
      <c r="N465" s="36"/>
      <c r="O465" s="35">
        <v>35</v>
      </c>
      <c r="P465" s="9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8"/>
      <c r="R465" s="798"/>
      <c r="S465" s="798"/>
      <c r="T465" s="799"/>
      <c r="U465" s="37" t="s">
        <v>45</v>
      </c>
      <c r="V465" s="37" t="s">
        <v>45</v>
      </c>
      <c r="W465" s="38" t="s">
        <v>0</v>
      </c>
      <c r="X465" s="56">
        <v>270</v>
      </c>
      <c r="Y465" s="53">
        <f>IFERROR(IF(X465="",0,CEILING((X465/$H465),1)*$H465),"")</f>
        <v>271.56</v>
      </c>
      <c r="Z465" s="39">
        <f>IFERROR(IF(Y465=0,"",ROUNDUP(Y465/H465,0)*0.00753),"")</f>
        <v>0.46686</v>
      </c>
      <c r="AA465" s="65" t="s">
        <v>45</v>
      </c>
      <c r="AB465" s="66" t="s">
        <v>45</v>
      </c>
      <c r="AC465" s="565" t="s">
        <v>779</v>
      </c>
      <c r="AG465" s="75"/>
      <c r="AJ465" s="79" t="s">
        <v>45</v>
      </c>
      <c r="AK465" s="79">
        <v>0</v>
      </c>
      <c r="BB465" s="566" t="s">
        <v>66</v>
      </c>
      <c r="BM465" s="75">
        <f>IFERROR(X465*I465/H465,"0")</f>
        <v>286.02739726027397</v>
      </c>
      <c r="BN465" s="75">
        <f>IFERROR(Y465*I465/H465,"0")</f>
        <v>287.68</v>
      </c>
      <c r="BO465" s="75">
        <f>IFERROR(1/J465*(X465/H465),"0")</f>
        <v>0.39515279241306639</v>
      </c>
      <c r="BP465" s="75">
        <f>IFERROR(1/J465*(Y465/H465),"0")</f>
        <v>0.39743589743589741</v>
      </c>
    </row>
    <row r="466" spans="1:68" ht="27" customHeight="1" x14ac:dyDescent="0.25">
      <c r="A466" s="60" t="s">
        <v>780</v>
      </c>
      <c r="B466" s="60" t="s">
        <v>781</v>
      </c>
      <c r="C466" s="34">
        <v>4301031304</v>
      </c>
      <c r="D466" s="796">
        <v>4607091384826</v>
      </c>
      <c r="E466" s="796"/>
      <c r="F466" s="59">
        <v>0.35</v>
      </c>
      <c r="G466" s="35">
        <v>8</v>
      </c>
      <c r="H466" s="59">
        <v>2.8</v>
      </c>
      <c r="I466" s="59">
        <v>2.98</v>
      </c>
      <c r="J466" s="35">
        <v>234</v>
      </c>
      <c r="K466" s="35" t="s">
        <v>83</v>
      </c>
      <c r="L466" s="35" t="s">
        <v>45</v>
      </c>
      <c r="M466" s="36" t="s">
        <v>82</v>
      </c>
      <c r="N466" s="36"/>
      <c r="O466" s="35">
        <v>35</v>
      </c>
      <c r="P466" s="9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8"/>
      <c r="R466" s="798"/>
      <c r="S466" s="798"/>
      <c r="T466" s="799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IFERROR(IF(Y466=0,"",ROUNDUP(Y466/H466,0)*0.00502),"")</f>
        <v/>
      </c>
      <c r="AA466" s="65" t="s">
        <v>45</v>
      </c>
      <c r="AB466" s="66" t="s">
        <v>45</v>
      </c>
      <c r="AC466" s="567" t="s">
        <v>779</v>
      </c>
      <c r="AG466" s="75"/>
      <c r="AJ466" s="79" t="s">
        <v>45</v>
      </c>
      <c r="AK466" s="79">
        <v>0</v>
      </c>
      <c r="BB466" s="568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x14ac:dyDescent="0.2">
      <c r="A467" s="793"/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4"/>
      <c r="P467" s="790" t="s">
        <v>40</v>
      </c>
      <c r="Q467" s="791"/>
      <c r="R467" s="791"/>
      <c r="S467" s="791"/>
      <c r="T467" s="791"/>
      <c r="U467" s="791"/>
      <c r="V467" s="792"/>
      <c r="W467" s="40" t="s">
        <v>39</v>
      </c>
      <c r="X467" s="41">
        <f>IFERROR(X465/H465,"0")+IFERROR(X466/H466,"0")</f>
        <v>61.643835616438359</v>
      </c>
      <c r="Y467" s="41">
        <f>IFERROR(Y465/H465,"0")+IFERROR(Y466/H466,"0")</f>
        <v>62</v>
      </c>
      <c r="Z467" s="41">
        <f>IFERROR(IF(Z465="",0,Z465),"0")+IFERROR(IF(Z466="",0,Z466),"0")</f>
        <v>0.46686</v>
      </c>
      <c r="AA467" s="64"/>
      <c r="AB467" s="64"/>
      <c r="AC467" s="64"/>
    </row>
    <row r="468" spans="1:68" x14ac:dyDescent="0.2">
      <c r="A468" s="793"/>
      <c r="B468" s="793"/>
      <c r="C468" s="793"/>
      <c r="D468" s="793"/>
      <c r="E468" s="793"/>
      <c r="F468" s="793"/>
      <c r="G468" s="793"/>
      <c r="H468" s="793"/>
      <c r="I468" s="793"/>
      <c r="J468" s="793"/>
      <c r="K468" s="793"/>
      <c r="L468" s="793"/>
      <c r="M468" s="793"/>
      <c r="N468" s="793"/>
      <c r="O468" s="794"/>
      <c r="P468" s="790" t="s">
        <v>40</v>
      </c>
      <c r="Q468" s="791"/>
      <c r="R468" s="791"/>
      <c r="S468" s="791"/>
      <c r="T468" s="791"/>
      <c r="U468" s="791"/>
      <c r="V468" s="792"/>
      <c r="W468" s="40" t="s">
        <v>0</v>
      </c>
      <c r="X468" s="41">
        <f>IFERROR(SUM(X465:X466),"0")</f>
        <v>270</v>
      </c>
      <c r="Y468" s="41">
        <f>IFERROR(SUM(Y465:Y466),"0")</f>
        <v>271.56</v>
      </c>
      <c r="Z468" s="40"/>
      <c r="AA468" s="64"/>
      <c r="AB468" s="64"/>
      <c r="AC468" s="64"/>
    </row>
    <row r="469" spans="1:68" ht="14.25" customHeight="1" x14ac:dyDescent="0.25">
      <c r="A469" s="795" t="s">
        <v>84</v>
      </c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5"/>
      <c r="P469" s="795"/>
      <c r="Q469" s="795"/>
      <c r="R469" s="795"/>
      <c r="S469" s="795"/>
      <c r="T469" s="795"/>
      <c r="U469" s="795"/>
      <c r="V469" s="795"/>
      <c r="W469" s="795"/>
      <c r="X469" s="795"/>
      <c r="Y469" s="795"/>
      <c r="Z469" s="795"/>
      <c r="AA469" s="63"/>
      <c r="AB469" s="63"/>
      <c r="AC469" s="63"/>
    </row>
    <row r="470" spans="1:68" ht="27" customHeight="1" x14ac:dyDescent="0.25">
      <c r="A470" s="60" t="s">
        <v>782</v>
      </c>
      <c r="B470" s="60" t="s">
        <v>783</v>
      </c>
      <c r="C470" s="34">
        <v>4301051899</v>
      </c>
      <c r="D470" s="796">
        <v>4607091384246</v>
      </c>
      <c r="E470" s="796"/>
      <c r="F470" s="59">
        <v>1.5</v>
      </c>
      <c r="G470" s="35">
        <v>6</v>
      </c>
      <c r="H470" s="59">
        <v>9</v>
      </c>
      <c r="I470" s="59">
        <v>9.5640000000000001</v>
      </c>
      <c r="J470" s="35">
        <v>56</v>
      </c>
      <c r="K470" s="35" t="s">
        <v>140</v>
      </c>
      <c r="L470" s="35" t="s">
        <v>45</v>
      </c>
      <c r="M470" s="36" t="s">
        <v>143</v>
      </c>
      <c r="N470" s="36"/>
      <c r="O470" s="35">
        <v>40</v>
      </c>
      <c r="P470" s="908" t="s">
        <v>784</v>
      </c>
      <c r="Q470" s="798"/>
      <c r="R470" s="798"/>
      <c r="S470" s="798"/>
      <c r="T470" s="799"/>
      <c r="U470" s="37" t="s">
        <v>45</v>
      </c>
      <c r="V470" s="37" t="s">
        <v>45</v>
      </c>
      <c r="W470" s="38" t="s">
        <v>0</v>
      </c>
      <c r="X470" s="56">
        <v>40</v>
      </c>
      <c r="Y470" s="53">
        <f t="shared" ref="Y470:Y476" si="93">IFERROR(IF(X470="",0,CEILING((X470/$H470),1)*$H470),"")</f>
        <v>45</v>
      </c>
      <c r="Z470" s="39">
        <f>IFERROR(IF(Y470=0,"",ROUNDUP(Y470/H470,0)*0.02175),"")</f>
        <v>0.10874999999999999</v>
      </c>
      <c r="AA470" s="65" t="s">
        <v>45</v>
      </c>
      <c r="AB470" s="66" t="s">
        <v>45</v>
      </c>
      <c r="AC470" s="569" t="s">
        <v>785</v>
      </c>
      <c r="AG470" s="75"/>
      <c r="AJ470" s="79" t="s">
        <v>45</v>
      </c>
      <c r="AK470" s="79">
        <v>0</v>
      </c>
      <c r="BB470" s="570" t="s">
        <v>66</v>
      </c>
      <c r="BM470" s="75">
        <f t="shared" ref="BM470:BM476" si="94">IFERROR(X470*I470/H470,"0")</f>
        <v>42.506666666666668</v>
      </c>
      <c r="BN470" s="75">
        <f t="shared" ref="BN470:BN476" si="95">IFERROR(Y470*I470/H470,"0")</f>
        <v>47.82</v>
      </c>
      <c r="BO470" s="75">
        <f t="shared" ref="BO470:BO476" si="96">IFERROR(1/J470*(X470/H470),"0")</f>
        <v>7.9365079365079361E-2</v>
      </c>
      <c r="BP470" s="75">
        <f t="shared" ref="BP470:BP476" si="97">IFERROR(1/J470*(Y470/H470),"0")</f>
        <v>8.9285714285714274E-2</v>
      </c>
    </row>
    <row r="471" spans="1:68" ht="37.5" customHeight="1" x14ac:dyDescent="0.25">
      <c r="A471" s="60" t="s">
        <v>782</v>
      </c>
      <c r="B471" s="60" t="s">
        <v>786</v>
      </c>
      <c r="C471" s="34">
        <v>4301051635</v>
      </c>
      <c r="D471" s="796">
        <v>4607091384246</v>
      </c>
      <c r="E471" s="796"/>
      <c r="F471" s="59">
        <v>1.3</v>
      </c>
      <c r="G471" s="35">
        <v>6</v>
      </c>
      <c r="H471" s="59">
        <v>7.8</v>
      </c>
      <c r="I471" s="59">
        <v>8.3640000000000008</v>
      </c>
      <c r="J471" s="35">
        <v>56</v>
      </c>
      <c r="K471" s="35" t="s">
        <v>140</v>
      </c>
      <c r="L471" s="35" t="s">
        <v>45</v>
      </c>
      <c r="M471" s="36" t="s">
        <v>82</v>
      </c>
      <c r="N471" s="36"/>
      <c r="O471" s="35">
        <v>40</v>
      </c>
      <c r="P471" s="90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8"/>
      <c r="R471" s="798"/>
      <c r="S471" s="798"/>
      <c r="T471" s="799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3"/>
        <v>0</v>
      </c>
      <c r="Z471" s="39" t="str">
        <f>IFERROR(IF(Y471=0,"",ROUNDUP(Y471/H471,0)*0.02175),"")</f>
        <v/>
      </c>
      <c r="AA471" s="65" t="s">
        <v>45</v>
      </c>
      <c r="AB471" s="66" t="s">
        <v>45</v>
      </c>
      <c r="AC471" s="571" t="s">
        <v>787</v>
      </c>
      <c r="AG471" s="75"/>
      <c r="AJ471" s="79" t="s">
        <v>45</v>
      </c>
      <c r="AK471" s="79">
        <v>0</v>
      </c>
      <c r="BB471" s="572" t="s">
        <v>66</v>
      </c>
      <c r="BM471" s="75">
        <f t="shared" si="94"/>
        <v>0</v>
      </c>
      <c r="BN471" s="75">
        <f t="shared" si="95"/>
        <v>0</v>
      </c>
      <c r="BO471" s="75">
        <f t="shared" si="96"/>
        <v>0</v>
      </c>
      <c r="BP471" s="75">
        <f t="shared" si="97"/>
        <v>0</v>
      </c>
    </row>
    <row r="472" spans="1:68" ht="27" customHeight="1" x14ac:dyDescent="0.25">
      <c r="A472" s="60" t="s">
        <v>788</v>
      </c>
      <c r="B472" s="60" t="s">
        <v>789</v>
      </c>
      <c r="C472" s="34">
        <v>4301051445</v>
      </c>
      <c r="D472" s="796">
        <v>4680115881976</v>
      </c>
      <c r="E472" s="796"/>
      <c r="F472" s="59">
        <v>1.3</v>
      </c>
      <c r="G472" s="35">
        <v>6</v>
      </c>
      <c r="H472" s="59">
        <v>7.8</v>
      </c>
      <c r="I472" s="59">
        <v>8.2799999999999994</v>
      </c>
      <c r="J472" s="35">
        <v>56</v>
      </c>
      <c r="K472" s="35" t="s">
        <v>140</v>
      </c>
      <c r="L472" s="35" t="s">
        <v>45</v>
      </c>
      <c r="M472" s="36" t="s">
        <v>82</v>
      </c>
      <c r="N472" s="36"/>
      <c r="O472" s="35">
        <v>40</v>
      </c>
      <c r="P472" s="9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8"/>
      <c r="R472" s="798"/>
      <c r="S472" s="798"/>
      <c r="T472" s="799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3"/>
        <v>0</v>
      </c>
      <c r="Z472" s="39" t="str">
        <f>IFERROR(IF(Y472=0,"",ROUNDUP(Y472/H472,0)*0.02175),"")</f>
        <v/>
      </c>
      <c r="AA472" s="65" t="s">
        <v>45</v>
      </c>
      <c r="AB472" s="66" t="s">
        <v>45</v>
      </c>
      <c r="AC472" s="573" t="s">
        <v>790</v>
      </c>
      <c r="AG472" s="75"/>
      <c r="AJ472" s="79" t="s">
        <v>45</v>
      </c>
      <c r="AK472" s="79">
        <v>0</v>
      </c>
      <c r="BB472" s="574" t="s">
        <v>66</v>
      </c>
      <c r="BM472" s="75">
        <f t="shared" si="94"/>
        <v>0</v>
      </c>
      <c r="BN472" s="75">
        <f t="shared" si="95"/>
        <v>0</v>
      </c>
      <c r="BO472" s="75">
        <f t="shared" si="96"/>
        <v>0</v>
      </c>
      <c r="BP472" s="75">
        <f t="shared" si="97"/>
        <v>0</v>
      </c>
    </row>
    <row r="473" spans="1:68" ht="27" customHeight="1" x14ac:dyDescent="0.25">
      <c r="A473" s="60" t="s">
        <v>788</v>
      </c>
      <c r="B473" s="60" t="s">
        <v>791</v>
      </c>
      <c r="C473" s="34">
        <v>4301051901</v>
      </c>
      <c r="D473" s="796">
        <v>4680115881976</v>
      </c>
      <c r="E473" s="796"/>
      <c r="F473" s="59">
        <v>1.5</v>
      </c>
      <c r="G473" s="35">
        <v>6</v>
      </c>
      <c r="H473" s="59">
        <v>9</v>
      </c>
      <c r="I473" s="59">
        <v>9.48</v>
      </c>
      <c r="J473" s="35">
        <v>56</v>
      </c>
      <c r="K473" s="35" t="s">
        <v>140</v>
      </c>
      <c r="L473" s="35" t="s">
        <v>45</v>
      </c>
      <c r="M473" s="36" t="s">
        <v>143</v>
      </c>
      <c r="N473" s="36"/>
      <c r="O473" s="35">
        <v>40</v>
      </c>
      <c r="P473" s="911" t="s">
        <v>792</v>
      </c>
      <c r="Q473" s="798"/>
      <c r="R473" s="798"/>
      <c r="S473" s="798"/>
      <c r="T473" s="799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3"/>
        <v>0</v>
      </c>
      <c r="Z473" s="39" t="str">
        <f>IFERROR(IF(Y473=0,"",ROUNDUP(Y473/H473,0)*0.02175),"")</f>
        <v/>
      </c>
      <c r="AA473" s="65" t="s">
        <v>45</v>
      </c>
      <c r="AB473" s="66" t="s">
        <v>45</v>
      </c>
      <c r="AC473" s="575" t="s">
        <v>793</v>
      </c>
      <c r="AG473" s="75"/>
      <c r="AJ473" s="79" t="s">
        <v>45</v>
      </c>
      <c r="AK473" s="79">
        <v>0</v>
      </c>
      <c r="BB473" s="576" t="s">
        <v>66</v>
      </c>
      <c r="BM473" s="75">
        <f t="shared" si="94"/>
        <v>0</v>
      </c>
      <c r="BN473" s="75">
        <f t="shared" si="95"/>
        <v>0</v>
      </c>
      <c r="BO473" s="75">
        <f t="shared" si="96"/>
        <v>0</v>
      </c>
      <c r="BP473" s="75">
        <f t="shared" si="97"/>
        <v>0</v>
      </c>
    </row>
    <row r="474" spans="1:68" ht="27" customHeight="1" x14ac:dyDescent="0.25">
      <c r="A474" s="60" t="s">
        <v>794</v>
      </c>
      <c r="B474" s="60" t="s">
        <v>795</v>
      </c>
      <c r="C474" s="34">
        <v>4301051297</v>
      </c>
      <c r="D474" s="796">
        <v>4607091384253</v>
      </c>
      <c r="E474" s="796"/>
      <c r="F474" s="59">
        <v>0.4</v>
      </c>
      <c r="G474" s="35">
        <v>6</v>
      </c>
      <c r="H474" s="59">
        <v>2.4</v>
      </c>
      <c r="I474" s="59">
        <v>2.6840000000000002</v>
      </c>
      <c r="J474" s="35">
        <v>156</v>
      </c>
      <c r="K474" s="35" t="s">
        <v>88</v>
      </c>
      <c r="L474" s="35" t="s">
        <v>45</v>
      </c>
      <c r="M474" s="36" t="s">
        <v>82</v>
      </c>
      <c r="N474" s="36"/>
      <c r="O474" s="35">
        <v>40</v>
      </c>
      <c r="P474" s="9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8"/>
      <c r="R474" s="798"/>
      <c r="S474" s="798"/>
      <c r="T474" s="799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3"/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7" t="s">
        <v>796</v>
      </c>
      <c r="AG474" s="75"/>
      <c r="AJ474" s="79" t="s">
        <v>45</v>
      </c>
      <c r="AK474" s="79">
        <v>0</v>
      </c>
      <c r="BB474" s="578" t="s">
        <v>66</v>
      </c>
      <c r="BM474" s="75">
        <f t="shared" si="94"/>
        <v>0</v>
      </c>
      <c r="BN474" s="75">
        <f t="shared" si="95"/>
        <v>0</v>
      </c>
      <c r="BO474" s="75">
        <f t="shared" si="96"/>
        <v>0</v>
      </c>
      <c r="BP474" s="75">
        <f t="shared" si="97"/>
        <v>0</v>
      </c>
    </row>
    <row r="475" spans="1:68" ht="37.5" customHeight="1" x14ac:dyDescent="0.25">
      <c r="A475" s="60" t="s">
        <v>794</v>
      </c>
      <c r="B475" s="60" t="s">
        <v>797</v>
      </c>
      <c r="C475" s="34">
        <v>4301051634</v>
      </c>
      <c r="D475" s="796">
        <v>4607091384253</v>
      </c>
      <c r="E475" s="796"/>
      <c r="F475" s="59">
        <v>0.4</v>
      </c>
      <c r="G475" s="35">
        <v>6</v>
      </c>
      <c r="H475" s="59">
        <v>2.4</v>
      </c>
      <c r="I475" s="59">
        <v>2.6840000000000002</v>
      </c>
      <c r="J475" s="35">
        <v>156</v>
      </c>
      <c r="K475" s="35" t="s">
        <v>88</v>
      </c>
      <c r="L475" s="35" t="s">
        <v>45</v>
      </c>
      <c r="M475" s="36" t="s">
        <v>82</v>
      </c>
      <c r="N475" s="36"/>
      <c r="O475" s="35">
        <v>40</v>
      </c>
      <c r="P475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8"/>
      <c r="R475" s="798"/>
      <c r="S475" s="798"/>
      <c r="T475" s="799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3"/>
        <v>0</v>
      </c>
      <c r="Z475" s="39" t="str">
        <f>IFERROR(IF(Y475=0,"",ROUNDUP(Y475/H475,0)*0.00753),"")</f>
        <v/>
      </c>
      <c r="AA475" s="65" t="s">
        <v>45</v>
      </c>
      <c r="AB475" s="66" t="s">
        <v>45</v>
      </c>
      <c r="AC475" s="579" t="s">
        <v>787</v>
      </c>
      <c r="AG475" s="75"/>
      <c r="AJ475" s="79" t="s">
        <v>45</v>
      </c>
      <c r="AK475" s="79">
        <v>0</v>
      </c>
      <c r="BB475" s="580" t="s">
        <v>66</v>
      </c>
      <c r="BM475" s="75">
        <f t="shared" si="94"/>
        <v>0</v>
      </c>
      <c r="BN475" s="75">
        <f t="shared" si="95"/>
        <v>0</v>
      </c>
      <c r="BO475" s="75">
        <f t="shared" si="96"/>
        <v>0</v>
      </c>
      <c r="BP475" s="75">
        <f t="shared" si="97"/>
        <v>0</v>
      </c>
    </row>
    <row r="476" spans="1:68" ht="27" customHeight="1" x14ac:dyDescent="0.25">
      <c r="A476" s="60" t="s">
        <v>798</v>
      </c>
      <c r="B476" s="60" t="s">
        <v>799</v>
      </c>
      <c r="C476" s="34">
        <v>4301051444</v>
      </c>
      <c r="D476" s="796">
        <v>4680115881969</v>
      </c>
      <c r="E476" s="796"/>
      <c r="F476" s="59">
        <v>0.4</v>
      </c>
      <c r="G476" s="35">
        <v>6</v>
      </c>
      <c r="H476" s="59">
        <v>2.4</v>
      </c>
      <c r="I476" s="59">
        <v>2.6</v>
      </c>
      <c r="J476" s="35">
        <v>156</v>
      </c>
      <c r="K476" s="35" t="s">
        <v>88</v>
      </c>
      <c r="L476" s="35" t="s">
        <v>45</v>
      </c>
      <c r="M476" s="36" t="s">
        <v>82</v>
      </c>
      <c r="N476" s="36"/>
      <c r="O476" s="35">
        <v>40</v>
      </c>
      <c r="P476" s="9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8"/>
      <c r="R476" s="798"/>
      <c r="S476" s="798"/>
      <c r="T476" s="799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3"/>
        <v>0</v>
      </c>
      <c r="Z476" s="39" t="str">
        <f>IFERROR(IF(Y476=0,"",ROUNDUP(Y476/H476,0)*0.00753),"")</f>
        <v/>
      </c>
      <c r="AA476" s="65" t="s">
        <v>45</v>
      </c>
      <c r="AB476" s="66" t="s">
        <v>45</v>
      </c>
      <c r="AC476" s="581" t="s">
        <v>790</v>
      </c>
      <c r="AG476" s="75"/>
      <c r="AJ476" s="79" t="s">
        <v>45</v>
      </c>
      <c r="AK476" s="79">
        <v>0</v>
      </c>
      <c r="BB476" s="582" t="s">
        <v>66</v>
      </c>
      <c r="BM476" s="75">
        <f t="shared" si="94"/>
        <v>0</v>
      </c>
      <c r="BN476" s="75">
        <f t="shared" si="95"/>
        <v>0</v>
      </c>
      <c r="BO476" s="75">
        <f t="shared" si="96"/>
        <v>0</v>
      </c>
      <c r="BP476" s="75">
        <f t="shared" si="97"/>
        <v>0</v>
      </c>
    </row>
    <row r="477" spans="1:68" x14ac:dyDescent="0.2">
      <c r="A477" s="793"/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4"/>
      <c r="P477" s="790" t="s">
        <v>40</v>
      </c>
      <c r="Q477" s="791"/>
      <c r="R477" s="791"/>
      <c r="S477" s="791"/>
      <c r="T477" s="791"/>
      <c r="U477" s="791"/>
      <c r="V477" s="792"/>
      <c r="W477" s="40" t="s">
        <v>39</v>
      </c>
      <c r="X477" s="41">
        <f>IFERROR(X470/H470,"0")+IFERROR(X471/H471,"0")+IFERROR(X472/H472,"0")+IFERROR(X473/H473,"0")+IFERROR(X474/H474,"0")+IFERROR(X475/H475,"0")+IFERROR(X476/H476,"0")</f>
        <v>4.4444444444444446</v>
      </c>
      <c r="Y477" s="41">
        <f>IFERROR(Y470/H470,"0")+IFERROR(Y471/H471,"0")+IFERROR(Y472/H472,"0")+IFERROR(Y473/H473,"0")+IFERROR(Y474/H474,"0")+IFERROR(Y475/H475,"0")+IFERROR(Y476/H476,"0")</f>
        <v>5</v>
      </c>
      <c r="Z477" s="41">
        <f>IFERROR(IF(Z470="",0,Z470),"0")+IFERROR(IF(Z471="",0,Z471),"0")+IFERROR(IF(Z472="",0,Z472),"0")+IFERROR(IF(Z473="",0,Z473),"0")+IFERROR(IF(Z474="",0,Z474),"0")+IFERROR(IF(Z475="",0,Z475),"0")+IFERROR(IF(Z476="",0,Z476),"0")</f>
        <v>0.10874999999999999</v>
      </c>
      <c r="AA477" s="64"/>
      <c r="AB477" s="64"/>
      <c r="AC477" s="64"/>
    </row>
    <row r="478" spans="1:68" x14ac:dyDescent="0.2">
      <c r="A478" s="793"/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4"/>
      <c r="P478" s="790" t="s">
        <v>40</v>
      </c>
      <c r="Q478" s="791"/>
      <c r="R478" s="791"/>
      <c r="S478" s="791"/>
      <c r="T478" s="791"/>
      <c r="U478" s="791"/>
      <c r="V478" s="792"/>
      <c r="W478" s="40" t="s">
        <v>0</v>
      </c>
      <c r="X478" s="41">
        <f>IFERROR(SUM(X470:X476),"0")</f>
        <v>40</v>
      </c>
      <c r="Y478" s="41">
        <f>IFERROR(SUM(Y470:Y476),"0")</f>
        <v>45</v>
      </c>
      <c r="Z478" s="40"/>
      <c r="AA478" s="64"/>
      <c r="AB478" s="64"/>
      <c r="AC478" s="64"/>
    </row>
    <row r="479" spans="1:68" ht="14.25" customHeight="1" x14ac:dyDescent="0.25">
      <c r="A479" s="795" t="s">
        <v>240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63"/>
      <c r="AB479" s="63"/>
      <c r="AC479" s="63"/>
    </row>
    <row r="480" spans="1:68" ht="27" customHeight="1" x14ac:dyDescent="0.25">
      <c r="A480" s="60" t="s">
        <v>800</v>
      </c>
      <c r="B480" s="60" t="s">
        <v>801</v>
      </c>
      <c r="C480" s="34">
        <v>4301060441</v>
      </c>
      <c r="D480" s="796">
        <v>4607091389357</v>
      </c>
      <c r="E480" s="796"/>
      <c r="F480" s="59">
        <v>1.5</v>
      </c>
      <c r="G480" s="35">
        <v>6</v>
      </c>
      <c r="H480" s="59">
        <v>9</v>
      </c>
      <c r="I480" s="59">
        <v>9.48</v>
      </c>
      <c r="J480" s="35">
        <v>56</v>
      </c>
      <c r="K480" s="35" t="s">
        <v>140</v>
      </c>
      <c r="L480" s="35" t="s">
        <v>45</v>
      </c>
      <c r="M480" s="36" t="s">
        <v>143</v>
      </c>
      <c r="N480" s="36"/>
      <c r="O480" s="35">
        <v>40</v>
      </c>
      <c r="P480" s="905" t="s">
        <v>802</v>
      </c>
      <c r="Q480" s="798"/>
      <c r="R480" s="798"/>
      <c r="S480" s="798"/>
      <c r="T480" s="799"/>
      <c r="U480" s="37" t="s">
        <v>45</v>
      </c>
      <c r="V480" s="37" t="s">
        <v>45</v>
      </c>
      <c r="W480" s="38" t="s">
        <v>0</v>
      </c>
      <c r="X480" s="56">
        <v>30</v>
      </c>
      <c r="Y480" s="53">
        <f>IFERROR(IF(X480="",0,CEILING((X480/$H480),1)*$H480),"")</f>
        <v>36</v>
      </c>
      <c r="Z480" s="39">
        <f>IFERROR(IF(Y480=0,"",ROUNDUP(Y480/H480,0)*0.02175),"")</f>
        <v>8.6999999999999994E-2</v>
      </c>
      <c r="AA480" s="65" t="s">
        <v>45</v>
      </c>
      <c r="AB480" s="66" t="s">
        <v>45</v>
      </c>
      <c r="AC480" s="583" t="s">
        <v>803</v>
      </c>
      <c r="AG480" s="75"/>
      <c r="AJ480" s="79" t="s">
        <v>45</v>
      </c>
      <c r="AK480" s="79">
        <v>0</v>
      </c>
      <c r="BB480" s="584" t="s">
        <v>66</v>
      </c>
      <c r="BM480" s="75">
        <f>IFERROR(X480*I480/H480,"0")</f>
        <v>31.600000000000005</v>
      </c>
      <c r="BN480" s="75">
        <f>IFERROR(Y480*I480/H480,"0")</f>
        <v>37.92</v>
      </c>
      <c r="BO480" s="75">
        <f>IFERROR(1/J480*(X480/H480),"0")</f>
        <v>5.9523809523809521E-2</v>
      </c>
      <c r="BP480" s="75">
        <f>IFERROR(1/J480*(Y480/H480),"0")</f>
        <v>7.1428571428571425E-2</v>
      </c>
    </row>
    <row r="481" spans="1:68" ht="27" customHeight="1" x14ac:dyDescent="0.25">
      <c r="A481" s="60" t="s">
        <v>800</v>
      </c>
      <c r="B481" s="60" t="s">
        <v>804</v>
      </c>
      <c r="C481" s="34">
        <v>4301060377</v>
      </c>
      <c r="D481" s="796">
        <v>4607091389357</v>
      </c>
      <c r="E481" s="796"/>
      <c r="F481" s="59">
        <v>1.3</v>
      </c>
      <c r="G481" s="35">
        <v>6</v>
      </c>
      <c r="H481" s="59">
        <v>7.8</v>
      </c>
      <c r="I481" s="59">
        <v>8.2799999999999994</v>
      </c>
      <c r="J481" s="35">
        <v>56</v>
      </c>
      <c r="K481" s="35" t="s">
        <v>140</v>
      </c>
      <c r="L481" s="35" t="s">
        <v>45</v>
      </c>
      <c r="M481" s="36" t="s">
        <v>82</v>
      </c>
      <c r="N481" s="36"/>
      <c r="O481" s="35">
        <v>40</v>
      </c>
      <c r="P481" s="90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8"/>
      <c r="R481" s="798"/>
      <c r="S481" s="798"/>
      <c r="T481" s="799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IFERROR(IF(Y481=0,"",ROUNDUP(Y481/H481,0)*0.02175),"")</f>
        <v/>
      </c>
      <c r="AA481" s="65" t="s">
        <v>45</v>
      </c>
      <c r="AB481" s="66" t="s">
        <v>45</v>
      </c>
      <c r="AC481" s="585" t="s">
        <v>805</v>
      </c>
      <c r="AG481" s="75"/>
      <c r="AJ481" s="79" t="s">
        <v>45</v>
      </c>
      <c r="AK481" s="79">
        <v>0</v>
      </c>
      <c r="BB481" s="586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x14ac:dyDescent="0.2">
      <c r="A482" s="793"/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4"/>
      <c r="P482" s="790" t="s">
        <v>40</v>
      </c>
      <c r="Q482" s="791"/>
      <c r="R482" s="791"/>
      <c r="S482" s="791"/>
      <c r="T482" s="791"/>
      <c r="U482" s="791"/>
      <c r="V482" s="792"/>
      <c r="W482" s="40" t="s">
        <v>39</v>
      </c>
      <c r="X482" s="41">
        <f>IFERROR(X480/H480,"0")+IFERROR(X481/H481,"0")</f>
        <v>3.3333333333333335</v>
      </c>
      <c r="Y482" s="41">
        <f>IFERROR(Y480/H480,"0")+IFERROR(Y481/H481,"0")</f>
        <v>4</v>
      </c>
      <c r="Z482" s="41">
        <f>IFERROR(IF(Z480="",0,Z480),"0")+IFERROR(IF(Z481="",0,Z481),"0")</f>
        <v>8.6999999999999994E-2</v>
      </c>
      <c r="AA482" s="64"/>
      <c r="AB482" s="64"/>
      <c r="AC482" s="64"/>
    </row>
    <row r="483" spans="1:68" x14ac:dyDescent="0.2">
      <c r="A483" s="793"/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4"/>
      <c r="P483" s="790" t="s">
        <v>40</v>
      </c>
      <c r="Q483" s="791"/>
      <c r="R483" s="791"/>
      <c r="S483" s="791"/>
      <c r="T483" s="791"/>
      <c r="U483" s="791"/>
      <c r="V483" s="792"/>
      <c r="W483" s="40" t="s">
        <v>0</v>
      </c>
      <c r="X483" s="41">
        <f>IFERROR(SUM(X480:X481),"0")</f>
        <v>30</v>
      </c>
      <c r="Y483" s="41">
        <f>IFERROR(SUM(Y480:Y481),"0")</f>
        <v>36</v>
      </c>
      <c r="Z483" s="40"/>
      <c r="AA483" s="64"/>
      <c r="AB483" s="64"/>
      <c r="AC483" s="64"/>
    </row>
    <row r="484" spans="1:68" ht="27.75" customHeight="1" x14ac:dyDescent="0.2">
      <c r="A484" s="839" t="s">
        <v>806</v>
      </c>
      <c r="B484" s="839"/>
      <c r="C484" s="839"/>
      <c r="D484" s="839"/>
      <c r="E484" s="839"/>
      <c r="F484" s="839"/>
      <c r="G484" s="839"/>
      <c r="H484" s="839"/>
      <c r="I484" s="839"/>
      <c r="J484" s="839"/>
      <c r="K484" s="839"/>
      <c r="L484" s="839"/>
      <c r="M484" s="839"/>
      <c r="N484" s="839"/>
      <c r="O484" s="839"/>
      <c r="P484" s="839"/>
      <c r="Q484" s="839"/>
      <c r="R484" s="839"/>
      <c r="S484" s="839"/>
      <c r="T484" s="839"/>
      <c r="U484" s="839"/>
      <c r="V484" s="839"/>
      <c r="W484" s="839"/>
      <c r="X484" s="839"/>
      <c r="Y484" s="839"/>
      <c r="Z484" s="839"/>
      <c r="AA484" s="52"/>
      <c r="AB484" s="52"/>
      <c r="AC484" s="52"/>
    </row>
    <row r="485" spans="1:68" ht="16.5" customHeight="1" x14ac:dyDescent="0.25">
      <c r="A485" s="805" t="s">
        <v>807</v>
      </c>
      <c r="B485" s="805"/>
      <c r="C485" s="805"/>
      <c r="D485" s="805"/>
      <c r="E485" s="805"/>
      <c r="F485" s="805"/>
      <c r="G485" s="805"/>
      <c r="H485" s="805"/>
      <c r="I485" s="805"/>
      <c r="J485" s="805"/>
      <c r="K485" s="805"/>
      <c r="L485" s="805"/>
      <c r="M485" s="805"/>
      <c r="N485" s="805"/>
      <c r="O485" s="805"/>
      <c r="P485" s="805"/>
      <c r="Q485" s="805"/>
      <c r="R485" s="805"/>
      <c r="S485" s="805"/>
      <c r="T485" s="805"/>
      <c r="U485" s="805"/>
      <c r="V485" s="805"/>
      <c r="W485" s="805"/>
      <c r="X485" s="805"/>
      <c r="Y485" s="805"/>
      <c r="Z485" s="805"/>
      <c r="AA485" s="62"/>
      <c r="AB485" s="62"/>
      <c r="AC485" s="62"/>
    </row>
    <row r="486" spans="1:68" ht="14.25" customHeight="1" x14ac:dyDescent="0.25">
      <c r="A486" s="795" t="s">
        <v>135</v>
      </c>
      <c r="B486" s="795"/>
      <c r="C486" s="795"/>
      <c r="D486" s="795"/>
      <c r="E486" s="795"/>
      <c r="F486" s="795"/>
      <c r="G486" s="795"/>
      <c r="H486" s="795"/>
      <c r="I486" s="795"/>
      <c r="J486" s="795"/>
      <c r="K486" s="795"/>
      <c r="L486" s="795"/>
      <c r="M486" s="795"/>
      <c r="N486" s="795"/>
      <c r="O486" s="795"/>
      <c r="P486" s="795"/>
      <c r="Q486" s="795"/>
      <c r="R486" s="795"/>
      <c r="S486" s="795"/>
      <c r="T486" s="795"/>
      <c r="U486" s="795"/>
      <c r="V486" s="795"/>
      <c r="W486" s="795"/>
      <c r="X486" s="795"/>
      <c r="Y486" s="795"/>
      <c r="Z486" s="795"/>
      <c r="AA486" s="63"/>
      <c r="AB486" s="63"/>
      <c r="AC486" s="63"/>
    </row>
    <row r="487" spans="1:68" ht="27" customHeight="1" x14ac:dyDescent="0.25">
      <c r="A487" s="60" t="s">
        <v>808</v>
      </c>
      <c r="B487" s="60" t="s">
        <v>809</v>
      </c>
      <c r="C487" s="34">
        <v>4301011428</v>
      </c>
      <c r="D487" s="796">
        <v>4607091389708</v>
      </c>
      <c r="E487" s="796"/>
      <c r="F487" s="59">
        <v>0.45</v>
      </c>
      <c r="G487" s="35">
        <v>6</v>
      </c>
      <c r="H487" s="59">
        <v>2.7</v>
      </c>
      <c r="I487" s="59">
        <v>2.9</v>
      </c>
      <c r="J487" s="35">
        <v>156</v>
      </c>
      <c r="K487" s="35" t="s">
        <v>88</v>
      </c>
      <c r="L487" s="35" t="s">
        <v>45</v>
      </c>
      <c r="M487" s="36" t="s">
        <v>139</v>
      </c>
      <c r="N487" s="36"/>
      <c r="O487" s="35">
        <v>50</v>
      </c>
      <c r="P487" s="9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8"/>
      <c r="R487" s="798"/>
      <c r="S487" s="798"/>
      <c r="T487" s="799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810</v>
      </c>
      <c r="AG487" s="75"/>
      <c r="AJ487" s="79" t="s">
        <v>45</v>
      </c>
      <c r="AK487" s="79">
        <v>0</v>
      </c>
      <c r="BB487" s="588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793"/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4"/>
      <c r="P488" s="790" t="s">
        <v>40</v>
      </c>
      <c r="Q488" s="791"/>
      <c r="R488" s="791"/>
      <c r="S488" s="791"/>
      <c r="T488" s="791"/>
      <c r="U488" s="791"/>
      <c r="V488" s="792"/>
      <c r="W488" s="40" t="s">
        <v>39</v>
      </c>
      <c r="X488" s="41">
        <f>IFERROR(X487/H487,"0")</f>
        <v>0</v>
      </c>
      <c r="Y488" s="41">
        <f>IFERROR(Y487/H487,"0")</f>
        <v>0</v>
      </c>
      <c r="Z488" s="41">
        <f>IFERROR(IF(Z487="",0,Z487),"0")</f>
        <v>0</v>
      </c>
      <c r="AA488" s="64"/>
      <c r="AB488" s="64"/>
      <c r="AC488" s="64"/>
    </row>
    <row r="489" spans="1:68" x14ac:dyDescent="0.2">
      <c r="A489" s="793"/>
      <c r="B489" s="793"/>
      <c r="C489" s="793"/>
      <c r="D489" s="793"/>
      <c r="E489" s="793"/>
      <c r="F489" s="793"/>
      <c r="G489" s="793"/>
      <c r="H489" s="793"/>
      <c r="I489" s="793"/>
      <c r="J489" s="793"/>
      <c r="K489" s="793"/>
      <c r="L489" s="793"/>
      <c r="M489" s="793"/>
      <c r="N489" s="793"/>
      <c r="O489" s="794"/>
      <c r="P489" s="790" t="s">
        <v>40</v>
      </c>
      <c r="Q489" s="791"/>
      <c r="R489" s="791"/>
      <c r="S489" s="791"/>
      <c r="T489" s="791"/>
      <c r="U489" s="791"/>
      <c r="V489" s="792"/>
      <c r="W489" s="40" t="s">
        <v>0</v>
      </c>
      <c r="X489" s="41">
        <f>IFERROR(SUM(X487:X487),"0")</f>
        <v>0</v>
      </c>
      <c r="Y489" s="41">
        <f>IFERROR(SUM(Y487:Y487),"0")</f>
        <v>0</v>
      </c>
      <c r="Z489" s="40"/>
      <c r="AA489" s="64"/>
      <c r="AB489" s="64"/>
      <c r="AC489" s="64"/>
    </row>
    <row r="490" spans="1:68" ht="14.25" customHeight="1" x14ac:dyDescent="0.25">
      <c r="A490" s="795" t="s">
        <v>78</v>
      </c>
      <c r="B490" s="795"/>
      <c r="C490" s="795"/>
      <c r="D490" s="795"/>
      <c r="E490" s="795"/>
      <c r="F490" s="795"/>
      <c r="G490" s="795"/>
      <c r="H490" s="795"/>
      <c r="I490" s="795"/>
      <c r="J490" s="795"/>
      <c r="K490" s="795"/>
      <c r="L490" s="795"/>
      <c r="M490" s="795"/>
      <c r="N490" s="795"/>
      <c r="O490" s="795"/>
      <c r="P490" s="795"/>
      <c r="Q490" s="795"/>
      <c r="R490" s="795"/>
      <c r="S490" s="795"/>
      <c r="T490" s="795"/>
      <c r="U490" s="795"/>
      <c r="V490" s="795"/>
      <c r="W490" s="795"/>
      <c r="X490" s="795"/>
      <c r="Y490" s="795"/>
      <c r="Z490" s="795"/>
      <c r="AA490" s="63"/>
      <c r="AB490" s="63"/>
      <c r="AC490" s="63"/>
    </row>
    <row r="491" spans="1:68" ht="27" customHeight="1" x14ac:dyDescent="0.25">
      <c r="A491" s="60" t="s">
        <v>811</v>
      </c>
      <c r="B491" s="60" t="s">
        <v>812</v>
      </c>
      <c r="C491" s="34">
        <v>4301031322</v>
      </c>
      <c r="D491" s="796">
        <v>4607091389753</v>
      </c>
      <c r="E491" s="796"/>
      <c r="F491" s="59">
        <v>0.7</v>
      </c>
      <c r="G491" s="35">
        <v>6</v>
      </c>
      <c r="H491" s="59">
        <v>4.2</v>
      </c>
      <c r="I491" s="59">
        <v>4.43</v>
      </c>
      <c r="J491" s="35">
        <v>156</v>
      </c>
      <c r="K491" s="35" t="s">
        <v>88</v>
      </c>
      <c r="L491" s="35" t="s">
        <v>45</v>
      </c>
      <c r="M491" s="36" t="s">
        <v>82</v>
      </c>
      <c r="N491" s="36"/>
      <c r="O491" s="35">
        <v>50</v>
      </c>
      <c r="P491" s="89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8"/>
      <c r="R491" s="798"/>
      <c r="S491" s="798"/>
      <c r="T491" s="79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ref="Y491:Y509" si="98">IFERROR(IF(X491="",0,CEILING((X491/$H491),1)*$H491),"")</f>
        <v>0</v>
      </c>
      <c r="Z491" s="39" t="str">
        <f>IFERROR(IF(Y491=0,"",ROUNDUP(Y491/H491,0)*0.00753),"")</f>
        <v/>
      </c>
      <c r="AA491" s="65" t="s">
        <v>45</v>
      </c>
      <c r="AB491" s="66" t="s">
        <v>45</v>
      </c>
      <c r="AC491" s="589" t="s">
        <v>813</v>
      </c>
      <c r="AG491" s="75"/>
      <c r="AJ491" s="79" t="s">
        <v>45</v>
      </c>
      <c r="AK491" s="79">
        <v>0</v>
      </c>
      <c r="BB491" s="590" t="s">
        <v>66</v>
      </c>
      <c r="BM491" s="75">
        <f t="shared" ref="BM491:BM509" si="99">IFERROR(X491*I491/H491,"0")</f>
        <v>0</v>
      </c>
      <c r="BN491" s="75">
        <f t="shared" ref="BN491:BN509" si="100">IFERROR(Y491*I491/H491,"0")</f>
        <v>0</v>
      </c>
      <c r="BO491" s="75">
        <f t="shared" ref="BO491:BO509" si="101">IFERROR(1/J491*(X491/H491),"0")</f>
        <v>0</v>
      </c>
      <c r="BP491" s="75">
        <f t="shared" ref="BP491:BP509" si="102">IFERROR(1/J491*(Y491/H491),"0")</f>
        <v>0</v>
      </c>
    </row>
    <row r="492" spans="1:68" ht="27" customHeight="1" x14ac:dyDescent="0.25">
      <c r="A492" s="60" t="s">
        <v>811</v>
      </c>
      <c r="B492" s="60" t="s">
        <v>814</v>
      </c>
      <c r="C492" s="34">
        <v>4301031355</v>
      </c>
      <c r="D492" s="796">
        <v>4607091389753</v>
      </c>
      <c r="E492" s="796"/>
      <c r="F492" s="59">
        <v>0.7</v>
      </c>
      <c r="G492" s="35">
        <v>6</v>
      </c>
      <c r="H492" s="59">
        <v>4.2</v>
      </c>
      <c r="I492" s="59">
        <v>4.43</v>
      </c>
      <c r="J492" s="35">
        <v>156</v>
      </c>
      <c r="K492" s="35" t="s">
        <v>88</v>
      </c>
      <c r="L492" s="35" t="s">
        <v>45</v>
      </c>
      <c r="M492" s="36" t="s">
        <v>82</v>
      </c>
      <c r="N492" s="36"/>
      <c r="O492" s="35">
        <v>50</v>
      </c>
      <c r="P492" s="89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8"/>
      <c r="R492" s="798"/>
      <c r="S492" s="798"/>
      <c r="T492" s="79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>IFERROR(IF(Y492=0,"",ROUNDUP(Y492/H492,0)*0.00753),"")</f>
        <v/>
      </c>
      <c r="AA492" s="65" t="s">
        <v>45</v>
      </c>
      <c r="AB492" s="66" t="s">
        <v>45</v>
      </c>
      <c r="AC492" s="591" t="s">
        <v>813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815</v>
      </c>
      <c r="B493" s="60" t="s">
        <v>816</v>
      </c>
      <c r="C493" s="34">
        <v>4301031323</v>
      </c>
      <c r="D493" s="796">
        <v>4607091389760</v>
      </c>
      <c r="E493" s="796"/>
      <c r="F493" s="59">
        <v>0.7</v>
      </c>
      <c r="G493" s="35">
        <v>6</v>
      </c>
      <c r="H493" s="59">
        <v>4.2</v>
      </c>
      <c r="I493" s="59">
        <v>4.43</v>
      </c>
      <c r="J493" s="35">
        <v>156</v>
      </c>
      <c r="K493" s="35" t="s">
        <v>88</v>
      </c>
      <c r="L493" s="35" t="s">
        <v>45</v>
      </c>
      <c r="M493" s="36" t="s">
        <v>82</v>
      </c>
      <c r="N493" s="36"/>
      <c r="O493" s="35">
        <v>50</v>
      </c>
      <c r="P493" s="89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8"/>
      <c r="R493" s="798"/>
      <c r="S493" s="798"/>
      <c r="T493" s="79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>IFERROR(IF(Y493=0,"",ROUNDUP(Y493/H493,0)*0.00753),"")</f>
        <v/>
      </c>
      <c r="AA493" s="65" t="s">
        <v>45</v>
      </c>
      <c r="AB493" s="66" t="s">
        <v>45</v>
      </c>
      <c r="AC493" s="593" t="s">
        <v>817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818</v>
      </c>
      <c r="B494" s="60" t="s">
        <v>819</v>
      </c>
      <c r="C494" s="34">
        <v>4301031325</v>
      </c>
      <c r="D494" s="796">
        <v>4607091389746</v>
      </c>
      <c r="E494" s="796"/>
      <c r="F494" s="59">
        <v>0.7</v>
      </c>
      <c r="G494" s="35">
        <v>6</v>
      </c>
      <c r="H494" s="59">
        <v>4.2</v>
      </c>
      <c r="I494" s="59">
        <v>4.43</v>
      </c>
      <c r="J494" s="35">
        <v>156</v>
      </c>
      <c r="K494" s="35" t="s">
        <v>88</v>
      </c>
      <c r="L494" s="35" t="s">
        <v>45</v>
      </c>
      <c r="M494" s="36" t="s">
        <v>82</v>
      </c>
      <c r="N494" s="36"/>
      <c r="O494" s="35">
        <v>50</v>
      </c>
      <c r="P494" s="8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8"/>
      <c r="R494" s="798"/>
      <c r="S494" s="798"/>
      <c r="T494" s="799"/>
      <c r="U494" s="37" t="s">
        <v>45</v>
      </c>
      <c r="V494" s="37" t="s">
        <v>45</v>
      </c>
      <c r="W494" s="38" t="s">
        <v>0</v>
      </c>
      <c r="X494" s="56">
        <v>50</v>
      </c>
      <c r="Y494" s="53">
        <f t="shared" si="98"/>
        <v>50.400000000000006</v>
      </c>
      <c r="Z494" s="39">
        <f>IFERROR(IF(Y494=0,"",ROUNDUP(Y494/H494,0)*0.00753),"")</f>
        <v>9.0359999999999996E-2</v>
      </c>
      <c r="AA494" s="65" t="s">
        <v>45</v>
      </c>
      <c r="AB494" s="66" t="s">
        <v>45</v>
      </c>
      <c r="AC494" s="595" t="s">
        <v>820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52.738095238095234</v>
      </c>
      <c r="BN494" s="75">
        <f t="shared" si="100"/>
        <v>53.160000000000004</v>
      </c>
      <c r="BO494" s="75">
        <f t="shared" si="101"/>
        <v>7.6312576312576319E-2</v>
      </c>
      <c r="BP494" s="75">
        <f t="shared" si="102"/>
        <v>7.6923076923076927E-2</v>
      </c>
    </row>
    <row r="495" spans="1:68" ht="27" customHeight="1" x14ac:dyDescent="0.25">
      <c r="A495" s="60" t="s">
        <v>818</v>
      </c>
      <c r="B495" s="60" t="s">
        <v>821</v>
      </c>
      <c r="C495" s="34">
        <v>4301031356</v>
      </c>
      <c r="D495" s="796">
        <v>4607091389746</v>
      </c>
      <c r="E495" s="796"/>
      <c r="F495" s="59">
        <v>0.7</v>
      </c>
      <c r="G495" s="35">
        <v>6</v>
      </c>
      <c r="H495" s="59">
        <v>4.2</v>
      </c>
      <c r="I495" s="59">
        <v>4.43</v>
      </c>
      <c r="J495" s="35">
        <v>156</v>
      </c>
      <c r="K495" s="35" t="s">
        <v>88</v>
      </c>
      <c r="L495" s="35" t="s">
        <v>45</v>
      </c>
      <c r="M495" s="36" t="s">
        <v>82</v>
      </c>
      <c r="N495" s="36"/>
      <c r="O495" s="35">
        <v>50</v>
      </c>
      <c r="P495" s="90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8"/>
      <c r="R495" s="798"/>
      <c r="S495" s="798"/>
      <c r="T495" s="79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>IFERROR(IF(Y495=0,"",ROUNDUP(Y495/H495,0)*0.00753),"")</f>
        <v/>
      </c>
      <c r="AA495" s="65" t="s">
        <v>45</v>
      </c>
      <c r="AB495" s="66" t="s">
        <v>45</v>
      </c>
      <c r="AC495" s="597" t="s">
        <v>820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27" customHeight="1" x14ac:dyDescent="0.25">
      <c r="A496" s="60" t="s">
        <v>822</v>
      </c>
      <c r="B496" s="60" t="s">
        <v>823</v>
      </c>
      <c r="C496" s="34">
        <v>4301031335</v>
      </c>
      <c r="D496" s="796">
        <v>4680115883147</v>
      </c>
      <c r="E496" s="796"/>
      <c r="F496" s="59">
        <v>0.28000000000000003</v>
      </c>
      <c r="G496" s="35">
        <v>6</v>
      </c>
      <c r="H496" s="59">
        <v>1.68</v>
      </c>
      <c r="I496" s="59">
        <v>1.81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9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8"/>
      <c r="R496" s="798"/>
      <c r="S496" s="798"/>
      <c r="T496" s="799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ref="Z496:Z509" si="103">IFERROR(IF(Y496=0,"",ROUNDUP(Y496/H496,0)*0.00502),"")</f>
        <v/>
      </c>
      <c r="AA496" s="65" t="s">
        <v>45</v>
      </c>
      <c r="AB496" s="66" t="s">
        <v>45</v>
      </c>
      <c r="AC496" s="599" t="s">
        <v>813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822</v>
      </c>
      <c r="B497" s="60" t="s">
        <v>824</v>
      </c>
      <c r="C497" s="34">
        <v>4301031257</v>
      </c>
      <c r="D497" s="796">
        <v>4680115883147</v>
      </c>
      <c r="E497" s="796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45</v>
      </c>
      <c r="P497" s="9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8"/>
      <c r="R497" s="798"/>
      <c r="S497" s="798"/>
      <c r="T497" s="799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825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826</v>
      </c>
      <c r="B498" s="60" t="s">
        <v>827</v>
      </c>
      <c r="C498" s="34">
        <v>4301031330</v>
      </c>
      <c r="D498" s="796">
        <v>4607091384338</v>
      </c>
      <c r="E498" s="796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9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8"/>
      <c r="R498" s="798"/>
      <c r="S498" s="798"/>
      <c r="T498" s="799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813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826</v>
      </c>
      <c r="B499" s="60" t="s">
        <v>828</v>
      </c>
      <c r="C499" s="34">
        <v>4301031362</v>
      </c>
      <c r="D499" s="796">
        <v>4607091384338</v>
      </c>
      <c r="E499" s="796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904" t="s">
        <v>829</v>
      </c>
      <c r="Q499" s="798"/>
      <c r="R499" s="798"/>
      <c r="S499" s="798"/>
      <c r="T499" s="799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813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37.5" customHeight="1" x14ac:dyDescent="0.25">
      <c r="A500" s="60" t="s">
        <v>830</v>
      </c>
      <c r="B500" s="60" t="s">
        <v>831</v>
      </c>
      <c r="C500" s="34">
        <v>4301031254</v>
      </c>
      <c r="D500" s="796">
        <v>4680115883154</v>
      </c>
      <c r="E500" s="796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45</v>
      </c>
      <c r="P500" s="8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8"/>
      <c r="R500" s="798"/>
      <c r="S500" s="798"/>
      <c r="T500" s="799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832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830</v>
      </c>
      <c r="B501" s="60" t="s">
        <v>833</v>
      </c>
      <c r="C501" s="34">
        <v>4301031336</v>
      </c>
      <c r="D501" s="796">
        <v>4680115883154</v>
      </c>
      <c r="E501" s="796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8"/>
      <c r="R501" s="798"/>
      <c r="S501" s="798"/>
      <c r="T501" s="799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834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37.5" customHeight="1" x14ac:dyDescent="0.25">
      <c r="A502" s="60" t="s">
        <v>835</v>
      </c>
      <c r="B502" s="60" t="s">
        <v>836</v>
      </c>
      <c r="C502" s="34">
        <v>4301031331</v>
      </c>
      <c r="D502" s="796">
        <v>4607091389524</v>
      </c>
      <c r="E502" s="796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8"/>
      <c r="R502" s="798"/>
      <c r="S502" s="798"/>
      <c r="T502" s="799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834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37.5" customHeight="1" x14ac:dyDescent="0.25">
      <c r="A503" s="60" t="s">
        <v>835</v>
      </c>
      <c r="B503" s="60" t="s">
        <v>837</v>
      </c>
      <c r="C503" s="34">
        <v>4301031361</v>
      </c>
      <c r="D503" s="796">
        <v>4607091389524</v>
      </c>
      <c r="E503" s="796"/>
      <c r="F503" s="59">
        <v>0.35</v>
      </c>
      <c r="G503" s="35">
        <v>6</v>
      </c>
      <c r="H503" s="59">
        <v>2.1</v>
      </c>
      <c r="I503" s="59">
        <v>2.23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890" t="s">
        <v>838</v>
      </c>
      <c r="Q503" s="798"/>
      <c r="R503" s="798"/>
      <c r="S503" s="798"/>
      <c r="T503" s="799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834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27" customHeight="1" x14ac:dyDescent="0.25">
      <c r="A504" s="60" t="s">
        <v>839</v>
      </c>
      <c r="B504" s="60" t="s">
        <v>840</v>
      </c>
      <c r="C504" s="34">
        <v>4301031337</v>
      </c>
      <c r="D504" s="796">
        <v>4680115883161</v>
      </c>
      <c r="E504" s="796"/>
      <c r="F504" s="59">
        <v>0.28000000000000003</v>
      </c>
      <c r="G504" s="35">
        <v>6</v>
      </c>
      <c r="H504" s="59">
        <v>1.68</v>
      </c>
      <c r="I504" s="59">
        <v>1.81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8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8"/>
      <c r="R504" s="798"/>
      <c r="S504" s="798"/>
      <c r="T504" s="799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841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ht="27" customHeight="1" x14ac:dyDescent="0.25">
      <c r="A505" s="60" t="s">
        <v>842</v>
      </c>
      <c r="B505" s="60" t="s">
        <v>843</v>
      </c>
      <c r="C505" s="34">
        <v>4301031333</v>
      </c>
      <c r="D505" s="796">
        <v>4607091389531</v>
      </c>
      <c r="E505" s="796"/>
      <c r="F505" s="59">
        <v>0.35</v>
      </c>
      <c r="G505" s="35">
        <v>6</v>
      </c>
      <c r="H505" s="59">
        <v>2.1</v>
      </c>
      <c r="I505" s="59">
        <v>2.23</v>
      </c>
      <c r="J505" s="35">
        <v>234</v>
      </c>
      <c r="K505" s="35" t="s">
        <v>83</v>
      </c>
      <c r="L505" s="35" t="s">
        <v>45</v>
      </c>
      <c r="M505" s="36" t="s">
        <v>82</v>
      </c>
      <c r="N505" s="36"/>
      <c r="O505" s="35">
        <v>50</v>
      </c>
      <c r="P505" s="89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8"/>
      <c r="R505" s="798"/>
      <c r="S505" s="798"/>
      <c r="T505" s="799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98"/>
        <v>0</v>
      </c>
      <c r="Z505" s="39" t="str">
        <f t="shared" si="103"/>
        <v/>
      </c>
      <c r="AA505" s="65" t="s">
        <v>45</v>
      </c>
      <c r="AB505" s="66" t="s">
        <v>45</v>
      </c>
      <c r="AC505" s="617" t="s">
        <v>844</v>
      </c>
      <c r="AG505" s="75"/>
      <c r="AJ505" s="79" t="s">
        <v>45</v>
      </c>
      <c r="AK505" s="79">
        <v>0</v>
      </c>
      <c r="BB505" s="618" t="s">
        <v>66</v>
      </c>
      <c r="BM505" s="75">
        <f t="shared" si="99"/>
        <v>0</v>
      </c>
      <c r="BN505" s="75">
        <f t="shared" si="100"/>
        <v>0</v>
      </c>
      <c r="BO505" s="75">
        <f t="shared" si="101"/>
        <v>0</v>
      </c>
      <c r="BP505" s="75">
        <f t="shared" si="102"/>
        <v>0</v>
      </c>
    </row>
    <row r="506" spans="1:68" ht="27" customHeight="1" x14ac:dyDescent="0.25">
      <c r="A506" s="60" t="s">
        <v>842</v>
      </c>
      <c r="B506" s="60" t="s">
        <v>845</v>
      </c>
      <c r="C506" s="34">
        <v>4301031358</v>
      </c>
      <c r="D506" s="796">
        <v>4607091389531</v>
      </c>
      <c r="E506" s="796"/>
      <c r="F506" s="59">
        <v>0.35</v>
      </c>
      <c r="G506" s="35">
        <v>6</v>
      </c>
      <c r="H506" s="59">
        <v>2.1</v>
      </c>
      <c r="I506" s="59">
        <v>2.23</v>
      </c>
      <c r="J506" s="35">
        <v>234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8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8"/>
      <c r="R506" s="798"/>
      <c r="S506" s="798"/>
      <c r="T506" s="799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98"/>
        <v>0</v>
      </c>
      <c r="Z506" s="39" t="str">
        <f t="shared" si="103"/>
        <v/>
      </c>
      <c r="AA506" s="65" t="s">
        <v>45</v>
      </c>
      <c r="AB506" s="66" t="s">
        <v>45</v>
      </c>
      <c r="AC506" s="619" t="s">
        <v>844</v>
      </c>
      <c r="AG506" s="75"/>
      <c r="AJ506" s="79" t="s">
        <v>45</v>
      </c>
      <c r="AK506" s="79">
        <v>0</v>
      </c>
      <c r="BB506" s="620" t="s">
        <v>66</v>
      </c>
      <c r="BM506" s="75">
        <f t="shared" si="99"/>
        <v>0</v>
      </c>
      <c r="BN506" s="75">
        <f t="shared" si="100"/>
        <v>0</v>
      </c>
      <c r="BO506" s="75">
        <f t="shared" si="101"/>
        <v>0</v>
      </c>
      <c r="BP506" s="75">
        <f t="shared" si="102"/>
        <v>0</v>
      </c>
    </row>
    <row r="507" spans="1:68" ht="37.5" customHeight="1" x14ac:dyDescent="0.25">
      <c r="A507" s="60" t="s">
        <v>846</v>
      </c>
      <c r="B507" s="60" t="s">
        <v>847</v>
      </c>
      <c r="C507" s="34">
        <v>4301031360</v>
      </c>
      <c r="D507" s="796">
        <v>4607091384345</v>
      </c>
      <c r="E507" s="796"/>
      <c r="F507" s="59">
        <v>0.35</v>
      </c>
      <c r="G507" s="35">
        <v>6</v>
      </c>
      <c r="H507" s="59">
        <v>2.1</v>
      </c>
      <c r="I507" s="59">
        <v>2.23</v>
      </c>
      <c r="J507" s="35">
        <v>234</v>
      </c>
      <c r="K507" s="35" t="s">
        <v>83</v>
      </c>
      <c r="L507" s="35" t="s">
        <v>45</v>
      </c>
      <c r="M507" s="36" t="s">
        <v>82</v>
      </c>
      <c r="N507" s="36"/>
      <c r="O507" s="35">
        <v>50</v>
      </c>
      <c r="P507" s="8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8"/>
      <c r="R507" s="798"/>
      <c r="S507" s="798"/>
      <c r="T507" s="799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si="98"/>
        <v>0</v>
      </c>
      <c r="Z507" s="39" t="str">
        <f t="shared" si="103"/>
        <v/>
      </c>
      <c r="AA507" s="65" t="s">
        <v>45</v>
      </c>
      <c r="AB507" s="66" t="s">
        <v>45</v>
      </c>
      <c r="AC507" s="621" t="s">
        <v>841</v>
      </c>
      <c r="AG507" s="75"/>
      <c r="AJ507" s="79" t="s">
        <v>45</v>
      </c>
      <c r="AK507" s="79">
        <v>0</v>
      </c>
      <c r="BB507" s="622" t="s">
        <v>66</v>
      </c>
      <c r="BM507" s="75">
        <f t="shared" si="99"/>
        <v>0</v>
      </c>
      <c r="BN507" s="75">
        <f t="shared" si="100"/>
        <v>0</v>
      </c>
      <c r="BO507" s="75">
        <f t="shared" si="101"/>
        <v>0</v>
      </c>
      <c r="BP507" s="75">
        <f t="shared" si="102"/>
        <v>0</v>
      </c>
    </row>
    <row r="508" spans="1:68" ht="27" customHeight="1" x14ac:dyDescent="0.25">
      <c r="A508" s="60" t="s">
        <v>848</v>
      </c>
      <c r="B508" s="60" t="s">
        <v>849</v>
      </c>
      <c r="C508" s="34">
        <v>4301031255</v>
      </c>
      <c r="D508" s="796">
        <v>4680115883185</v>
      </c>
      <c r="E508" s="796"/>
      <c r="F508" s="59">
        <v>0.28000000000000003</v>
      </c>
      <c r="G508" s="35">
        <v>6</v>
      </c>
      <c r="H508" s="59">
        <v>1.68</v>
      </c>
      <c r="I508" s="59">
        <v>1.81</v>
      </c>
      <c r="J508" s="35">
        <v>234</v>
      </c>
      <c r="K508" s="35" t="s">
        <v>83</v>
      </c>
      <c r="L508" s="35" t="s">
        <v>45</v>
      </c>
      <c r="M508" s="36" t="s">
        <v>82</v>
      </c>
      <c r="N508" s="36"/>
      <c r="O508" s="35">
        <v>45</v>
      </c>
      <c r="P508" s="8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8"/>
      <c r="R508" s="798"/>
      <c r="S508" s="798"/>
      <c r="T508" s="799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98"/>
        <v>0</v>
      </c>
      <c r="Z508" s="39" t="str">
        <f t="shared" si="103"/>
        <v/>
      </c>
      <c r="AA508" s="65" t="s">
        <v>45</v>
      </c>
      <c r="AB508" s="66" t="s">
        <v>45</v>
      </c>
      <c r="AC508" s="623" t="s">
        <v>850</v>
      </c>
      <c r="AG508" s="75"/>
      <c r="AJ508" s="79" t="s">
        <v>45</v>
      </c>
      <c r="AK508" s="79">
        <v>0</v>
      </c>
      <c r="BB508" s="624" t="s">
        <v>66</v>
      </c>
      <c r="BM508" s="75">
        <f t="shared" si="99"/>
        <v>0</v>
      </c>
      <c r="BN508" s="75">
        <f t="shared" si="100"/>
        <v>0</v>
      </c>
      <c r="BO508" s="75">
        <f t="shared" si="101"/>
        <v>0</v>
      </c>
      <c r="BP508" s="75">
        <f t="shared" si="102"/>
        <v>0</v>
      </c>
    </row>
    <row r="509" spans="1:68" ht="27" customHeight="1" x14ac:dyDescent="0.25">
      <c r="A509" s="60" t="s">
        <v>848</v>
      </c>
      <c r="B509" s="60" t="s">
        <v>851</v>
      </c>
      <c r="C509" s="34">
        <v>4301031338</v>
      </c>
      <c r="D509" s="796">
        <v>4680115883185</v>
      </c>
      <c r="E509" s="796"/>
      <c r="F509" s="59">
        <v>0.28000000000000003</v>
      </c>
      <c r="G509" s="35">
        <v>6</v>
      </c>
      <c r="H509" s="59">
        <v>1.68</v>
      </c>
      <c r="I509" s="59">
        <v>1.81</v>
      </c>
      <c r="J509" s="35">
        <v>234</v>
      </c>
      <c r="K509" s="35" t="s">
        <v>83</v>
      </c>
      <c r="L509" s="35" t="s">
        <v>45</v>
      </c>
      <c r="M509" s="36" t="s">
        <v>82</v>
      </c>
      <c r="N509" s="36"/>
      <c r="O509" s="35">
        <v>50</v>
      </c>
      <c r="P509" s="8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8"/>
      <c r="R509" s="798"/>
      <c r="S509" s="798"/>
      <c r="T509" s="799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98"/>
        <v>0</v>
      </c>
      <c r="Z509" s="39" t="str">
        <f t="shared" si="103"/>
        <v/>
      </c>
      <c r="AA509" s="65" t="s">
        <v>45</v>
      </c>
      <c r="AB509" s="66" t="s">
        <v>45</v>
      </c>
      <c r="AC509" s="625" t="s">
        <v>817</v>
      </c>
      <c r="AG509" s="75"/>
      <c r="AJ509" s="79" t="s">
        <v>45</v>
      </c>
      <c r="AK509" s="79">
        <v>0</v>
      </c>
      <c r="BB509" s="626" t="s">
        <v>66</v>
      </c>
      <c r="BM509" s="75">
        <f t="shared" si="99"/>
        <v>0</v>
      </c>
      <c r="BN509" s="75">
        <f t="shared" si="100"/>
        <v>0</v>
      </c>
      <c r="BO509" s="75">
        <f t="shared" si="101"/>
        <v>0</v>
      </c>
      <c r="BP509" s="75">
        <f t="shared" si="102"/>
        <v>0</v>
      </c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90" t="s">
        <v>40</v>
      </c>
      <c r="Q510" s="791"/>
      <c r="R510" s="791"/>
      <c r="S510" s="791"/>
      <c r="T510" s="791"/>
      <c r="U510" s="791"/>
      <c r="V510" s="792"/>
      <c r="W510" s="40" t="s">
        <v>39</v>
      </c>
      <c r="X510" s="41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11.904761904761905</v>
      </c>
      <c r="Y510" s="41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12</v>
      </c>
      <c r="Z510" s="41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9.0359999999999996E-2</v>
      </c>
      <c r="AA510" s="64"/>
      <c r="AB510" s="64"/>
      <c r="AC510" s="64"/>
    </row>
    <row r="511" spans="1:68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4"/>
      <c r="P511" s="790" t="s">
        <v>40</v>
      </c>
      <c r="Q511" s="791"/>
      <c r="R511" s="791"/>
      <c r="S511" s="791"/>
      <c r="T511" s="791"/>
      <c r="U511" s="791"/>
      <c r="V511" s="792"/>
      <c r="W511" s="40" t="s">
        <v>0</v>
      </c>
      <c r="X511" s="41">
        <f>IFERROR(SUM(X491:X509),"0")</f>
        <v>50</v>
      </c>
      <c r="Y511" s="41">
        <f>IFERROR(SUM(Y491:Y509),"0")</f>
        <v>50.400000000000006</v>
      </c>
      <c r="Z511" s="40"/>
      <c r="AA511" s="64"/>
      <c r="AB511" s="64"/>
      <c r="AC511" s="64"/>
    </row>
    <row r="512" spans="1:68" ht="14.25" customHeight="1" x14ac:dyDescent="0.25">
      <c r="A512" s="795" t="s">
        <v>84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63"/>
      <c r="AB512" s="63"/>
      <c r="AC512" s="63"/>
    </row>
    <row r="513" spans="1:68" ht="27" customHeight="1" x14ac:dyDescent="0.25">
      <c r="A513" s="60" t="s">
        <v>852</v>
      </c>
      <c r="B513" s="60" t="s">
        <v>853</v>
      </c>
      <c r="C513" s="34">
        <v>4301051284</v>
      </c>
      <c r="D513" s="796">
        <v>4607091384352</v>
      </c>
      <c r="E513" s="796"/>
      <c r="F513" s="59">
        <v>0.6</v>
      </c>
      <c r="G513" s="35">
        <v>4</v>
      </c>
      <c r="H513" s="59">
        <v>2.4</v>
      </c>
      <c r="I513" s="59">
        <v>2.6459999999999999</v>
      </c>
      <c r="J513" s="35">
        <v>132</v>
      </c>
      <c r="K513" s="35" t="s">
        <v>88</v>
      </c>
      <c r="L513" s="35" t="s">
        <v>45</v>
      </c>
      <c r="M513" s="36" t="s">
        <v>143</v>
      </c>
      <c r="N513" s="36"/>
      <c r="O513" s="35">
        <v>45</v>
      </c>
      <c r="P513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8"/>
      <c r="R513" s="798"/>
      <c r="S513" s="798"/>
      <c r="T513" s="799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IFERROR(IF(Y513=0,"",ROUNDUP(Y513/H513,0)*0.00902),"")</f>
        <v/>
      </c>
      <c r="AA513" s="65" t="s">
        <v>45</v>
      </c>
      <c r="AB513" s="66" t="s">
        <v>45</v>
      </c>
      <c r="AC513" s="627" t="s">
        <v>854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855</v>
      </c>
      <c r="B514" s="60" t="s">
        <v>856</v>
      </c>
      <c r="C514" s="34">
        <v>4301051431</v>
      </c>
      <c r="D514" s="796">
        <v>4607091389654</v>
      </c>
      <c r="E514" s="796"/>
      <c r="F514" s="59">
        <v>0.33</v>
      </c>
      <c r="G514" s="35">
        <v>6</v>
      </c>
      <c r="H514" s="59">
        <v>1.98</v>
      </c>
      <c r="I514" s="59">
        <v>2.258</v>
      </c>
      <c r="J514" s="35">
        <v>156</v>
      </c>
      <c r="K514" s="35" t="s">
        <v>88</v>
      </c>
      <c r="L514" s="35" t="s">
        <v>45</v>
      </c>
      <c r="M514" s="36" t="s">
        <v>143</v>
      </c>
      <c r="N514" s="36"/>
      <c r="O514" s="35">
        <v>45</v>
      </c>
      <c r="P514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8"/>
      <c r="R514" s="798"/>
      <c r="S514" s="798"/>
      <c r="T514" s="799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IFERROR(IF(Y514=0,"",ROUNDUP(Y514/H514,0)*0.00753),"")</f>
        <v/>
      </c>
      <c r="AA514" s="65" t="s">
        <v>45</v>
      </c>
      <c r="AB514" s="66" t="s">
        <v>45</v>
      </c>
      <c r="AC514" s="629" t="s">
        <v>857</v>
      </c>
      <c r="AG514" s="75"/>
      <c r="AJ514" s="79" t="s">
        <v>45</v>
      </c>
      <c r="AK514" s="79">
        <v>0</v>
      </c>
      <c r="BB514" s="630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90" t="s">
        <v>40</v>
      </c>
      <c r="Q515" s="791"/>
      <c r="R515" s="791"/>
      <c r="S515" s="791"/>
      <c r="T515" s="791"/>
      <c r="U515" s="791"/>
      <c r="V515" s="792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x14ac:dyDescent="0.2">
      <c r="A516" s="793"/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4"/>
      <c r="P516" s="790" t="s">
        <v>40</v>
      </c>
      <c r="Q516" s="791"/>
      <c r="R516" s="791"/>
      <c r="S516" s="791"/>
      <c r="T516" s="791"/>
      <c r="U516" s="791"/>
      <c r="V516" s="792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14.25" customHeight="1" x14ac:dyDescent="0.25">
      <c r="A517" s="795" t="s">
        <v>124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63"/>
      <c r="AB517" s="63"/>
      <c r="AC517" s="63"/>
    </row>
    <row r="518" spans="1:68" ht="27" customHeight="1" x14ac:dyDescent="0.25">
      <c r="A518" s="60" t="s">
        <v>858</v>
      </c>
      <c r="B518" s="60" t="s">
        <v>859</v>
      </c>
      <c r="C518" s="34">
        <v>4301032045</v>
      </c>
      <c r="D518" s="796">
        <v>4680115884335</v>
      </c>
      <c r="E518" s="796"/>
      <c r="F518" s="59">
        <v>0.06</v>
      </c>
      <c r="G518" s="35">
        <v>20</v>
      </c>
      <c r="H518" s="59">
        <v>1.2</v>
      </c>
      <c r="I518" s="59">
        <v>1.8</v>
      </c>
      <c r="J518" s="35">
        <v>200</v>
      </c>
      <c r="K518" s="35" t="s">
        <v>862</v>
      </c>
      <c r="L518" s="35" t="s">
        <v>45</v>
      </c>
      <c r="M518" s="36" t="s">
        <v>861</v>
      </c>
      <c r="N518" s="36"/>
      <c r="O518" s="35">
        <v>60</v>
      </c>
      <c r="P51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8"/>
      <c r="R518" s="798"/>
      <c r="S518" s="798"/>
      <c r="T518" s="79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IFERROR(IF(Y518=0,"",ROUNDUP(Y518/H518,0)*0.00627),"")</f>
        <v/>
      </c>
      <c r="AA518" s="65" t="s">
        <v>45</v>
      </c>
      <c r="AB518" s="66" t="s">
        <v>45</v>
      </c>
      <c r="AC518" s="631" t="s">
        <v>860</v>
      </c>
      <c r="AG518" s="75"/>
      <c r="AJ518" s="79" t="s">
        <v>45</v>
      </c>
      <c r="AK518" s="79">
        <v>0</v>
      </c>
      <c r="BB518" s="632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863</v>
      </c>
      <c r="B519" s="60" t="s">
        <v>864</v>
      </c>
      <c r="C519" s="34">
        <v>4301170011</v>
      </c>
      <c r="D519" s="796">
        <v>4680115884113</v>
      </c>
      <c r="E519" s="796"/>
      <c r="F519" s="59">
        <v>0.11</v>
      </c>
      <c r="G519" s="35">
        <v>12</v>
      </c>
      <c r="H519" s="59">
        <v>1.32</v>
      </c>
      <c r="I519" s="59">
        <v>1.88</v>
      </c>
      <c r="J519" s="35">
        <v>200</v>
      </c>
      <c r="K519" s="35" t="s">
        <v>862</v>
      </c>
      <c r="L519" s="35" t="s">
        <v>45</v>
      </c>
      <c r="M519" s="36" t="s">
        <v>861</v>
      </c>
      <c r="N519" s="36"/>
      <c r="O519" s="35">
        <v>150</v>
      </c>
      <c r="P519" s="88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8"/>
      <c r="R519" s="798"/>
      <c r="S519" s="798"/>
      <c r="T519" s="799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IFERROR(IF(Y519=0,"",ROUNDUP(Y519/H519,0)*0.00627),"")</f>
        <v/>
      </c>
      <c r="AA519" s="65" t="s">
        <v>45</v>
      </c>
      <c r="AB519" s="66" t="s">
        <v>45</v>
      </c>
      <c r="AC519" s="633" t="s">
        <v>865</v>
      </c>
      <c r="AG519" s="75"/>
      <c r="AJ519" s="79" t="s">
        <v>45</v>
      </c>
      <c r="AK519" s="79">
        <v>0</v>
      </c>
      <c r="BB519" s="634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793"/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4"/>
      <c r="P520" s="790" t="s">
        <v>40</v>
      </c>
      <c r="Q520" s="791"/>
      <c r="R520" s="791"/>
      <c r="S520" s="791"/>
      <c r="T520" s="791"/>
      <c r="U520" s="791"/>
      <c r="V520" s="792"/>
      <c r="W520" s="40" t="s">
        <v>39</v>
      </c>
      <c r="X520" s="41">
        <f>IFERROR(X518/H518,"0")+IFERROR(X519/H519,"0")</f>
        <v>0</v>
      </c>
      <c r="Y520" s="41">
        <f>IFERROR(Y518/H518,"0")+IFERROR(Y519/H519,"0")</f>
        <v>0</v>
      </c>
      <c r="Z520" s="41">
        <f>IFERROR(IF(Z518="",0,Z518),"0")+IFERROR(IF(Z519="",0,Z519),"0")</f>
        <v>0</v>
      </c>
      <c r="AA520" s="64"/>
      <c r="AB520" s="64"/>
      <c r="AC520" s="64"/>
    </row>
    <row r="521" spans="1:68" x14ac:dyDescent="0.2">
      <c r="A521" s="793"/>
      <c r="B521" s="793"/>
      <c r="C521" s="793"/>
      <c r="D521" s="793"/>
      <c r="E521" s="793"/>
      <c r="F521" s="793"/>
      <c r="G521" s="793"/>
      <c r="H521" s="793"/>
      <c r="I521" s="793"/>
      <c r="J521" s="793"/>
      <c r="K521" s="793"/>
      <c r="L521" s="793"/>
      <c r="M521" s="793"/>
      <c r="N521" s="793"/>
      <c r="O521" s="794"/>
      <c r="P521" s="790" t="s">
        <v>40</v>
      </c>
      <c r="Q521" s="791"/>
      <c r="R521" s="791"/>
      <c r="S521" s="791"/>
      <c r="T521" s="791"/>
      <c r="U521" s="791"/>
      <c r="V521" s="792"/>
      <c r="W521" s="40" t="s">
        <v>0</v>
      </c>
      <c r="X521" s="41">
        <f>IFERROR(SUM(X518:X519),"0")</f>
        <v>0</v>
      </c>
      <c r="Y521" s="41">
        <f>IFERROR(SUM(Y518:Y519),"0")</f>
        <v>0</v>
      </c>
      <c r="Z521" s="40"/>
      <c r="AA521" s="64"/>
      <c r="AB521" s="64"/>
      <c r="AC521" s="64"/>
    </row>
    <row r="522" spans="1:68" ht="16.5" customHeight="1" x14ac:dyDescent="0.25">
      <c r="A522" s="805" t="s">
        <v>866</v>
      </c>
      <c r="B522" s="805"/>
      <c r="C522" s="805"/>
      <c r="D522" s="805"/>
      <c r="E522" s="805"/>
      <c r="F522" s="805"/>
      <c r="G522" s="805"/>
      <c r="H522" s="805"/>
      <c r="I522" s="805"/>
      <c r="J522" s="805"/>
      <c r="K522" s="805"/>
      <c r="L522" s="805"/>
      <c r="M522" s="805"/>
      <c r="N522" s="805"/>
      <c r="O522" s="805"/>
      <c r="P522" s="805"/>
      <c r="Q522" s="805"/>
      <c r="R522" s="805"/>
      <c r="S522" s="805"/>
      <c r="T522" s="805"/>
      <c r="U522" s="805"/>
      <c r="V522" s="805"/>
      <c r="W522" s="805"/>
      <c r="X522" s="805"/>
      <c r="Y522" s="805"/>
      <c r="Z522" s="805"/>
      <c r="AA522" s="62"/>
      <c r="AB522" s="62"/>
      <c r="AC522" s="62"/>
    </row>
    <row r="523" spans="1:68" ht="14.25" customHeight="1" x14ac:dyDescent="0.25">
      <c r="A523" s="795" t="s">
        <v>193</v>
      </c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5"/>
      <c r="P523" s="795"/>
      <c r="Q523" s="795"/>
      <c r="R523" s="795"/>
      <c r="S523" s="795"/>
      <c r="T523" s="795"/>
      <c r="U523" s="795"/>
      <c r="V523" s="795"/>
      <c r="W523" s="795"/>
      <c r="X523" s="795"/>
      <c r="Y523" s="795"/>
      <c r="Z523" s="795"/>
      <c r="AA523" s="63"/>
      <c r="AB523" s="63"/>
      <c r="AC523" s="63"/>
    </row>
    <row r="524" spans="1:68" ht="27" customHeight="1" x14ac:dyDescent="0.25">
      <c r="A524" s="60" t="s">
        <v>867</v>
      </c>
      <c r="B524" s="60" t="s">
        <v>868</v>
      </c>
      <c r="C524" s="34">
        <v>4301020315</v>
      </c>
      <c r="D524" s="796">
        <v>4607091389364</v>
      </c>
      <c r="E524" s="796"/>
      <c r="F524" s="59">
        <v>0.42</v>
      </c>
      <c r="G524" s="35">
        <v>6</v>
      </c>
      <c r="H524" s="59">
        <v>2.52</v>
      </c>
      <c r="I524" s="59">
        <v>2.75</v>
      </c>
      <c r="J524" s="35">
        <v>156</v>
      </c>
      <c r="K524" s="35" t="s">
        <v>88</v>
      </c>
      <c r="L524" s="35" t="s">
        <v>45</v>
      </c>
      <c r="M524" s="36" t="s">
        <v>82</v>
      </c>
      <c r="N524" s="36"/>
      <c r="O524" s="35">
        <v>40</v>
      </c>
      <c r="P524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8"/>
      <c r="R524" s="798"/>
      <c r="S524" s="798"/>
      <c r="T524" s="799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IFERROR(IF(Y524=0,"",ROUNDUP(Y524/H524,0)*0.00753),"")</f>
        <v/>
      </c>
      <c r="AA524" s="65" t="s">
        <v>45</v>
      </c>
      <c r="AB524" s="66" t="s">
        <v>45</v>
      </c>
      <c r="AC524" s="635" t="s">
        <v>869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793"/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4"/>
      <c r="P525" s="790" t="s">
        <v>40</v>
      </c>
      <c r="Q525" s="791"/>
      <c r="R525" s="791"/>
      <c r="S525" s="791"/>
      <c r="T525" s="791"/>
      <c r="U525" s="791"/>
      <c r="V525" s="792"/>
      <c r="W525" s="40" t="s">
        <v>39</v>
      </c>
      <c r="X525" s="41">
        <f>IFERROR(X524/H524,"0")</f>
        <v>0</v>
      </c>
      <c r="Y525" s="41">
        <f>IFERROR(Y524/H524,"0")</f>
        <v>0</v>
      </c>
      <c r="Z525" s="41">
        <f>IFERROR(IF(Z524="",0,Z524),"0")</f>
        <v>0</v>
      </c>
      <c r="AA525" s="64"/>
      <c r="AB525" s="64"/>
      <c r="AC525" s="64"/>
    </row>
    <row r="526" spans="1:68" x14ac:dyDescent="0.2">
      <c r="A526" s="793"/>
      <c r="B526" s="793"/>
      <c r="C526" s="793"/>
      <c r="D526" s="793"/>
      <c r="E526" s="793"/>
      <c r="F526" s="793"/>
      <c r="G526" s="793"/>
      <c r="H526" s="793"/>
      <c r="I526" s="793"/>
      <c r="J526" s="793"/>
      <c r="K526" s="793"/>
      <c r="L526" s="793"/>
      <c r="M526" s="793"/>
      <c r="N526" s="793"/>
      <c r="O526" s="794"/>
      <c r="P526" s="790" t="s">
        <v>40</v>
      </c>
      <c r="Q526" s="791"/>
      <c r="R526" s="791"/>
      <c r="S526" s="791"/>
      <c r="T526" s="791"/>
      <c r="U526" s="791"/>
      <c r="V526" s="792"/>
      <c r="W526" s="40" t="s">
        <v>0</v>
      </c>
      <c r="X526" s="41">
        <f>IFERROR(SUM(X524:X524),"0")</f>
        <v>0</v>
      </c>
      <c r="Y526" s="41">
        <f>IFERROR(SUM(Y524:Y524),"0")</f>
        <v>0</v>
      </c>
      <c r="Z526" s="40"/>
      <c r="AA526" s="64"/>
      <c r="AB526" s="64"/>
      <c r="AC526" s="64"/>
    </row>
    <row r="527" spans="1:68" ht="14.25" customHeight="1" x14ac:dyDescent="0.25">
      <c r="A527" s="795" t="s">
        <v>78</v>
      </c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5"/>
      <c r="P527" s="795"/>
      <c r="Q527" s="795"/>
      <c r="R527" s="795"/>
      <c r="S527" s="795"/>
      <c r="T527" s="795"/>
      <c r="U527" s="795"/>
      <c r="V527" s="795"/>
      <c r="W527" s="795"/>
      <c r="X527" s="795"/>
      <c r="Y527" s="795"/>
      <c r="Z527" s="795"/>
      <c r="AA527" s="63"/>
      <c r="AB527" s="63"/>
      <c r="AC527" s="63"/>
    </row>
    <row r="528" spans="1:68" ht="27" customHeight="1" x14ac:dyDescent="0.25">
      <c r="A528" s="60" t="s">
        <v>870</v>
      </c>
      <c r="B528" s="60" t="s">
        <v>871</v>
      </c>
      <c r="C528" s="34">
        <v>4301031324</v>
      </c>
      <c r="D528" s="796">
        <v>4607091389739</v>
      </c>
      <c r="E528" s="796"/>
      <c r="F528" s="59">
        <v>0.7</v>
      </c>
      <c r="G528" s="35">
        <v>6</v>
      </c>
      <c r="H528" s="59">
        <v>4.2</v>
      </c>
      <c r="I528" s="59">
        <v>4.43</v>
      </c>
      <c r="J528" s="35">
        <v>156</v>
      </c>
      <c r="K528" s="35" t="s">
        <v>88</v>
      </c>
      <c r="L528" s="35" t="s">
        <v>45</v>
      </c>
      <c r="M528" s="36" t="s">
        <v>82</v>
      </c>
      <c r="N528" s="36"/>
      <c r="O528" s="35">
        <v>50</v>
      </c>
      <c r="P528" s="87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8"/>
      <c r="R528" s="798"/>
      <c r="S528" s="798"/>
      <c r="T528" s="799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IFERROR(IF(Y528=0,"",ROUNDUP(Y528/H528,0)*0.00753),"")</f>
        <v/>
      </c>
      <c r="AA528" s="65" t="s">
        <v>45</v>
      </c>
      <c r="AB528" s="66" t="s">
        <v>45</v>
      </c>
      <c r="AC528" s="637" t="s">
        <v>872</v>
      </c>
      <c r="AG528" s="75"/>
      <c r="AJ528" s="79" t="s">
        <v>45</v>
      </c>
      <c r="AK528" s="79">
        <v>0</v>
      </c>
      <c r="BB528" s="63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873</v>
      </c>
      <c r="B529" s="60" t="s">
        <v>874</v>
      </c>
      <c r="C529" s="34">
        <v>4301031363</v>
      </c>
      <c r="D529" s="796">
        <v>4607091389425</v>
      </c>
      <c r="E529" s="796"/>
      <c r="F529" s="59">
        <v>0.35</v>
      </c>
      <c r="G529" s="35">
        <v>6</v>
      </c>
      <c r="H529" s="59">
        <v>2.1</v>
      </c>
      <c r="I529" s="59">
        <v>2.23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50</v>
      </c>
      <c r="P529" s="8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8"/>
      <c r="R529" s="798"/>
      <c r="S529" s="798"/>
      <c r="T529" s="799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39" t="s">
        <v>875</v>
      </c>
      <c r="AG529" s="75"/>
      <c r="AJ529" s="79" t="s">
        <v>45</v>
      </c>
      <c r="AK529" s="79">
        <v>0</v>
      </c>
      <c r="BB529" s="64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876</v>
      </c>
      <c r="B530" s="60" t="s">
        <v>877</v>
      </c>
      <c r="C530" s="34">
        <v>4301031334</v>
      </c>
      <c r="D530" s="796">
        <v>4680115880771</v>
      </c>
      <c r="E530" s="796"/>
      <c r="F530" s="59">
        <v>0.28000000000000003</v>
      </c>
      <c r="G530" s="35">
        <v>6</v>
      </c>
      <c r="H530" s="59">
        <v>1.68</v>
      </c>
      <c r="I530" s="59">
        <v>1.81</v>
      </c>
      <c r="J530" s="35">
        <v>234</v>
      </c>
      <c r="K530" s="35" t="s">
        <v>83</v>
      </c>
      <c r="L530" s="35" t="s">
        <v>45</v>
      </c>
      <c r="M530" s="36" t="s">
        <v>82</v>
      </c>
      <c r="N530" s="36"/>
      <c r="O530" s="35">
        <v>50</v>
      </c>
      <c r="P530" s="8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8"/>
      <c r="R530" s="798"/>
      <c r="S530" s="798"/>
      <c r="T530" s="799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IFERROR(IF(Y530=0,"",ROUNDUP(Y530/H530,0)*0.00502),"")</f>
        <v/>
      </c>
      <c r="AA530" s="65" t="s">
        <v>45</v>
      </c>
      <c r="AB530" s="66" t="s">
        <v>45</v>
      </c>
      <c r="AC530" s="641" t="s">
        <v>878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customHeight="1" x14ac:dyDescent="0.25">
      <c r="A531" s="60" t="s">
        <v>879</v>
      </c>
      <c r="B531" s="60" t="s">
        <v>880</v>
      </c>
      <c r="C531" s="34">
        <v>4301031327</v>
      </c>
      <c r="D531" s="796">
        <v>4607091389500</v>
      </c>
      <c r="E531" s="796"/>
      <c r="F531" s="59">
        <v>0.35</v>
      </c>
      <c r="G531" s="35">
        <v>6</v>
      </c>
      <c r="H531" s="59">
        <v>2.1</v>
      </c>
      <c r="I531" s="59">
        <v>2.23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50</v>
      </c>
      <c r="P531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8"/>
      <c r="R531" s="798"/>
      <c r="S531" s="798"/>
      <c r="T531" s="799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43" t="s">
        <v>878</v>
      </c>
      <c r="AG531" s="75"/>
      <c r="AJ531" s="79" t="s">
        <v>45</v>
      </c>
      <c r="AK531" s="79">
        <v>0</v>
      </c>
      <c r="BB531" s="644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customHeight="1" x14ac:dyDescent="0.25">
      <c r="A532" s="60" t="s">
        <v>879</v>
      </c>
      <c r="B532" s="60" t="s">
        <v>881</v>
      </c>
      <c r="C532" s="34">
        <v>4301031359</v>
      </c>
      <c r="D532" s="796">
        <v>4607091389500</v>
      </c>
      <c r="E532" s="796"/>
      <c r="F532" s="59">
        <v>0.35</v>
      </c>
      <c r="G532" s="35">
        <v>6</v>
      </c>
      <c r="H532" s="59">
        <v>2.1</v>
      </c>
      <c r="I532" s="59">
        <v>2.23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50</v>
      </c>
      <c r="P532" s="875" t="s">
        <v>882</v>
      </c>
      <c r="Q532" s="798"/>
      <c r="R532" s="798"/>
      <c r="S532" s="798"/>
      <c r="T532" s="799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45" t="s">
        <v>878</v>
      </c>
      <c r="AG532" s="75"/>
      <c r="AJ532" s="79" t="s">
        <v>45</v>
      </c>
      <c r="AK532" s="79">
        <v>0</v>
      </c>
      <c r="BB532" s="64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x14ac:dyDescent="0.2">
      <c r="A533" s="793"/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4"/>
      <c r="P533" s="790" t="s">
        <v>40</v>
      </c>
      <c r="Q533" s="791"/>
      <c r="R533" s="791"/>
      <c r="S533" s="791"/>
      <c r="T533" s="791"/>
      <c r="U533" s="791"/>
      <c r="V533" s="792"/>
      <c r="W533" s="40" t="s">
        <v>39</v>
      </c>
      <c r="X533" s="41">
        <f>IFERROR(X528/H528,"0")+IFERROR(X529/H529,"0")+IFERROR(X530/H530,"0")+IFERROR(X531/H531,"0")+IFERROR(X532/H532,"0")</f>
        <v>0</v>
      </c>
      <c r="Y533" s="41">
        <f>IFERROR(Y528/H528,"0")+IFERROR(Y529/H529,"0")+IFERROR(Y530/H530,"0")+IFERROR(Y531/H531,"0")+IFERROR(Y532/H532,"0")</f>
        <v>0</v>
      </c>
      <c r="Z533" s="41">
        <f>IFERROR(IF(Z528="",0,Z528),"0")+IFERROR(IF(Z529="",0,Z529),"0")+IFERROR(IF(Z530="",0,Z530),"0")+IFERROR(IF(Z531="",0,Z531),"0")+IFERROR(IF(Z532="",0,Z532),"0")</f>
        <v>0</v>
      </c>
      <c r="AA533" s="64"/>
      <c r="AB533" s="64"/>
      <c r="AC533" s="64"/>
    </row>
    <row r="534" spans="1:68" x14ac:dyDescent="0.2">
      <c r="A534" s="793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4"/>
      <c r="P534" s="790" t="s">
        <v>40</v>
      </c>
      <c r="Q534" s="791"/>
      <c r="R534" s="791"/>
      <c r="S534" s="791"/>
      <c r="T534" s="791"/>
      <c r="U534" s="791"/>
      <c r="V534" s="792"/>
      <c r="W534" s="40" t="s">
        <v>0</v>
      </c>
      <c r="X534" s="41">
        <f>IFERROR(SUM(X528:X532),"0")</f>
        <v>0</v>
      </c>
      <c r="Y534" s="41">
        <f>IFERROR(SUM(Y528:Y532),"0")</f>
        <v>0</v>
      </c>
      <c r="Z534" s="40"/>
      <c r="AA534" s="64"/>
      <c r="AB534" s="64"/>
      <c r="AC534" s="64"/>
    </row>
    <row r="535" spans="1:68" ht="14.25" customHeight="1" x14ac:dyDescent="0.25">
      <c r="A535" s="795" t="s">
        <v>124</v>
      </c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795"/>
      <c r="P535" s="795"/>
      <c r="Q535" s="795"/>
      <c r="R535" s="795"/>
      <c r="S535" s="795"/>
      <c r="T535" s="795"/>
      <c r="U535" s="795"/>
      <c r="V535" s="795"/>
      <c r="W535" s="795"/>
      <c r="X535" s="795"/>
      <c r="Y535" s="795"/>
      <c r="Z535" s="795"/>
      <c r="AA535" s="63"/>
      <c r="AB535" s="63"/>
      <c r="AC535" s="63"/>
    </row>
    <row r="536" spans="1:68" ht="27" customHeight="1" x14ac:dyDescent="0.25">
      <c r="A536" s="60" t="s">
        <v>883</v>
      </c>
      <c r="B536" s="60" t="s">
        <v>884</v>
      </c>
      <c r="C536" s="34">
        <v>4301032046</v>
      </c>
      <c r="D536" s="796">
        <v>4680115884359</v>
      </c>
      <c r="E536" s="796"/>
      <c r="F536" s="59">
        <v>0.06</v>
      </c>
      <c r="G536" s="35">
        <v>20</v>
      </c>
      <c r="H536" s="59">
        <v>1.2</v>
      </c>
      <c r="I536" s="59">
        <v>1.8</v>
      </c>
      <c r="J536" s="35">
        <v>200</v>
      </c>
      <c r="K536" s="35" t="s">
        <v>862</v>
      </c>
      <c r="L536" s="35" t="s">
        <v>45</v>
      </c>
      <c r="M536" s="36" t="s">
        <v>861</v>
      </c>
      <c r="N536" s="36"/>
      <c r="O536" s="35">
        <v>60</v>
      </c>
      <c r="P536" s="87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8"/>
      <c r="R536" s="798"/>
      <c r="S536" s="798"/>
      <c r="T536" s="799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IFERROR(IF(Y536=0,"",ROUNDUP(Y536/H536,0)*0.00627),"")</f>
        <v/>
      </c>
      <c r="AA536" s="65" t="s">
        <v>45</v>
      </c>
      <c r="AB536" s="66" t="s">
        <v>45</v>
      </c>
      <c r="AC536" s="647" t="s">
        <v>865</v>
      </c>
      <c r="AG536" s="75"/>
      <c r="AJ536" s="79" t="s">
        <v>45</v>
      </c>
      <c r="AK536" s="79">
        <v>0</v>
      </c>
      <c r="BB536" s="64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90" t="s">
        <v>40</v>
      </c>
      <c r="Q537" s="791"/>
      <c r="R537" s="791"/>
      <c r="S537" s="791"/>
      <c r="T537" s="791"/>
      <c r="U537" s="791"/>
      <c r="V537" s="792"/>
      <c r="W537" s="40" t="s">
        <v>39</v>
      </c>
      <c r="X537" s="41">
        <f>IFERROR(X536/H536,"0")</f>
        <v>0</v>
      </c>
      <c r="Y537" s="41">
        <f>IFERROR(Y536/H536,"0")</f>
        <v>0</v>
      </c>
      <c r="Z537" s="41">
        <f>IFERROR(IF(Z536="",0,Z536),"0")</f>
        <v>0</v>
      </c>
      <c r="AA537" s="64"/>
      <c r="AB537" s="64"/>
      <c r="AC537" s="64"/>
    </row>
    <row r="538" spans="1:68" x14ac:dyDescent="0.2">
      <c r="A538" s="793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794"/>
      <c r="P538" s="790" t="s">
        <v>40</v>
      </c>
      <c r="Q538" s="791"/>
      <c r="R538" s="791"/>
      <c r="S538" s="791"/>
      <c r="T538" s="791"/>
      <c r="U538" s="791"/>
      <c r="V538" s="792"/>
      <c r="W538" s="40" t="s">
        <v>0</v>
      </c>
      <c r="X538" s="41">
        <f>IFERROR(SUM(X536:X536),"0")</f>
        <v>0</v>
      </c>
      <c r="Y538" s="41">
        <f>IFERROR(SUM(Y536:Y536),"0")</f>
        <v>0</v>
      </c>
      <c r="Z538" s="40"/>
      <c r="AA538" s="64"/>
      <c r="AB538" s="64"/>
      <c r="AC538" s="64"/>
    </row>
    <row r="539" spans="1:68" ht="14.25" customHeight="1" x14ac:dyDescent="0.25">
      <c r="A539" s="795" t="s">
        <v>885</v>
      </c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5"/>
      <c r="P539" s="795"/>
      <c r="Q539" s="795"/>
      <c r="R539" s="795"/>
      <c r="S539" s="795"/>
      <c r="T539" s="795"/>
      <c r="U539" s="795"/>
      <c r="V539" s="795"/>
      <c r="W539" s="795"/>
      <c r="X539" s="795"/>
      <c r="Y539" s="795"/>
      <c r="Z539" s="795"/>
      <c r="AA539" s="63"/>
      <c r="AB539" s="63"/>
      <c r="AC539" s="63"/>
    </row>
    <row r="540" spans="1:68" ht="27" customHeight="1" x14ac:dyDescent="0.25">
      <c r="A540" s="60" t="s">
        <v>886</v>
      </c>
      <c r="B540" s="60" t="s">
        <v>887</v>
      </c>
      <c r="C540" s="34">
        <v>4301040357</v>
      </c>
      <c r="D540" s="796">
        <v>4680115884564</v>
      </c>
      <c r="E540" s="796"/>
      <c r="F540" s="59">
        <v>0.15</v>
      </c>
      <c r="G540" s="35">
        <v>20</v>
      </c>
      <c r="H540" s="59">
        <v>3</v>
      </c>
      <c r="I540" s="59">
        <v>3.6</v>
      </c>
      <c r="J540" s="35">
        <v>200</v>
      </c>
      <c r="K540" s="35" t="s">
        <v>862</v>
      </c>
      <c r="L540" s="35" t="s">
        <v>45</v>
      </c>
      <c r="M540" s="36" t="s">
        <v>861</v>
      </c>
      <c r="N540" s="36"/>
      <c r="O540" s="35">
        <v>60</v>
      </c>
      <c r="P540" s="87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8"/>
      <c r="R540" s="798"/>
      <c r="S540" s="798"/>
      <c r="T540" s="799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IFERROR(IF(Y540=0,"",ROUNDUP(Y540/H540,0)*0.00627),"")</f>
        <v/>
      </c>
      <c r="AA540" s="65" t="s">
        <v>45</v>
      </c>
      <c r="AB540" s="66" t="s">
        <v>45</v>
      </c>
      <c r="AC540" s="649" t="s">
        <v>888</v>
      </c>
      <c r="AG540" s="75"/>
      <c r="AJ540" s="79" t="s">
        <v>45</v>
      </c>
      <c r="AK540" s="79">
        <v>0</v>
      </c>
      <c r="BB540" s="65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x14ac:dyDescent="0.2">
      <c r="A541" s="793"/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4"/>
      <c r="P541" s="790" t="s">
        <v>40</v>
      </c>
      <c r="Q541" s="791"/>
      <c r="R541" s="791"/>
      <c r="S541" s="791"/>
      <c r="T541" s="791"/>
      <c r="U541" s="791"/>
      <c r="V541" s="792"/>
      <c r="W541" s="40" t="s">
        <v>39</v>
      </c>
      <c r="X541" s="41">
        <f>IFERROR(X540/H540,"0")</f>
        <v>0</v>
      </c>
      <c r="Y541" s="41">
        <f>IFERROR(Y540/H540,"0")</f>
        <v>0</v>
      </c>
      <c r="Z541" s="41">
        <f>IFERROR(IF(Z540="",0,Z540),"0")</f>
        <v>0</v>
      </c>
      <c r="AA541" s="64"/>
      <c r="AB541" s="64"/>
      <c r="AC541" s="64"/>
    </row>
    <row r="542" spans="1:68" x14ac:dyDescent="0.2">
      <c r="A542" s="793"/>
      <c r="B542" s="793"/>
      <c r="C542" s="793"/>
      <c r="D542" s="793"/>
      <c r="E542" s="793"/>
      <c r="F542" s="793"/>
      <c r="G542" s="793"/>
      <c r="H542" s="793"/>
      <c r="I542" s="793"/>
      <c r="J542" s="793"/>
      <c r="K542" s="793"/>
      <c r="L542" s="793"/>
      <c r="M542" s="793"/>
      <c r="N542" s="793"/>
      <c r="O542" s="794"/>
      <c r="P542" s="790" t="s">
        <v>40</v>
      </c>
      <c r="Q542" s="791"/>
      <c r="R542" s="791"/>
      <c r="S542" s="791"/>
      <c r="T542" s="791"/>
      <c r="U542" s="791"/>
      <c r="V542" s="792"/>
      <c r="W542" s="40" t="s">
        <v>0</v>
      </c>
      <c r="X542" s="41">
        <f>IFERROR(SUM(X540:X540),"0")</f>
        <v>0</v>
      </c>
      <c r="Y542" s="41">
        <f>IFERROR(SUM(Y540:Y540),"0")</f>
        <v>0</v>
      </c>
      <c r="Z542" s="40"/>
      <c r="AA542" s="64"/>
      <c r="AB542" s="64"/>
      <c r="AC542" s="64"/>
    </row>
    <row r="543" spans="1:68" ht="16.5" customHeight="1" x14ac:dyDescent="0.25">
      <c r="A543" s="805" t="s">
        <v>889</v>
      </c>
      <c r="B543" s="805"/>
      <c r="C543" s="805"/>
      <c r="D543" s="805"/>
      <c r="E543" s="805"/>
      <c r="F543" s="805"/>
      <c r="G543" s="805"/>
      <c r="H543" s="805"/>
      <c r="I543" s="805"/>
      <c r="J543" s="805"/>
      <c r="K543" s="805"/>
      <c r="L543" s="805"/>
      <c r="M543" s="805"/>
      <c r="N543" s="805"/>
      <c r="O543" s="805"/>
      <c r="P543" s="805"/>
      <c r="Q543" s="805"/>
      <c r="R543" s="805"/>
      <c r="S543" s="805"/>
      <c r="T543" s="805"/>
      <c r="U543" s="805"/>
      <c r="V543" s="805"/>
      <c r="W543" s="805"/>
      <c r="X543" s="805"/>
      <c r="Y543" s="805"/>
      <c r="Z543" s="805"/>
      <c r="AA543" s="62"/>
      <c r="AB543" s="62"/>
      <c r="AC543" s="62"/>
    </row>
    <row r="544" spans="1:68" ht="14.25" customHeight="1" x14ac:dyDescent="0.25">
      <c r="A544" s="795" t="s">
        <v>78</v>
      </c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5"/>
      <c r="P544" s="795"/>
      <c r="Q544" s="795"/>
      <c r="R544" s="795"/>
      <c r="S544" s="795"/>
      <c r="T544" s="795"/>
      <c r="U544" s="795"/>
      <c r="V544" s="795"/>
      <c r="W544" s="795"/>
      <c r="X544" s="795"/>
      <c r="Y544" s="795"/>
      <c r="Z544" s="795"/>
      <c r="AA544" s="63"/>
      <c r="AB544" s="63"/>
      <c r="AC544" s="63"/>
    </row>
    <row r="545" spans="1:68" ht="27" customHeight="1" x14ac:dyDescent="0.25">
      <c r="A545" s="60" t="s">
        <v>890</v>
      </c>
      <c r="B545" s="60" t="s">
        <v>891</v>
      </c>
      <c r="C545" s="34">
        <v>4301031294</v>
      </c>
      <c r="D545" s="796">
        <v>4680115885189</v>
      </c>
      <c r="E545" s="796"/>
      <c r="F545" s="59">
        <v>0.2</v>
      </c>
      <c r="G545" s="35">
        <v>6</v>
      </c>
      <c r="H545" s="59">
        <v>1.2</v>
      </c>
      <c r="I545" s="59">
        <v>1.3720000000000001</v>
      </c>
      <c r="J545" s="35">
        <v>234</v>
      </c>
      <c r="K545" s="35" t="s">
        <v>83</v>
      </c>
      <c r="L545" s="35" t="s">
        <v>45</v>
      </c>
      <c r="M545" s="36" t="s">
        <v>82</v>
      </c>
      <c r="N545" s="36"/>
      <c r="O545" s="35">
        <v>40</v>
      </c>
      <c r="P545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8"/>
      <c r="R545" s="798"/>
      <c r="S545" s="798"/>
      <c r="T545" s="799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IFERROR(IF(Y545=0,"",ROUNDUP(Y545/H545,0)*0.00502),"")</f>
        <v/>
      </c>
      <c r="AA545" s="65" t="s">
        <v>45</v>
      </c>
      <c r="AB545" s="66" t="s">
        <v>45</v>
      </c>
      <c r="AC545" s="651" t="s">
        <v>892</v>
      </c>
      <c r="AG545" s="75"/>
      <c r="AJ545" s="79" t="s">
        <v>45</v>
      </c>
      <c r="AK545" s="79">
        <v>0</v>
      </c>
      <c r="BB545" s="652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27" customHeight="1" x14ac:dyDescent="0.25">
      <c r="A546" s="60" t="s">
        <v>893</v>
      </c>
      <c r="B546" s="60" t="s">
        <v>894</v>
      </c>
      <c r="C546" s="34">
        <v>4301031293</v>
      </c>
      <c r="D546" s="796">
        <v>4680115885172</v>
      </c>
      <c r="E546" s="796"/>
      <c r="F546" s="59">
        <v>0.2</v>
      </c>
      <c r="G546" s="35">
        <v>6</v>
      </c>
      <c r="H546" s="59">
        <v>1.2</v>
      </c>
      <c r="I546" s="59">
        <v>1.3</v>
      </c>
      <c r="J546" s="35">
        <v>234</v>
      </c>
      <c r="K546" s="35" t="s">
        <v>83</v>
      </c>
      <c r="L546" s="35" t="s">
        <v>45</v>
      </c>
      <c r="M546" s="36" t="s">
        <v>82</v>
      </c>
      <c r="N546" s="36"/>
      <c r="O546" s="35">
        <v>40</v>
      </c>
      <c r="P546" s="8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8"/>
      <c r="R546" s="798"/>
      <c r="S546" s="798"/>
      <c r="T546" s="799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IFERROR(IF(Y546=0,"",ROUNDUP(Y546/H546,0)*0.00502),"")</f>
        <v/>
      </c>
      <c r="AA546" s="65" t="s">
        <v>45</v>
      </c>
      <c r="AB546" s="66" t="s">
        <v>45</v>
      </c>
      <c r="AC546" s="653" t="s">
        <v>892</v>
      </c>
      <c r="AG546" s="75"/>
      <c r="AJ546" s="79" t="s">
        <v>45</v>
      </c>
      <c r="AK546" s="79">
        <v>0</v>
      </c>
      <c r="BB546" s="65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t="27" customHeight="1" x14ac:dyDescent="0.25">
      <c r="A547" s="60" t="s">
        <v>895</v>
      </c>
      <c r="B547" s="60" t="s">
        <v>896</v>
      </c>
      <c r="C547" s="34">
        <v>4301031291</v>
      </c>
      <c r="D547" s="796">
        <v>4680115885110</v>
      </c>
      <c r="E547" s="796"/>
      <c r="F547" s="59">
        <v>0.2</v>
      </c>
      <c r="G547" s="35">
        <v>6</v>
      </c>
      <c r="H547" s="59">
        <v>1.2</v>
      </c>
      <c r="I547" s="59">
        <v>2.02</v>
      </c>
      <c r="J547" s="35">
        <v>234</v>
      </c>
      <c r="K547" s="35" t="s">
        <v>83</v>
      </c>
      <c r="L547" s="35" t="s">
        <v>45</v>
      </c>
      <c r="M547" s="36" t="s">
        <v>82</v>
      </c>
      <c r="N547" s="36"/>
      <c r="O547" s="35">
        <v>35</v>
      </c>
      <c r="P547" s="87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8"/>
      <c r="R547" s="798"/>
      <c r="S547" s="798"/>
      <c r="T547" s="799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IFERROR(IF(Y547=0,"",ROUNDUP(Y547/H547,0)*0.00502),"")</f>
        <v/>
      </c>
      <c r="AA547" s="65" t="s">
        <v>45</v>
      </c>
      <c r="AB547" s="66" t="s">
        <v>45</v>
      </c>
      <c r="AC547" s="655" t="s">
        <v>897</v>
      </c>
      <c r="AG547" s="75"/>
      <c r="AJ547" s="79" t="s">
        <v>45</v>
      </c>
      <c r="AK547" s="79">
        <v>0</v>
      </c>
      <c r="BB547" s="656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t="27" customHeight="1" x14ac:dyDescent="0.25">
      <c r="A548" s="60" t="s">
        <v>898</v>
      </c>
      <c r="B548" s="60" t="s">
        <v>899</v>
      </c>
      <c r="C548" s="34">
        <v>4301031329</v>
      </c>
      <c r="D548" s="796">
        <v>4680115885219</v>
      </c>
      <c r="E548" s="796"/>
      <c r="F548" s="59">
        <v>0.28000000000000003</v>
      </c>
      <c r="G548" s="35">
        <v>6</v>
      </c>
      <c r="H548" s="59">
        <v>1.68</v>
      </c>
      <c r="I548" s="59">
        <v>2.5</v>
      </c>
      <c r="J548" s="35">
        <v>234</v>
      </c>
      <c r="K548" s="35" t="s">
        <v>83</v>
      </c>
      <c r="L548" s="35" t="s">
        <v>45</v>
      </c>
      <c r="M548" s="36" t="s">
        <v>82</v>
      </c>
      <c r="N548" s="36"/>
      <c r="O548" s="35">
        <v>35</v>
      </c>
      <c r="P548" s="872" t="s">
        <v>900</v>
      </c>
      <c r="Q548" s="798"/>
      <c r="R548" s="798"/>
      <c r="S548" s="798"/>
      <c r="T548" s="799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IFERROR(IF(Y548=0,"",ROUNDUP(Y548/H548,0)*0.00502),"")</f>
        <v/>
      </c>
      <c r="AA548" s="65" t="s">
        <v>45</v>
      </c>
      <c r="AB548" s="66" t="s">
        <v>45</v>
      </c>
      <c r="AC548" s="657" t="s">
        <v>901</v>
      </c>
      <c r="AG548" s="75"/>
      <c r="AJ548" s="79" t="s">
        <v>45</v>
      </c>
      <c r="AK548" s="79">
        <v>0</v>
      </c>
      <c r="BB548" s="658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x14ac:dyDescent="0.2">
      <c r="A549" s="793"/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4"/>
      <c r="P549" s="790" t="s">
        <v>40</v>
      </c>
      <c r="Q549" s="791"/>
      <c r="R549" s="791"/>
      <c r="S549" s="791"/>
      <c r="T549" s="791"/>
      <c r="U549" s="791"/>
      <c r="V549" s="792"/>
      <c r="W549" s="40" t="s">
        <v>39</v>
      </c>
      <c r="X549" s="41">
        <f>IFERROR(X545/H545,"0")+IFERROR(X546/H546,"0")+IFERROR(X547/H547,"0")+IFERROR(X548/H548,"0")</f>
        <v>0</v>
      </c>
      <c r="Y549" s="41">
        <f>IFERROR(Y545/H545,"0")+IFERROR(Y546/H546,"0")+IFERROR(Y547/H547,"0")+IFERROR(Y548/H548,"0")</f>
        <v>0</v>
      </c>
      <c r="Z549" s="41">
        <f>IFERROR(IF(Z545="",0,Z545),"0")+IFERROR(IF(Z546="",0,Z546),"0")+IFERROR(IF(Z547="",0,Z547),"0")+IFERROR(IF(Z548="",0,Z548),"0")</f>
        <v>0</v>
      </c>
      <c r="AA549" s="64"/>
      <c r="AB549" s="64"/>
      <c r="AC549" s="64"/>
    </row>
    <row r="550" spans="1:68" x14ac:dyDescent="0.2">
      <c r="A550" s="793"/>
      <c r="B550" s="793"/>
      <c r="C550" s="793"/>
      <c r="D550" s="793"/>
      <c r="E550" s="793"/>
      <c r="F550" s="793"/>
      <c r="G550" s="793"/>
      <c r="H550" s="793"/>
      <c r="I550" s="793"/>
      <c r="J550" s="793"/>
      <c r="K550" s="793"/>
      <c r="L550" s="793"/>
      <c r="M550" s="793"/>
      <c r="N550" s="793"/>
      <c r="O550" s="794"/>
      <c r="P550" s="790" t="s">
        <v>40</v>
      </c>
      <c r="Q550" s="791"/>
      <c r="R550" s="791"/>
      <c r="S550" s="791"/>
      <c r="T550" s="791"/>
      <c r="U550" s="791"/>
      <c r="V550" s="792"/>
      <c r="W550" s="40" t="s">
        <v>0</v>
      </c>
      <c r="X550" s="41">
        <f>IFERROR(SUM(X545:X548),"0")</f>
        <v>0</v>
      </c>
      <c r="Y550" s="41">
        <f>IFERROR(SUM(Y545:Y548),"0")</f>
        <v>0</v>
      </c>
      <c r="Z550" s="40"/>
      <c r="AA550" s="64"/>
      <c r="AB550" s="64"/>
      <c r="AC550" s="64"/>
    </row>
    <row r="551" spans="1:68" ht="16.5" customHeight="1" x14ac:dyDescent="0.25">
      <c r="A551" s="805" t="s">
        <v>902</v>
      </c>
      <c r="B551" s="805"/>
      <c r="C551" s="805"/>
      <c r="D551" s="805"/>
      <c r="E551" s="805"/>
      <c r="F551" s="805"/>
      <c r="G551" s="805"/>
      <c r="H551" s="805"/>
      <c r="I551" s="805"/>
      <c r="J551" s="805"/>
      <c r="K551" s="805"/>
      <c r="L551" s="805"/>
      <c r="M551" s="805"/>
      <c r="N551" s="805"/>
      <c r="O551" s="805"/>
      <c r="P551" s="805"/>
      <c r="Q551" s="805"/>
      <c r="R551" s="805"/>
      <c r="S551" s="805"/>
      <c r="T551" s="805"/>
      <c r="U551" s="805"/>
      <c r="V551" s="805"/>
      <c r="W551" s="805"/>
      <c r="X551" s="805"/>
      <c r="Y551" s="805"/>
      <c r="Z551" s="805"/>
      <c r="AA551" s="62"/>
      <c r="AB551" s="62"/>
      <c r="AC551" s="62"/>
    </row>
    <row r="552" spans="1:68" ht="14.25" customHeight="1" x14ac:dyDescent="0.25">
      <c r="A552" s="795" t="s">
        <v>78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63"/>
      <c r="AB552" s="63"/>
      <c r="AC552" s="63"/>
    </row>
    <row r="553" spans="1:68" ht="27" customHeight="1" x14ac:dyDescent="0.25">
      <c r="A553" s="60" t="s">
        <v>903</v>
      </c>
      <c r="B553" s="60" t="s">
        <v>904</v>
      </c>
      <c r="C553" s="34">
        <v>4301031261</v>
      </c>
      <c r="D553" s="796">
        <v>4680115885103</v>
      </c>
      <c r="E553" s="796"/>
      <c r="F553" s="59">
        <v>0.27</v>
      </c>
      <c r="G553" s="35">
        <v>6</v>
      </c>
      <c r="H553" s="59">
        <v>1.62</v>
      </c>
      <c r="I553" s="59">
        <v>1.82</v>
      </c>
      <c r="J553" s="35">
        <v>156</v>
      </c>
      <c r="K553" s="35" t="s">
        <v>88</v>
      </c>
      <c r="L553" s="35" t="s">
        <v>45</v>
      </c>
      <c r="M553" s="36" t="s">
        <v>82</v>
      </c>
      <c r="N553" s="36"/>
      <c r="O553" s="35">
        <v>40</v>
      </c>
      <c r="P553" s="8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8"/>
      <c r="R553" s="798"/>
      <c r="S553" s="798"/>
      <c r="T553" s="799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IFERROR(IF(Y553=0,"",ROUNDUP(Y553/H553,0)*0.00753),"")</f>
        <v/>
      </c>
      <c r="AA553" s="65" t="s">
        <v>45</v>
      </c>
      <c r="AB553" s="66" t="s">
        <v>45</v>
      </c>
      <c r="AC553" s="659" t="s">
        <v>905</v>
      </c>
      <c r="AG553" s="75"/>
      <c r="AJ553" s="79" t="s">
        <v>45</v>
      </c>
      <c r="AK553" s="79">
        <v>0</v>
      </c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x14ac:dyDescent="0.2">
      <c r="A554" s="793"/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4"/>
      <c r="P554" s="790" t="s">
        <v>40</v>
      </c>
      <c r="Q554" s="791"/>
      <c r="R554" s="791"/>
      <c r="S554" s="791"/>
      <c r="T554" s="791"/>
      <c r="U554" s="791"/>
      <c r="V554" s="792"/>
      <c r="W554" s="40" t="s">
        <v>39</v>
      </c>
      <c r="X554" s="41">
        <f>IFERROR(X553/H553,"0")</f>
        <v>0</v>
      </c>
      <c r="Y554" s="41">
        <f>IFERROR(Y553/H553,"0")</f>
        <v>0</v>
      </c>
      <c r="Z554" s="41">
        <f>IFERROR(IF(Z553="",0,Z553),"0")</f>
        <v>0</v>
      </c>
      <c r="AA554" s="64"/>
      <c r="AB554" s="64"/>
      <c r="AC554" s="64"/>
    </row>
    <row r="555" spans="1:68" x14ac:dyDescent="0.2">
      <c r="A555" s="793"/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4"/>
      <c r="P555" s="790" t="s">
        <v>40</v>
      </c>
      <c r="Q555" s="791"/>
      <c r="R555" s="791"/>
      <c r="S555" s="791"/>
      <c r="T555" s="791"/>
      <c r="U555" s="791"/>
      <c r="V555" s="792"/>
      <c r="W555" s="40" t="s">
        <v>0</v>
      </c>
      <c r="X555" s="41">
        <f>IFERROR(SUM(X553:X553),"0")</f>
        <v>0</v>
      </c>
      <c r="Y555" s="41">
        <f>IFERROR(SUM(Y553:Y553),"0")</f>
        <v>0</v>
      </c>
      <c r="Z555" s="40"/>
      <c r="AA555" s="64"/>
      <c r="AB555" s="64"/>
      <c r="AC555" s="64"/>
    </row>
    <row r="556" spans="1:68" ht="27.75" customHeight="1" x14ac:dyDescent="0.2">
      <c r="A556" s="839" t="s">
        <v>906</v>
      </c>
      <c r="B556" s="839"/>
      <c r="C556" s="839"/>
      <c r="D556" s="839"/>
      <c r="E556" s="839"/>
      <c r="F556" s="839"/>
      <c r="G556" s="839"/>
      <c r="H556" s="839"/>
      <c r="I556" s="839"/>
      <c r="J556" s="839"/>
      <c r="K556" s="839"/>
      <c r="L556" s="839"/>
      <c r="M556" s="839"/>
      <c r="N556" s="839"/>
      <c r="O556" s="839"/>
      <c r="P556" s="839"/>
      <c r="Q556" s="839"/>
      <c r="R556" s="839"/>
      <c r="S556" s="839"/>
      <c r="T556" s="839"/>
      <c r="U556" s="839"/>
      <c r="V556" s="839"/>
      <c r="W556" s="839"/>
      <c r="X556" s="839"/>
      <c r="Y556" s="839"/>
      <c r="Z556" s="839"/>
      <c r="AA556" s="52"/>
      <c r="AB556" s="52"/>
      <c r="AC556" s="52"/>
    </row>
    <row r="557" spans="1:68" ht="16.5" customHeight="1" x14ac:dyDescent="0.25">
      <c r="A557" s="805" t="s">
        <v>906</v>
      </c>
      <c r="B557" s="805"/>
      <c r="C557" s="805"/>
      <c r="D557" s="805"/>
      <c r="E557" s="805"/>
      <c r="F557" s="805"/>
      <c r="G557" s="805"/>
      <c r="H557" s="805"/>
      <c r="I557" s="805"/>
      <c r="J557" s="805"/>
      <c r="K557" s="805"/>
      <c r="L557" s="805"/>
      <c r="M557" s="805"/>
      <c r="N557" s="805"/>
      <c r="O557" s="805"/>
      <c r="P557" s="805"/>
      <c r="Q557" s="805"/>
      <c r="R557" s="805"/>
      <c r="S557" s="805"/>
      <c r="T557" s="805"/>
      <c r="U557" s="805"/>
      <c r="V557" s="805"/>
      <c r="W557" s="805"/>
      <c r="X557" s="805"/>
      <c r="Y557" s="805"/>
      <c r="Z557" s="805"/>
      <c r="AA557" s="62"/>
      <c r="AB557" s="62"/>
      <c r="AC557" s="62"/>
    </row>
    <row r="558" spans="1:68" ht="14.25" customHeight="1" x14ac:dyDescent="0.25">
      <c r="A558" s="795" t="s">
        <v>135</v>
      </c>
      <c r="B558" s="795"/>
      <c r="C558" s="795"/>
      <c r="D558" s="795"/>
      <c r="E558" s="795"/>
      <c r="F558" s="795"/>
      <c r="G558" s="795"/>
      <c r="H558" s="795"/>
      <c r="I558" s="795"/>
      <c r="J558" s="795"/>
      <c r="K558" s="795"/>
      <c r="L558" s="795"/>
      <c r="M558" s="795"/>
      <c r="N558" s="795"/>
      <c r="O558" s="795"/>
      <c r="P558" s="795"/>
      <c r="Q558" s="795"/>
      <c r="R558" s="795"/>
      <c r="S558" s="795"/>
      <c r="T558" s="795"/>
      <c r="U558" s="795"/>
      <c r="V558" s="795"/>
      <c r="W558" s="795"/>
      <c r="X558" s="795"/>
      <c r="Y558" s="795"/>
      <c r="Z558" s="795"/>
      <c r="AA558" s="63"/>
      <c r="AB558" s="63"/>
      <c r="AC558" s="63"/>
    </row>
    <row r="559" spans="1:68" ht="27" customHeight="1" x14ac:dyDescent="0.25">
      <c r="A559" s="60" t="s">
        <v>907</v>
      </c>
      <c r="B559" s="60" t="s">
        <v>908</v>
      </c>
      <c r="C559" s="34">
        <v>4301011795</v>
      </c>
      <c r="D559" s="796">
        <v>4607091389067</v>
      </c>
      <c r="E559" s="796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140</v>
      </c>
      <c r="L559" s="35" t="s">
        <v>45</v>
      </c>
      <c r="M559" s="36" t="s">
        <v>139</v>
      </c>
      <c r="N559" s="36"/>
      <c r="O559" s="35">
        <v>60</v>
      </c>
      <c r="P559" s="8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8"/>
      <c r="R559" s="798"/>
      <c r="S559" s="798"/>
      <c r="T559" s="79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9" si="104">IFERROR(IF(X559="",0,CEILING((X559/$H559),1)*$H559),"")</f>
        <v>0</v>
      </c>
      <c r="Z559" s="39" t="str">
        <f t="shared" ref="Z559:Z564" si="105">IFERROR(IF(Y559=0,"",ROUNDUP(Y559/H559,0)*0.01196),"")</f>
        <v/>
      </c>
      <c r="AA559" s="65" t="s">
        <v>45</v>
      </c>
      <c r="AB559" s="66" t="s">
        <v>45</v>
      </c>
      <c r="AC559" s="661" t="s">
        <v>142</v>
      </c>
      <c r="AG559" s="75"/>
      <c r="AJ559" s="79" t="s">
        <v>45</v>
      </c>
      <c r="AK559" s="79">
        <v>0</v>
      </c>
      <c r="BB559" s="662" t="s">
        <v>66</v>
      </c>
      <c r="BM559" s="75">
        <f t="shared" ref="BM559:BM569" si="106">IFERROR(X559*I559/H559,"0")</f>
        <v>0</v>
      </c>
      <c r="BN559" s="75">
        <f t="shared" ref="BN559:BN569" si="107">IFERROR(Y559*I559/H559,"0")</f>
        <v>0</v>
      </c>
      <c r="BO559" s="75">
        <f t="shared" ref="BO559:BO569" si="108">IFERROR(1/J559*(X559/H559),"0")</f>
        <v>0</v>
      </c>
      <c r="BP559" s="75">
        <f t="shared" ref="BP559:BP569" si="109">IFERROR(1/J559*(Y559/H559),"0")</f>
        <v>0</v>
      </c>
    </row>
    <row r="560" spans="1:68" ht="27" customHeight="1" x14ac:dyDescent="0.25">
      <c r="A560" s="60" t="s">
        <v>909</v>
      </c>
      <c r="B560" s="60" t="s">
        <v>910</v>
      </c>
      <c r="C560" s="34">
        <v>4301011961</v>
      </c>
      <c r="D560" s="796">
        <v>4680115885271</v>
      </c>
      <c r="E560" s="796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140</v>
      </c>
      <c r="L560" s="35" t="s">
        <v>45</v>
      </c>
      <c r="M560" s="36" t="s">
        <v>139</v>
      </c>
      <c r="N560" s="36"/>
      <c r="O560" s="35">
        <v>60</v>
      </c>
      <c r="P560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8"/>
      <c r="R560" s="798"/>
      <c r="S560" s="798"/>
      <c r="T560" s="799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5"/>
        <v/>
      </c>
      <c r="AA560" s="65" t="s">
        <v>45</v>
      </c>
      <c r="AB560" s="66" t="s">
        <v>45</v>
      </c>
      <c r="AC560" s="663" t="s">
        <v>911</v>
      </c>
      <c r="AG560" s="75"/>
      <c r="AJ560" s="79" t="s">
        <v>45</v>
      </c>
      <c r="AK560" s="79">
        <v>0</v>
      </c>
      <c r="BB560" s="664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16.5" customHeight="1" x14ac:dyDescent="0.25">
      <c r="A561" s="60" t="s">
        <v>912</v>
      </c>
      <c r="B561" s="60" t="s">
        <v>913</v>
      </c>
      <c r="C561" s="34">
        <v>4301011774</v>
      </c>
      <c r="D561" s="796">
        <v>4680115884502</v>
      </c>
      <c r="E561" s="796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140</v>
      </c>
      <c r="L561" s="35" t="s">
        <v>45</v>
      </c>
      <c r="M561" s="36" t="s">
        <v>139</v>
      </c>
      <c r="N561" s="36"/>
      <c r="O561" s="35">
        <v>60</v>
      </c>
      <c r="P561" s="8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8"/>
      <c r="R561" s="798"/>
      <c r="S561" s="798"/>
      <c r="T561" s="79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 t="shared" si="105"/>
        <v/>
      </c>
      <c r="AA561" s="65" t="s">
        <v>45</v>
      </c>
      <c r="AB561" s="66" t="s">
        <v>45</v>
      </c>
      <c r="AC561" s="665" t="s">
        <v>914</v>
      </c>
      <c r="AG561" s="75"/>
      <c r="AJ561" s="79" t="s">
        <v>45</v>
      </c>
      <c r="AK561" s="79">
        <v>0</v>
      </c>
      <c r="BB561" s="666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customHeight="1" x14ac:dyDescent="0.25">
      <c r="A562" s="60" t="s">
        <v>915</v>
      </c>
      <c r="B562" s="60" t="s">
        <v>916</v>
      </c>
      <c r="C562" s="34">
        <v>4301011771</v>
      </c>
      <c r="D562" s="796">
        <v>4607091389104</v>
      </c>
      <c r="E562" s="796"/>
      <c r="F562" s="59">
        <v>0.88</v>
      </c>
      <c r="G562" s="35">
        <v>6</v>
      </c>
      <c r="H562" s="59">
        <v>5.28</v>
      </c>
      <c r="I562" s="59">
        <v>5.64</v>
      </c>
      <c r="J562" s="35">
        <v>104</v>
      </c>
      <c r="K562" s="35" t="s">
        <v>140</v>
      </c>
      <c r="L562" s="35" t="s">
        <v>45</v>
      </c>
      <c r="M562" s="36" t="s">
        <v>139</v>
      </c>
      <c r="N562" s="36"/>
      <c r="O562" s="35">
        <v>60</v>
      </c>
      <c r="P562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8"/>
      <c r="R562" s="798"/>
      <c r="S562" s="798"/>
      <c r="T562" s="799"/>
      <c r="U562" s="37" t="s">
        <v>45</v>
      </c>
      <c r="V562" s="37" t="s">
        <v>45</v>
      </c>
      <c r="W562" s="38" t="s">
        <v>0</v>
      </c>
      <c r="X562" s="56">
        <v>180</v>
      </c>
      <c r="Y562" s="53">
        <f t="shared" si="104"/>
        <v>184.8</v>
      </c>
      <c r="Z562" s="39">
        <f t="shared" si="105"/>
        <v>0.41860000000000003</v>
      </c>
      <c r="AA562" s="65" t="s">
        <v>45</v>
      </c>
      <c r="AB562" s="66" t="s">
        <v>45</v>
      </c>
      <c r="AC562" s="667" t="s">
        <v>917</v>
      </c>
      <c r="AG562" s="75"/>
      <c r="AJ562" s="79" t="s">
        <v>45</v>
      </c>
      <c r="AK562" s="79">
        <v>0</v>
      </c>
      <c r="BB562" s="668" t="s">
        <v>66</v>
      </c>
      <c r="BM562" s="75">
        <f t="shared" si="106"/>
        <v>192.27272727272725</v>
      </c>
      <c r="BN562" s="75">
        <f t="shared" si="107"/>
        <v>197.39999999999998</v>
      </c>
      <c r="BO562" s="75">
        <f t="shared" si="108"/>
        <v>0.32779720279720276</v>
      </c>
      <c r="BP562" s="75">
        <f t="shared" si="109"/>
        <v>0.33653846153846156</v>
      </c>
    </row>
    <row r="563" spans="1:68" ht="16.5" customHeight="1" x14ac:dyDescent="0.25">
      <c r="A563" s="60" t="s">
        <v>918</v>
      </c>
      <c r="B563" s="60" t="s">
        <v>919</v>
      </c>
      <c r="C563" s="34">
        <v>4301011799</v>
      </c>
      <c r="D563" s="796">
        <v>4680115884519</v>
      </c>
      <c r="E563" s="796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140</v>
      </c>
      <c r="L563" s="35" t="s">
        <v>45</v>
      </c>
      <c r="M563" s="36" t="s">
        <v>143</v>
      </c>
      <c r="N563" s="36"/>
      <c r="O563" s="35">
        <v>60</v>
      </c>
      <c r="P563" s="8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8"/>
      <c r="R563" s="798"/>
      <c r="S563" s="798"/>
      <c r="T563" s="79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 t="shared" si="105"/>
        <v/>
      </c>
      <c r="AA563" s="65" t="s">
        <v>45</v>
      </c>
      <c r="AB563" s="66" t="s">
        <v>45</v>
      </c>
      <c r="AC563" s="669" t="s">
        <v>920</v>
      </c>
      <c r="AG563" s="75"/>
      <c r="AJ563" s="79" t="s">
        <v>45</v>
      </c>
      <c r="AK563" s="79">
        <v>0</v>
      </c>
      <c r="BB563" s="670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ht="27" customHeight="1" x14ac:dyDescent="0.25">
      <c r="A564" s="60" t="s">
        <v>921</v>
      </c>
      <c r="B564" s="60" t="s">
        <v>922</v>
      </c>
      <c r="C564" s="34">
        <v>4301011376</v>
      </c>
      <c r="D564" s="796">
        <v>4680115885226</v>
      </c>
      <c r="E564" s="796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140</v>
      </c>
      <c r="L564" s="35" t="s">
        <v>45</v>
      </c>
      <c r="M564" s="36" t="s">
        <v>143</v>
      </c>
      <c r="N564" s="36"/>
      <c r="O564" s="35">
        <v>60</v>
      </c>
      <c r="P56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8"/>
      <c r="R564" s="798"/>
      <c r="S564" s="798"/>
      <c r="T564" s="799"/>
      <c r="U564" s="37" t="s">
        <v>45</v>
      </c>
      <c r="V564" s="37" t="s">
        <v>45</v>
      </c>
      <c r="W564" s="38" t="s">
        <v>0</v>
      </c>
      <c r="X564" s="56">
        <v>260</v>
      </c>
      <c r="Y564" s="53">
        <f t="shared" si="104"/>
        <v>264</v>
      </c>
      <c r="Z564" s="39">
        <f t="shared" si="105"/>
        <v>0.59799999999999998</v>
      </c>
      <c r="AA564" s="65" t="s">
        <v>45</v>
      </c>
      <c r="AB564" s="66" t="s">
        <v>45</v>
      </c>
      <c r="AC564" s="671" t="s">
        <v>923</v>
      </c>
      <c r="AG564" s="75"/>
      <c r="AJ564" s="79" t="s">
        <v>45</v>
      </c>
      <c r="AK564" s="79">
        <v>0</v>
      </c>
      <c r="BB564" s="672" t="s">
        <v>66</v>
      </c>
      <c r="BM564" s="75">
        <f t="shared" si="106"/>
        <v>277.72727272727269</v>
      </c>
      <c r="BN564" s="75">
        <f t="shared" si="107"/>
        <v>281.99999999999994</v>
      </c>
      <c r="BO564" s="75">
        <f t="shared" si="108"/>
        <v>0.47348484848484851</v>
      </c>
      <c r="BP564" s="75">
        <f t="shared" si="109"/>
        <v>0.48076923076923078</v>
      </c>
    </row>
    <row r="565" spans="1:68" ht="27" customHeight="1" x14ac:dyDescent="0.25">
      <c r="A565" s="60" t="s">
        <v>924</v>
      </c>
      <c r="B565" s="60" t="s">
        <v>925</v>
      </c>
      <c r="C565" s="34">
        <v>4301012035</v>
      </c>
      <c r="D565" s="796">
        <v>4680115880603</v>
      </c>
      <c r="E565" s="796"/>
      <c r="F565" s="59">
        <v>0.6</v>
      </c>
      <c r="G565" s="35">
        <v>8</v>
      </c>
      <c r="H565" s="59">
        <v>4.8</v>
      </c>
      <c r="I565" s="59">
        <v>6.96</v>
      </c>
      <c r="J565" s="35">
        <v>120</v>
      </c>
      <c r="K565" s="35" t="s">
        <v>88</v>
      </c>
      <c r="L565" s="35" t="s">
        <v>45</v>
      </c>
      <c r="M565" s="36" t="s">
        <v>139</v>
      </c>
      <c r="N565" s="36"/>
      <c r="O565" s="35">
        <v>60</v>
      </c>
      <c r="P565" s="856" t="s">
        <v>926</v>
      </c>
      <c r="Q565" s="798"/>
      <c r="R565" s="798"/>
      <c r="S565" s="798"/>
      <c r="T565" s="79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IFERROR(IF(Y565=0,"",ROUNDUP(Y565/H565,0)*0.00937),"")</f>
        <v/>
      </c>
      <c r="AA565" s="65" t="s">
        <v>45</v>
      </c>
      <c r="AB565" s="66" t="s">
        <v>45</v>
      </c>
      <c r="AC565" s="673" t="s">
        <v>142</v>
      </c>
      <c r="AG565" s="75"/>
      <c r="AJ565" s="79" t="s">
        <v>45</v>
      </c>
      <c r="AK565" s="79">
        <v>0</v>
      </c>
      <c r="BB565" s="674" t="s">
        <v>66</v>
      </c>
      <c r="BM565" s="75">
        <f t="shared" si="106"/>
        <v>0</v>
      </c>
      <c r="BN565" s="75">
        <f t="shared" si="107"/>
        <v>0</v>
      </c>
      <c r="BO565" s="75">
        <f t="shared" si="108"/>
        <v>0</v>
      </c>
      <c r="BP565" s="75">
        <f t="shared" si="109"/>
        <v>0</v>
      </c>
    </row>
    <row r="566" spans="1:68" ht="27" customHeight="1" x14ac:dyDescent="0.25">
      <c r="A566" s="60" t="s">
        <v>924</v>
      </c>
      <c r="B566" s="60" t="s">
        <v>927</v>
      </c>
      <c r="C566" s="34">
        <v>4301011778</v>
      </c>
      <c r="D566" s="796">
        <v>4680115880603</v>
      </c>
      <c r="E566" s="796"/>
      <c r="F566" s="59">
        <v>0.6</v>
      </c>
      <c r="G566" s="35">
        <v>6</v>
      </c>
      <c r="H566" s="59">
        <v>3.6</v>
      </c>
      <c r="I566" s="59">
        <v>3.81</v>
      </c>
      <c r="J566" s="35">
        <v>132</v>
      </c>
      <c r="K566" s="35" t="s">
        <v>88</v>
      </c>
      <c r="L566" s="35" t="s">
        <v>45</v>
      </c>
      <c r="M566" s="36" t="s">
        <v>139</v>
      </c>
      <c r="N566" s="36"/>
      <c r="O566" s="35">
        <v>60</v>
      </c>
      <c r="P566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8"/>
      <c r="R566" s="798"/>
      <c r="S566" s="798"/>
      <c r="T566" s="799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4"/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75" t="s">
        <v>142</v>
      </c>
      <c r="AG566" s="75"/>
      <c r="AJ566" s="79" t="s">
        <v>45</v>
      </c>
      <c r="AK566" s="79">
        <v>0</v>
      </c>
      <c r="BB566" s="676" t="s">
        <v>66</v>
      </c>
      <c r="BM566" s="75">
        <f t="shared" si="106"/>
        <v>0</v>
      </c>
      <c r="BN566" s="75">
        <f t="shared" si="107"/>
        <v>0</v>
      </c>
      <c r="BO566" s="75">
        <f t="shared" si="108"/>
        <v>0</v>
      </c>
      <c r="BP566" s="75">
        <f t="shared" si="109"/>
        <v>0</v>
      </c>
    </row>
    <row r="567" spans="1:68" ht="27" customHeight="1" x14ac:dyDescent="0.25">
      <c r="A567" s="60" t="s">
        <v>928</v>
      </c>
      <c r="B567" s="60" t="s">
        <v>929</v>
      </c>
      <c r="C567" s="34">
        <v>4301012036</v>
      </c>
      <c r="D567" s="796">
        <v>4680115882782</v>
      </c>
      <c r="E567" s="796"/>
      <c r="F567" s="59">
        <v>0.6</v>
      </c>
      <c r="G567" s="35">
        <v>8</v>
      </c>
      <c r="H567" s="59">
        <v>4.8</v>
      </c>
      <c r="I567" s="59">
        <v>6.96</v>
      </c>
      <c r="J567" s="35">
        <v>120</v>
      </c>
      <c r="K567" s="35" t="s">
        <v>88</v>
      </c>
      <c r="L567" s="35" t="s">
        <v>45</v>
      </c>
      <c r="M567" s="36" t="s">
        <v>139</v>
      </c>
      <c r="N567" s="36"/>
      <c r="O567" s="35">
        <v>60</v>
      </c>
      <c r="P567" s="858" t="s">
        <v>930</v>
      </c>
      <c r="Q567" s="798"/>
      <c r="R567" s="798"/>
      <c r="S567" s="798"/>
      <c r="T567" s="799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4"/>
        <v>0</v>
      </c>
      <c r="Z567" s="39" t="str">
        <f>IFERROR(IF(Y567=0,"",ROUNDUP(Y567/H567,0)*0.00937),"")</f>
        <v/>
      </c>
      <c r="AA567" s="65" t="s">
        <v>45</v>
      </c>
      <c r="AB567" s="66" t="s">
        <v>45</v>
      </c>
      <c r="AC567" s="677" t="s">
        <v>911</v>
      </c>
      <c r="AG567" s="75"/>
      <c r="AJ567" s="79" t="s">
        <v>45</v>
      </c>
      <c r="AK567" s="79">
        <v>0</v>
      </c>
      <c r="BB567" s="678" t="s">
        <v>66</v>
      </c>
      <c r="BM567" s="75">
        <f t="shared" si="106"/>
        <v>0</v>
      </c>
      <c r="BN567" s="75">
        <f t="shared" si="107"/>
        <v>0</v>
      </c>
      <c r="BO567" s="75">
        <f t="shared" si="108"/>
        <v>0</v>
      </c>
      <c r="BP567" s="75">
        <f t="shared" si="109"/>
        <v>0</v>
      </c>
    </row>
    <row r="568" spans="1:68" ht="27" customHeight="1" x14ac:dyDescent="0.25">
      <c r="A568" s="60" t="s">
        <v>931</v>
      </c>
      <c r="B568" s="60" t="s">
        <v>932</v>
      </c>
      <c r="C568" s="34">
        <v>4301012034</v>
      </c>
      <c r="D568" s="796">
        <v>4607091389982</v>
      </c>
      <c r="E568" s="796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88</v>
      </c>
      <c r="L568" s="35" t="s">
        <v>45</v>
      </c>
      <c r="M568" s="36" t="s">
        <v>139</v>
      </c>
      <c r="N568" s="36"/>
      <c r="O568" s="35">
        <v>60</v>
      </c>
      <c r="P568" s="859" t="s">
        <v>933</v>
      </c>
      <c r="Q568" s="798"/>
      <c r="R568" s="798"/>
      <c r="S568" s="798"/>
      <c r="T568" s="799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4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9" t="s">
        <v>917</v>
      </c>
      <c r="AG568" s="75"/>
      <c r="AJ568" s="79" t="s">
        <v>45</v>
      </c>
      <c r="AK568" s="79">
        <v>0</v>
      </c>
      <c r="BB568" s="680" t="s">
        <v>66</v>
      </c>
      <c r="BM568" s="75">
        <f t="shared" si="106"/>
        <v>0</v>
      </c>
      <c r="BN568" s="75">
        <f t="shared" si="107"/>
        <v>0</v>
      </c>
      <c r="BO568" s="75">
        <f t="shared" si="108"/>
        <v>0</v>
      </c>
      <c r="BP568" s="75">
        <f t="shared" si="109"/>
        <v>0</v>
      </c>
    </row>
    <row r="569" spans="1:68" ht="27" customHeight="1" x14ac:dyDescent="0.25">
      <c r="A569" s="60" t="s">
        <v>931</v>
      </c>
      <c r="B569" s="60" t="s">
        <v>934</v>
      </c>
      <c r="C569" s="34">
        <v>4301011784</v>
      </c>
      <c r="D569" s="796">
        <v>4607091389982</v>
      </c>
      <c r="E569" s="796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88</v>
      </c>
      <c r="L569" s="35" t="s">
        <v>45</v>
      </c>
      <c r="M569" s="36" t="s">
        <v>139</v>
      </c>
      <c r="N569" s="36"/>
      <c r="O569" s="35">
        <v>60</v>
      </c>
      <c r="P569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8"/>
      <c r="R569" s="798"/>
      <c r="S569" s="798"/>
      <c r="T569" s="799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4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81" t="s">
        <v>917</v>
      </c>
      <c r="AG569" s="75"/>
      <c r="AJ569" s="79" t="s">
        <v>45</v>
      </c>
      <c r="AK569" s="79">
        <v>0</v>
      </c>
      <c r="BB569" s="682" t="s">
        <v>66</v>
      </c>
      <c r="BM569" s="75">
        <f t="shared" si="106"/>
        <v>0</v>
      </c>
      <c r="BN569" s="75">
        <f t="shared" si="107"/>
        <v>0</v>
      </c>
      <c r="BO569" s="75">
        <f t="shared" si="108"/>
        <v>0</v>
      </c>
      <c r="BP569" s="75">
        <f t="shared" si="109"/>
        <v>0</v>
      </c>
    </row>
    <row r="570" spans="1:68" x14ac:dyDescent="0.2">
      <c r="A570" s="793"/>
      <c r="B570" s="793"/>
      <c r="C570" s="793"/>
      <c r="D570" s="793"/>
      <c r="E570" s="793"/>
      <c r="F570" s="793"/>
      <c r="G570" s="793"/>
      <c r="H570" s="793"/>
      <c r="I570" s="793"/>
      <c r="J570" s="793"/>
      <c r="K570" s="793"/>
      <c r="L570" s="793"/>
      <c r="M570" s="793"/>
      <c r="N570" s="793"/>
      <c r="O570" s="794"/>
      <c r="P570" s="790" t="s">
        <v>40</v>
      </c>
      <c r="Q570" s="791"/>
      <c r="R570" s="791"/>
      <c r="S570" s="791"/>
      <c r="T570" s="791"/>
      <c r="U570" s="791"/>
      <c r="V570" s="792"/>
      <c r="W570" s="40" t="s">
        <v>39</v>
      </c>
      <c r="X570" s="41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83.333333333333329</v>
      </c>
      <c r="Y570" s="41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85</v>
      </c>
      <c r="Z570" s="41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1.0165999999999999</v>
      </c>
      <c r="AA570" s="64"/>
      <c r="AB570" s="64"/>
      <c r="AC570" s="64"/>
    </row>
    <row r="571" spans="1:68" x14ac:dyDescent="0.2">
      <c r="A571" s="793"/>
      <c r="B571" s="793"/>
      <c r="C571" s="793"/>
      <c r="D571" s="793"/>
      <c r="E571" s="793"/>
      <c r="F571" s="793"/>
      <c r="G571" s="793"/>
      <c r="H571" s="793"/>
      <c r="I571" s="793"/>
      <c r="J571" s="793"/>
      <c r="K571" s="793"/>
      <c r="L571" s="793"/>
      <c r="M571" s="793"/>
      <c r="N571" s="793"/>
      <c r="O571" s="794"/>
      <c r="P571" s="790" t="s">
        <v>40</v>
      </c>
      <c r="Q571" s="791"/>
      <c r="R571" s="791"/>
      <c r="S571" s="791"/>
      <c r="T571" s="791"/>
      <c r="U571" s="791"/>
      <c r="V571" s="792"/>
      <c r="W571" s="40" t="s">
        <v>0</v>
      </c>
      <c r="X571" s="41">
        <f>IFERROR(SUM(X559:X569),"0")</f>
        <v>440</v>
      </c>
      <c r="Y571" s="41">
        <f>IFERROR(SUM(Y559:Y569),"0")</f>
        <v>448.8</v>
      </c>
      <c r="Z571" s="40"/>
      <c r="AA571" s="64"/>
      <c r="AB571" s="64"/>
      <c r="AC571" s="64"/>
    </row>
    <row r="572" spans="1:68" ht="14.25" customHeight="1" x14ac:dyDescent="0.25">
      <c r="A572" s="795" t="s">
        <v>193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63"/>
      <c r="AB572" s="63"/>
      <c r="AC572" s="63"/>
    </row>
    <row r="573" spans="1:68" ht="16.5" customHeight="1" x14ac:dyDescent="0.25">
      <c r="A573" s="60" t="s">
        <v>935</v>
      </c>
      <c r="B573" s="60" t="s">
        <v>936</v>
      </c>
      <c r="C573" s="34">
        <v>4301020222</v>
      </c>
      <c r="D573" s="796">
        <v>4607091388930</v>
      </c>
      <c r="E573" s="796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140</v>
      </c>
      <c r="L573" s="35" t="s">
        <v>45</v>
      </c>
      <c r="M573" s="36" t="s">
        <v>139</v>
      </c>
      <c r="N573" s="36"/>
      <c r="O573" s="35">
        <v>55</v>
      </c>
      <c r="P573" s="8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8"/>
      <c r="R573" s="798"/>
      <c r="S573" s="798"/>
      <c r="T573" s="799"/>
      <c r="U573" s="37" t="s">
        <v>45</v>
      </c>
      <c r="V573" s="37" t="s">
        <v>45</v>
      </c>
      <c r="W573" s="38" t="s">
        <v>0</v>
      </c>
      <c r="X573" s="56">
        <v>290</v>
      </c>
      <c r="Y573" s="53">
        <f>IFERROR(IF(X573="",0,CEILING((X573/$H573),1)*$H573),"")</f>
        <v>290.40000000000003</v>
      </c>
      <c r="Z573" s="39">
        <f>IFERROR(IF(Y573=0,"",ROUNDUP(Y573/H573,0)*0.01196),"")</f>
        <v>0.65780000000000005</v>
      </c>
      <c r="AA573" s="65" t="s">
        <v>45</v>
      </c>
      <c r="AB573" s="66" t="s">
        <v>45</v>
      </c>
      <c r="AC573" s="683" t="s">
        <v>937</v>
      </c>
      <c r="AG573" s="75"/>
      <c r="AJ573" s="79" t="s">
        <v>45</v>
      </c>
      <c r="AK573" s="79">
        <v>0</v>
      </c>
      <c r="BB573" s="684" t="s">
        <v>66</v>
      </c>
      <c r="BM573" s="75">
        <f>IFERROR(X573*I573/H573,"0")</f>
        <v>309.77272727272725</v>
      </c>
      <c r="BN573" s="75">
        <f>IFERROR(Y573*I573/H573,"0")</f>
        <v>310.2</v>
      </c>
      <c r="BO573" s="75">
        <f>IFERROR(1/J573*(X573/H573),"0")</f>
        <v>0.52811771561771559</v>
      </c>
      <c r="BP573" s="75">
        <f>IFERROR(1/J573*(Y573/H573),"0")</f>
        <v>0.52884615384615397</v>
      </c>
    </row>
    <row r="574" spans="1:68" ht="16.5" customHeight="1" x14ac:dyDescent="0.25">
      <c r="A574" s="60" t="s">
        <v>938</v>
      </c>
      <c r="B574" s="60" t="s">
        <v>939</v>
      </c>
      <c r="C574" s="34">
        <v>4301020206</v>
      </c>
      <c r="D574" s="796">
        <v>4680115880054</v>
      </c>
      <c r="E574" s="796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88</v>
      </c>
      <c r="L574" s="35" t="s">
        <v>45</v>
      </c>
      <c r="M574" s="36" t="s">
        <v>139</v>
      </c>
      <c r="N574" s="36"/>
      <c r="O574" s="35">
        <v>55</v>
      </c>
      <c r="P574" s="8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8"/>
      <c r="R574" s="798"/>
      <c r="S574" s="798"/>
      <c r="T574" s="799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5" t="s">
        <v>937</v>
      </c>
      <c r="AG574" s="75"/>
      <c r="AJ574" s="79" t="s">
        <v>45</v>
      </c>
      <c r="AK574" s="79">
        <v>0</v>
      </c>
      <c r="BB574" s="68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16.5" customHeight="1" x14ac:dyDescent="0.25">
      <c r="A575" s="60" t="s">
        <v>938</v>
      </c>
      <c r="B575" s="60" t="s">
        <v>940</v>
      </c>
      <c r="C575" s="34">
        <v>4301020364</v>
      </c>
      <c r="D575" s="796">
        <v>4680115880054</v>
      </c>
      <c r="E575" s="796"/>
      <c r="F575" s="59">
        <v>0.6</v>
      </c>
      <c r="G575" s="35">
        <v>8</v>
      </c>
      <c r="H575" s="59">
        <v>4.8</v>
      </c>
      <c r="I575" s="59">
        <v>6.96</v>
      </c>
      <c r="J575" s="35">
        <v>120</v>
      </c>
      <c r="K575" s="35" t="s">
        <v>88</v>
      </c>
      <c r="L575" s="35" t="s">
        <v>45</v>
      </c>
      <c r="M575" s="36" t="s">
        <v>139</v>
      </c>
      <c r="N575" s="36"/>
      <c r="O575" s="35">
        <v>55</v>
      </c>
      <c r="P575" s="849" t="s">
        <v>941</v>
      </c>
      <c r="Q575" s="798"/>
      <c r="R575" s="798"/>
      <c r="S575" s="798"/>
      <c r="T575" s="799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IFERROR(IF(Y575=0,"",ROUNDUP(Y575/H575,0)*0.00937),"")</f>
        <v/>
      </c>
      <c r="AA575" s="65" t="s">
        <v>45</v>
      </c>
      <c r="AB575" s="66" t="s">
        <v>45</v>
      </c>
      <c r="AC575" s="687" t="s">
        <v>937</v>
      </c>
      <c r="AG575" s="75"/>
      <c r="AJ575" s="79" t="s">
        <v>45</v>
      </c>
      <c r="AK575" s="79">
        <v>0</v>
      </c>
      <c r="BB575" s="68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x14ac:dyDescent="0.2">
      <c r="A576" s="793"/>
      <c r="B576" s="793"/>
      <c r="C576" s="793"/>
      <c r="D576" s="793"/>
      <c r="E576" s="793"/>
      <c r="F576" s="793"/>
      <c r="G576" s="793"/>
      <c r="H576" s="793"/>
      <c r="I576" s="793"/>
      <c r="J576" s="793"/>
      <c r="K576" s="793"/>
      <c r="L576" s="793"/>
      <c r="M576" s="793"/>
      <c r="N576" s="793"/>
      <c r="O576" s="794"/>
      <c r="P576" s="790" t="s">
        <v>40</v>
      </c>
      <c r="Q576" s="791"/>
      <c r="R576" s="791"/>
      <c r="S576" s="791"/>
      <c r="T576" s="791"/>
      <c r="U576" s="791"/>
      <c r="V576" s="792"/>
      <c r="W576" s="40" t="s">
        <v>39</v>
      </c>
      <c r="X576" s="41">
        <f>IFERROR(X573/H573,"0")+IFERROR(X574/H574,"0")+IFERROR(X575/H575,"0")</f>
        <v>54.924242424242422</v>
      </c>
      <c r="Y576" s="41">
        <f>IFERROR(Y573/H573,"0")+IFERROR(Y574/H574,"0")+IFERROR(Y575/H575,"0")</f>
        <v>55.000000000000007</v>
      </c>
      <c r="Z576" s="41">
        <f>IFERROR(IF(Z573="",0,Z573),"0")+IFERROR(IF(Z574="",0,Z574),"0")+IFERROR(IF(Z575="",0,Z575),"0")</f>
        <v>0.65780000000000005</v>
      </c>
      <c r="AA576" s="64"/>
      <c r="AB576" s="64"/>
      <c r="AC576" s="64"/>
    </row>
    <row r="577" spans="1:68" x14ac:dyDescent="0.2">
      <c r="A577" s="793"/>
      <c r="B577" s="793"/>
      <c r="C577" s="793"/>
      <c r="D577" s="793"/>
      <c r="E577" s="793"/>
      <c r="F577" s="793"/>
      <c r="G577" s="793"/>
      <c r="H577" s="793"/>
      <c r="I577" s="793"/>
      <c r="J577" s="793"/>
      <c r="K577" s="793"/>
      <c r="L577" s="793"/>
      <c r="M577" s="793"/>
      <c r="N577" s="793"/>
      <c r="O577" s="794"/>
      <c r="P577" s="790" t="s">
        <v>40</v>
      </c>
      <c r="Q577" s="791"/>
      <c r="R577" s="791"/>
      <c r="S577" s="791"/>
      <c r="T577" s="791"/>
      <c r="U577" s="791"/>
      <c r="V577" s="792"/>
      <c r="W577" s="40" t="s">
        <v>0</v>
      </c>
      <c r="X577" s="41">
        <f>IFERROR(SUM(X573:X575),"0")</f>
        <v>290</v>
      </c>
      <c r="Y577" s="41">
        <f>IFERROR(SUM(Y573:Y575),"0")</f>
        <v>290.40000000000003</v>
      </c>
      <c r="Z577" s="40"/>
      <c r="AA577" s="64"/>
      <c r="AB577" s="64"/>
      <c r="AC577" s="64"/>
    </row>
    <row r="578" spans="1:68" ht="14.25" customHeight="1" x14ac:dyDescent="0.25">
      <c r="A578" s="795" t="s">
        <v>78</v>
      </c>
      <c r="B578" s="795"/>
      <c r="C578" s="795"/>
      <c r="D578" s="795"/>
      <c r="E578" s="795"/>
      <c r="F578" s="795"/>
      <c r="G578" s="795"/>
      <c r="H578" s="795"/>
      <c r="I578" s="795"/>
      <c r="J578" s="795"/>
      <c r="K578" s="795"/>
      <c r="L578" s="795"/>
      <c r="M578" s="795"/>
      <c r="N578" s="795"/>
      <c r="O578" s="795"/>
      <c r="P578" s="795"/>
      <c r="Q578" s="795"/>
      <c r="R578" s="795"/>
      <c r="S578" s="795"/>
      <c r="T578" s="795"/>
      <c r="U578" s="795"/>
      <c r="V578" s="795"/>
      <c r="W578" s="795"/>
      <c r="X578" s="795"/>
      <c r="Y578" s="795"/>
      <c r="Z578" s="795"/>
      <c r="AA578" s="63"/>
      <c r="AB578" s="63"/>
      <c r="AC578" s="63"/>
    </row>
    <row r="579" spans="1:68" ht="27" customHeight="1" x14ac:dyDescent="0.25">
      <c r="A579" s="60" t="s">
        <v>942</v>
      </c>
      <c r="B579" s="60" t="s">
        <v>943</v>
      </c>
      <c r="C579" s="34">
        <v>4301031252</v>
      </c>
      <c r="D579" s="796">
        <v>4680115883116</v>
      </c>
      <c r="E579" s="796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140</v>
      </c>
      <c r="L579" s="35" t="s">
        <v>45</v>
      </c>
      <c r="M579" s="36" t="s">
        <v>139</v>
      </c>
      <c r="N579" s="36"/>
      <c r="O579" s="35">
        <v>60</v>
      </c>
      <c r="P579" s="8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8"/>
      <c r="R579" s="798"/>
      <c r="S579" s="798"/>
      <c r="T579" s="799"/>
      <c r="U579" s="37" t="s">
        <v>45</v>
      </c>
      <c r="V579" s="37" t="s">
        <v>45</v>
      </c>
      <c r="W579" s="38" t="s">
        <v>0</v>
      </c>
      <c r="X579" s="56">
        <v>20</v>
      </c>
      <c r="Y579" s="53">
        <f t="shared" ref="Y579:Y587" si="110">IFERROR(IF(X579="",0,CEILING((X579/$H579),1)*$H579),"")</f>
        <v>21.12</v>
      </c>
      <c r="Z579" s="39">
        <f>IFERROR(IF(Y579=0,"",ROUNDUP(Y579/H579,0)*0.01196),"")</f>
        <v>4.7840000000000001E-2</v>
      </c>
      <c r="AA579" s="65" t="s">
        <v>45</v>
      </c>
      <c r="AB579" s="66" t="s">
        <v>45</v>
      </c>
      <c r="AC579" s="689" t="s">
        <v>944</v>
      </c>
      <c r="AG579" s="75"/>
      <c r="AJ579" s="79" t="s">
        <v>45</v>
      </c>
      <c r="AK579" s="79">
        <v>0</v>
      </c>
      <c r="BB579" s="690" t="s">
        <v>66</v>
      </c>
      <c r="BM579" s="75">
        <f t="shared" ref="BM579:BM587" si="111">IFERROR(X579*I579/H579,"0")</f>
        <v>21.363636363636363</v>
      </c>
      <c r="BN579" s="75">
        <f t="shared" ref="BN579:BN587" si="112">IFERROR(Y579*I579/H579,"0")</f>
        <v>22.56</v>
      </c>
      <c r="BO579" s="75">
        <f t="shared" ref="BO579:BO587" si="113">IFERROR(1/J579*(X579/H579),"0")</f>
        <v>3.6421911421911424E-2</v>
      </c>
      <c r="BP579" s="75">
        <f t="shared" ref="BP579:BP587" si="114">IFERROR(1/J579*(Y579/H579),"0")</f>
        <v>3.8461538461538464E-2</v>
      </c>
    </row>
    <row r="580" spans="1:68" ht="27" customHeight="1" x14ac:dyDescent="0.25">
      <c r="A580" s="60" t="s">
        <v>945</v>
      </c>
      <c r="B580" s="60" t="s">
        <v>946</v>
      </c>
      <c r="C580" s="34">
        <v>4301031248</v>
      </c>
      <c r="D580" s="796">
        <v>4680115883093</v>
      </c>
      <c r="E580" s="796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140</v>
      </c>
      <c r="L580" s="35" t="s">
        <v>45</v>
      </c>
      <c r="M580" s="36" t="s">
        <v>82</v>
      </c>
      <c r="N580" s="36"/>
      <c r="O580" s="35">
        <v>60</v>
      </c>
      <c r="P580" s="8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8"/>
      <c r="R580" s="798"/>
      <c r="S580" s="798"/>
      <c r="T580" s="799"/>
      <c r="U580" s="37" t="s">
        <v>45</v>
      </c>
      <c r="V580" s="37" t="s">
        <v>45</v>
      </c>
      <c r="W580" s="38" t="s">
        <v>0</v>
      </c>
      <c r="X580" s="56">
        <v>60</v>
      </c>
      <c r="Y580" s="53">
        <f t="shared" si="110"/>
        <v>63.36</v>
      </c>
      <c r="Z580" s="39">
        <f>IFERROR(IF(Y580=0,"",ROUNDUP(Y580/H580,0)*0.01196),"")</f>
        <v>0.14352000000000001</v>
      </c>
      <c r="AA580" s="65" t="s">
        <v>45</v>
      </c>
      <c r="AB580" s="66" t="s">
        <v>45</v>
      </c>
      <c r="AC580" s="691" t="s">
        <v>947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64.090909090909079</v>
      </c>
      <c r="BN580" s="75">
        <f t="shared" si="112"/>
        <v>67.679999999999993</v>
      </c>
      <c r="BO580" s="75">
        <f t="shared" si="113"/>
        <v>0.10926573426573427</v>
      </c>
      <c r="BP580" s="75">
        <f t="shared" si="114"/>
        <v>0.11538461538461539</v>
      </c>
    </row>
    <row r="581" spans="1:68" ht="27" customHeight="1" x14ac:dyDescent="0.25">
      <c r="A581" s="60" t="s">
        <v>948</v>
      </c>
      <c r="B581" s="60" t="s">
        <v>949</v>
      </c>
      <c r="C581" s="34">
        <v>4301031250</v>
      </c>
      <c r="D581" s="796">
        <v>4680115883109</v>
      </c>
      <c r="E581" s="796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140</v>
      </c>
      <c r="L581" s="35" t="s">
        <v>45</v>
      </c>
      <c r="M581" s="36" t="s">
        <v>82</v>
      </c>
      <c r="N581" s="36"/>
      <c r="O581" s="35">
        <v>60</v>
      </c>
      <c r="P581" s="8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8"/>
      <c r="R581" s="798"/>
      <c r="S581" s="798"/>
      <c r="T581" s="799"/>
      <c r="U581" s="37" t="s">
        <v>45</v>
      </c>
      <c r="V581" s="37" t="s">
        <v>45</v>
      </c>
      <c r="W581" s="38" t="s">
        <v>0</v>
      </c>
      <c r="X581" s="56">
        <v>120</v>
      </c>
      <c r="Y581" s="53">
        <f t="shared" si="110"/>
        <v>121.44000000000001</v>
      </c>
      <c r="Z581" s="39">
        <f>IFERROR(IF(Y581=0,"",ROUNDUP(Y581/H581,0)*0.01196),"")</f>
        <v>0.27507999999999999</v>
      </c>
      <c r="AA581" s="65" t="s">
        <v>45</v>
      </c>
      <c r="AB581" s="66" t="s">
        <v>45</v>
      </c>
      <c r="AC581" s="693" t="s">
        <v>950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128.18181818181816</v>
      </c>
      <c r="BN581" s="75">
        <f t="shared" si="112"/>
        <v>129.72</v>
      </c>
      <c r="BO581" s="75">
        <f t="shared" si="113"/>
        <v>0.21853146853146854</v>
      </c>
      <c r="BP581" s="75">
        <f t="shared" si="114"/>
        <v>0.22115384615384617</v>
      </c>
    </row>
    <row r="582" spans="1:68" ht="27" customHeight="1" x14ac:dyDescent="0.25">
      <c r="A582" s="60" t="s">
        <v>951</v>
      </c>
      <c r="B582" s="60" t="s">
        <v>952</v>
      </c>
      <c r="C582" s="34">
        <v>4301031249</v>
      </c>
      <c r="D582" s="796">
        <v>4680115882072</v>
      </c>
      <c r="E582" s="796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88</v>
      </c>
      <c r="L582" s="35" t="s">
        <v>45</v>
      </c>
      <c r="M582" s="36" t="s">
        <v>139</v>
      </c>
      <c r="N582" s="36"/>
      <c r="O582" s="35">
        <v>60</v>
      </c>
      <c r="P582" s="8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8"/>
      <c r="R582" s="798"/>
      <c r="S582" s="798"/>
      <c r="T582" s="799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95" t="s">
        <v>953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customHeight="1" x14ac:dyDescent="0.25">
      <c r="A583" s="60" t="s">
        <v>951</v>
      </c>
      <c r="B583" s="60" t="s">
        <v>954</v>
      </c>
      <c r="C583" s="34">
        <v>4301031383</v>
      </c>
      <c r="D583" s="796">
        <v>4680115882072</v>
      </c>
      <c r="E583" s="796"/>
      <c r="F583" s="59">
        <v>0.6</v>
      </c>
      <c r="G583" s="35">
        <v>8</v>
      </c>
      <c r="H583" s="59">
        <v>4.8</v>
      </c>
      <c r="I583" s="59">
        <v>6.96</v>
      </c>
      <c r="J583" s="35">
        <v>120</v>
      </c>
      <c r="K583" s="35" t="s">
        <v>88</v>
      </c>
      <c r="L583" s="35" t="s">
        <v>45</v>
      </c>
      <c r="M583" s="36" t="s">
        <v>139</v>
      </c>
      <c r="N583" s="36"/>
      <c r="O583" s="35">
        <v>60</v>
      </c>
      <c r="P583" s="854" t="s">
        <v>955</v>
      </c>
      <c r="Q583" s="798"/>
      <c r="R583" s="798"/>
      <c r="S583" s="798"/>
      <c r="T583" s="799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IFERROR(IF(Y583=0,"",ROUNDUP(Y583/H583,0)*0.00937),"")</f>
        <v/>
      </c>
      <c r="AA583" s="65" t="s">
        <v>45</v>
      </c>
      <c r="AB583" s="66" t="s">
        <v>45</v>
      </c>
      <c r="AC583" s="697" t="s">
        <v>953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ht="27" customHeight="1" x14ac:dyDescent="0.25">
      <c r="A584" s="60" t="s">
        <v>956</v>
      </c>
      <c r="B584" s="60" t="s">
        <v>957</v>
      </c>
      <c r="C584" s="34">
        <v>4301031251</v>
      </c>
      <c r="D584" s="796">
        <v>4680115882102</v>
      </c>
      <c r="E584" s="796"/>
      <c r="F584" s="59">
        <v>0.6</v>
      </c>
      <c r="G584" s="35">
        <v>6</v>
      </c>
      <c r="H584" s="59">
        <v>3.6</v>
      </c>
      <c r="I584" s="59">
        <v>3.81</v>
      </c>
      <c r="J584" s="35">
        <v>132</v>
      </c>
      <c r="K584" s="35" t="s">
        <v>88</v>
      </c>
      <c r="L584" s="35" t="s">
        <v>45</v>
      </c>
      <c r="M584" s="36" t="s">
        <v>82</v>
      </c>
      <c r="N584" s="36"/>
      <c r="O584" s="35">
        <v>60</v>
      </c>
      <c r="P584" s="8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8"/>
      <c r="R584" s="798"/>
      <c r="S584" s="798"/>
      <c r="T584" s="799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0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699" t="s">
        <v>947</v>
      </c>
      <c r="AG584" s="75"/>
      <c r="AJ584" s="79" t="s">
        <v>45</v>
      </c>
      <c r="AK584" s="79">
        <v>0</v>
      </c>
      <c r="BB584" s="700" t="s">
        <v>66</v>
      </c>
      <c r="BM584" s="75">
        <f t="shared" si="111"/>
        <v>0</v>
      </c>
      <c r="BN584" s="75">
        <f t="shared" si="112"/>
        <v>0</v>
      </c>
      <c r="BO584" s="75">
        <f t="shared" si="113"/>
        <v>0</v>
      </c>
      <c r="BP584" s="75">
        <f t="shared" si="114"/>
        <v>0</v>
      </c>
    </row>
    <row r="585" spans="1:68" ht="27" customHeight="1" x14ac:dyDescent="0.25">
      <c r="A585" s="60" t="s">
        <v>956</v>
      </c>
      <c r="B585" s="60" t="s">
        <v>958</v>
      </c>
      <c r="C585" s="34">
        <v>4301031385</v>
      </c>
      <c r="D585" s="796">
        <v>4680115882102</v>
      </c>
      <c r="E585" s="796"/>
      <c r="F585" s="59">
        <v>0.6</v>
      </c>
      <c r="G585" s="35">
        <v>8</v>
      </c>
      <c r="H585" s="59">
        <v>4.8</v>
      </c>
      <c r="I585" s="59">
        <v>6.69</v>
      </c>
      <c r="J585" s="35">
        <v>120</v>
      </c>
      <c r="K585" s="35" t="s">
        <v>88</v>
      </c>
      <c r="L585" s="35" t="s">
        <v>45</v>
      </c>
      <c r="M585" s="36" t="s">
        <v>82</v>
      </c>
      <c r="N585" s="36"/>
      <c r="O585" s="35">
        <v>60</v>
      </c>
      <c r="P585" s="843" t="s">
        <v>959</v>
      </c>
      <c r="Q585" s="798"/>
      <c r="R585" s="798"/>
      <c r="S585" s="798"/>
      <c r="T585" s="799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0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1" t="s">
        <v>960</v>
      </c>
      <c r="AG585" s="75"/>
      <c r="AJ585" s="79" t="s">
        <v>45</v>
      </c>
      <c r="AK585" s="79">
        <v>0</v>
      </c>
      <c r="BB585" s="702" t="s">
        <v>66</v>
      </c>
      <c r="BM585" s="75">
        <f t="shared" si="111"/>
        <v>0</v>
      </c>
      <c r="BN585" s="75">
        <f t="shared" si="112"/>
        <v>0</v>
      </c>
      <c r="BO585" s="75">
        <f t="shared" si="113"/>
        <v>0</v>
      </c>
      <c r="BP585" s="75">
        <f t="shared" si="114"/>
        <v>0</v>
      </c>
    </row>
    <row r="586" spans="1:68" ht="27" customHeight="1" x14ac:dyDescent="0.25">
      <c r="A586" s="60" t="s">
        <v>961</v>
      </c>
      <c r="B586" s="60" t="s">
        <v>962</v>
      </c>
      <c r="C586" s="34">
        <v>4301031253</v>
      </c>
      <c r="D586" s="796">
        <v>4680115882096</v>
      </c>
      <c r="E586" s="796"/>
      <c r="F586" s="59">
        <v>0.6</v>
      </c>
      <c r="G586" s="35">
        <v>6</v>
      </c>
      <c r="H586" s="59">
        <v>3.6</v>
      </c>
      <c r="I586" s="59">
        <v>3.81</v>
      </c>
      <c r="J586" s="35">
        <v>132</v>
      </c>
      <c r="K586" s="35" t="s">
        <v>88</v>
      </c>
      <c r="L586" s="35" t="s">
        <v>45</v>
      </c>
      <c r="M586" s="36" t="s">
        <v>82</v>
      </c>
      <c r="N586" s="36"/>
      <c r="O586" s="35">
        <v>60</v>
      </c>
      <c r="P586" s="8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8"/>
      <c r="R586" s="798"/>
      <c r="S586" s="798"/>
      <c r="T586" s="799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10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703" t="s">
        <v>950</v>
      </c>
      <c r="AG586" s="75"/>
      <c r="AJ586" s="79" t="s">
        <v>45</v>
      </c>
      <c r="AK586" s="79">
        <v>0</v>
      </c>
      <c r="BB586" s="704" t="s">
        <v>66</v>
      </c>
      <c r="BM586" s="75">
        <f t="shared" si="111"/>
        <v>0</v>
      </c>
      <c r="BN586" s="75">
        <f t="shared" si="112"/>
        <v>0</v>
      </c>
      <c r="BO586" s="75">
        <f t="shared" si="113"/>
        <v>0</v>
      </c>
      <c r="BP586" s="75">
        <f t="shared" si="114"/>
        <v>0</v>
      </c>
    </row>
    <row r="587" spans="1:68" ht="27" customHeight="1" x14ac:dyDescent="0.25">
      <c r="A587" s="60" t="s">
        <v>961</v>
      </c>
      <c r="B587" s="60" t="s">
        <v>963</v>
      </c>
      <c r="C587" s="34">
        <v>4301031384</v>
      </c>
      <c r="D587" s="796">
        <v>4680115882096</v>
      </c>
      <c r="E587" s="796"/>
      <c r="F587" s="59">
        <v>0.6</v>
      </c>
      <c r="G587" s="35">
        <v>8</v>
      </c>
      <c r="H587" s="59">
        <v>4.8</v>
      </c>
      <c r="I587" s="59">
        <v>6.69</v>
      </c>
      <c r="J587" s="35">
        <v>120</v>
      </c>
      <c r="K587" s="35" t="s">
        <v>88</v>
      </c>
      <c r="L587" s="35" t="s">
        <v>45</v>
      </c>
      <c r="M587" s="36" t="s">
        <v>82</v>
      </c>
      <c r="N587" s="36"/>
      <c r="O587" s="35">
        <v>60</v>
      </c>
      <c r="P587" s="845" t="s">
        <v>964</v>
      </c>
      <c r="Q587" s="798"/>
      <c r="R587" s="798"/>
      <c r="S587" s="798"/>
      <c r="T587" s="799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10"/>
        <v>0</v>
      </c>
      <c r="Z587" s="39" t="str">
        <f>IFERROR(IF(Y587=0,"",ROUNDUP(Y587/H587,0)*0.00937),"")</f>
        <v/>
      </c>
      <c r="AA587" s="65" t="s">
        <v>45</v>
      </c>
      <c r="AB587" s="66" t="s">
        <v>45</v>
      </c>
      <c r="AC587" s="705" t="s">
        <v>965</v>
      </c>
      <c r="AG587" s="75"/>
      <c r="AJ587" s="79" t="s">
        <v>45</v>
      </c>
      <c r="AK587" s="79">
        <v>0</v>
      </c>
      <c r="BB587" s="706" t="s">
        <v>66</v>
      </c>
      <c r="BM587" s="75">
        <f t="shared" si="111"/>
        <v>0</v>
      </c>
      <c r="BN587" s="75">
        <f t="shared" si="112"/>
        <v>0</v>
      </c>
      <c r="BO587" s="75">
        <f t="shared" si="113"/>
        <v>0</v>
      </c>
      <c r="BP587" s="75">
        <f t="shared" si="114"/>
        <v>0</v>
      </c>
    </row>
    <row r="588" spans="1:68" x14ac:dyDescent="0.2">
      <c r="A588" s="793"/>
      <c r="B588" s="793"/>
      <c r="C588" s="793"/>
      <c r="D588" s="793"/>
      <c r="E588" s="793"/>
      <c r="F588" s="793"/>
      <c r="G588" s="793"/>
      <c r="H588" s="793"/>
      <c r="I588" s="793"/>
      <c r="J588" s="793"/>
      <c r="K588" s="793"/>
      <c r="L588" s="793"/>
      <c r="M588" s="793"/>
      <c r="N588" s="793"/>
      <c r="O588" s="794"/>
      <c r="P588" s="790" t="s">
        <v>40</v>
      </c>
      <c r="Q588" s="791"/>
      <c r="R588" s="791"/>
      <c r="S588" s="791"/>
      <c r="T588" s="791"/>
      <c r="U588" s="791"/>
      <c r="V588" s="792"/>
      <c r="W588" s="40" t="s">
        <v>39</v>
      </c>
      <c r="X588" s="41">
        <f>IFERROR(X579/H579,"0")+IFERROR(X580/H580,"0")+IFERROR(X581/H581,"0")+IFERROR(X582/H582,"0")+IFERROR(X583/H583,"0")+IFERROR(X584/H584,"0")+IFERROR(X585/H585,"0")+IFERROR(X586/H586,"0")+IFERROR(X587/H587,"0")</f>
        <v>37.878787878787875</v>
      </c>
      <c r="Y588" s="41">
        <f>IFERROR(Y579/H579,"0")+IFERROR(Y580/H580,"0")+IFERROR(Y581/H581,"0")+IFERROR(Y582/H582,"0")+IFERROR(Y583/H583,"0")+IFERROR(Y584/H584,"0")+IFERROR(Y585/H585,"0")+IFERROR(Y586/H586,"0")+IFERROR(Y587/H587,"0")</f>
        <v>39</v>
      </c>
      <c r="Z588" s="41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0.46643999999999997</v>
      </c>
      <c r="AA588" s="64"/>
      <c r="AB588" s="64"/>
      <c r="AC588" s="64"/>
    </row>
    <row r="589" spans="1:68" x14ac:dyDescent="0.2">
      <c r="A589" s="793"/>
      <c r="B589" s="793"/>
      <c r="C589" s="793"/>
      <c r="D589" s="793"/>
      <c r="E589" s="793"/>
      <c r="F589" s="793"/>
      <c r="G589" s="793"/>
      <c r="H589" s="793"/>
      <c r="I589" s="793"/>
      <c r="J589" s="793"/>
      <c r="K589" s="793"/>
      <c r="L589" s="793"/>
      <c r="M589" s="793"/>
      <c r="N589" s="793"/>
      <c r="O589" s="794"/>
      <c r="P589" s="790" t="s">
        <v>40</v>
      </c>
      <c r="Q589" s="791"/>
      <c r="R589" s="791"/>
      <c r="S589" s="791"/>
      <c r="T589" s="791"/>
      <c r="U589" s="791"/>
      <c r="V589" s="792"/>
      <c r="W589" s="40" t="s">
        <v>0</v>
      </c>
      <c r="X589" s="41">
        <f>IFERROR(SUM(X579:X587),"0")</f>
        <v>200</v>
      </c>
      <c r="Y589" s="41">
        <f>IFERROR(SUM(Y579:Y587),"0")</f>
        <v>205.92000000000002</v>
      </c>
      <c r="Z589" s="40"/>
      <c r="AA589" s="64"/>
      <c r="AB589" s="64"/>
      <c r="AC589" s="64"/>
    </row>
    <row r="590" spans="1:68" ht="14.25" customHeight="1" x14ac:dyDescent="0.25">
      <c r="A590" s="795" t="s">
        <v>84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63"/>
      <c r="AB590" s="63"/>
      <c r="AC590" s="63"/>
    </row>
    <row r="591" spans="1:68" ht="27" customHeight="1" x14ac:dyDescent="0.25">
      <c r="A591" s="60" t="s">
        <v>966</v>
      </c>
      <c r="B591" s="60" t="s">
        <v>967</v>
      </c>
      <c r="C591" s="34">
        <v>4301051230</v>
      </c>
      <c r="D591" s="796">
        <v>4607091383409</v>
      </c>
      <c r="E591" s="796"/>
      <c r="F591" s="59">
        <v>1.3</v>
      </c>
      <c r="G591" s="35">
        <v>6</v>
      </c>
      <c r="H591" s="59">
        <v>7.8</v>
      </c>
      <c r="I591" s="59">
        <v>8.3460000000000001</v>
      </c>
      <c r="J591" s="35">
        <v>56</v>
      </c>
      <c r="K591" s="35" t="s">
        <v>140</v>
      </c>
      <c r="L591" s="35" t="s">
        <v>45</v>
      </c>
      <c r="M591" s="36" t="s">
        <v>82</v>
      </c>
      <c r="N591" s="36"/>
      <c r="O591" s="35">
        <v>45</v>
      </c>
      <c r="P591" s="8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8"/>
      <c r="R591" s="798"/>
      <c r="S591" s="798"/>
      <c r="T591" s="799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707" t="s">
        <v>968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customHeight="1" x14ac:dyDescent="0.25">
      <c r="A592" s="60" t="s">
        <v>969</v>
      </c>
      <c r="B592" s="60" t="s">
        <v>970</v>
      </c>
      <c r="C592" s="34">
        <v>4301051231</v>
      </c>
      <c r="D592" s="796">
        <v>4607091383416</v>
      </c>
      <c r="E592" s="796"/>
      <c r="F592" s="59">
        <v>1.3</v>
      </c>
      <c r="G592" s="35">
        <v>6</v>
      </c>
      <c r="H592" s="59">
        <v>7.8</v>
      </c>
      <c r="I592" s="59">
        <v>8.3460000000000001</v>
      </c>
      <c r="J592" s="35">
        <v>56</v>
      </c>
      <c r="K592" s="35" t="s">
        <v>140</v>
      </c>
      <c r="L592" s="35" t="s">
        <v>45</v>
      </c>
      <c r="M592" s="36" t="s">
        <v>82</v>
      </c>
      <c r="N592" s="36"/>
      <c r="O592" s="35">
        <v>45</v>
      </c>
      <c r="P592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8"/>
      <c r="R592" s="798"/>
      <c r="S592" s="798"/>
      <c r="T592" s="799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971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972</v>
      </c>
      <c r="B593" s="60" t="s">
        <v>973</v>
      </c>
      <c r="C593" s="34">
        <v>4301051058</v>
      </c>
      <c r="D593" s="796">
        <v>4680115883536</v>
      </c>
      <c r="E593" s="796"/>
      <c r="F593" s="59">
        <v>0.3</v>
      </c>
      <c r="G593" s="35">
        <v>6</v>
      </c>
      <c r="H593" s="59">
        <v>1.8</v>
      </c>
      <c r="I593" s="59">
        <v>2.0659999999999998</v>
      </c>
      <c r="J593" s="35">
        <v>156</v>
      </c>
      <c r="K593" s="35" t="s">
        <v>88</v>
      </c>
      <c r="L593" s="35" t="s">
        <v>45</v>
      </c>
      <c r="M593" s="36" t="s">
        <v>82</v>
      </c>
      <c r="N593" s="36"/>
      <c r="O593" s="35">
        <v>45</v>
      </c>
      <c r="P593" s="8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8"/>
      <c r="R593" s="798"/>
      <c r="S593" s="798"/>
      <c r="T593" s="799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11" t="s">
        <v>974</v>
      </c>
      <c r="AG593" s="75"/>
      <c r="AJ593" s="79" t="s">
        <v>45</v>
      </c>
      <c r="AK593" s="79">
        <v>0</v>
      </c>
      <c r="BB593" s="71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793"/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4"/>
      <c r="P594" s="790" t="s">
        <v>40</v>
      </c>
      <c r="Q594" s="791"/>
      <c r="R594" s="791"/>
      <c r="S594" s="791"/>
      <c r="T594" s="791"/>
      <c r="U594" s="791"/>
      <c r="V594" s="792"/>
      <c r="W594" s="40" t="s">
        <v>39</v>
      </c>
      <c r="X594" s="41">
        <f>IFERROR(X591/H591,"0")+IFERROR(X592/H592,"0")+IFERROR(X593/H593,"0")</f>
        <v>0</v>
      </c>
      <c r="Y594" s="41">
        <f>IFERROR(Y591/H591,"0")+IFERROR(Y592/H592,"0")+IFERROR(Y593/H593,"0")</f>
        <v>0</v>
      </c>
      <c r="Z594" s="41">
        <f>IFERROR(IF(Z591="",0,Z591),"0")+IFERROR(IF(Z592="",0,Z592),"0")+IFERROR(IF(Z593="",0,Z593),"0")</f>
        <v>0</v>
      </c>
      <c r="AA594" s="64"/>
      <c r="AB594" s="64"/>
      <c r="AC594" s="64"/>
    </row>
    <row r="595" spans="1:68" x14ac:dyDescent="0.2">
      <c r="A595" s="793"/>
      <c r="B595" s="793"/>
      <c r="C595" s="793"/>
      <c r="D595" s="793"/>
      <c r="E595" s="793"/>
      <c r="F595" s="793"/>
      <c r="G595" s="793"/>
      <c r="H595" s="793"/>
      <c r="I595" s="793"/>
      <c r="J595" s="793"/>
      <c r="K595" s="793"/>
      <c r="L595" s="793"/>
      <c r="M595" s="793"/>
      <c r="N595" s="793"/>
      <c r="O595" s="794"/>
      <c r="P595" s="790" t="s">
        <v>40</v>
      </c>
      <c r="Q595" s="791"/>
      <c r="R595" s="791"/>
      <c r="S595" s="791"/>
      <c r="T595" s="791"/>
      <c r="U595" s="791"/>
      <c r="V595" s="792"/>
      <c r="W595" s="40" t="s">
        <v>0</v>
      </c>
      <c r="X595" s="41">
        <f>IFERROR(SUM(X591:X593),"0")</f>
        <v>0</v>
      </c>
      <c r="Y595" s="41">
        <f>IFERROR(SUM(Y591:Y593),"0")</f>
        <v>0</v>
      </c>
      <c r="Z595" s="40"/>
      <c r="AA595" s="64"/>
      <c r="AB595" s="64"/>
      <c r="AC595" s="64"/>
    </row>
    <row r="596" spans="1:68" ht="14.25" customHeight="1" x14ac:dyDescent="0.25">
      <c r="A596" s="795" t="s">
        <v>240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63"/>
      <c r="AB596" s="63"/>
      <c r="AC596" s="63"/>
    </row>
    <row r="597" spans="1:68" ht="27" customHeight="1" x14ac:dyDescent="0.25">
      <c r="A597" s="60" t="s">
        <v>975</v>
      </c>
      <c r="B597" s="60" t="s">
        <v>976</v>
      </c>
      <c r="C597" s="34">
        <v>4301060363</v>
      </c>
      <c r="D597" s="796">
        <v>4680115885035</v>
      </c>
      <c r="E597" s="796"/>
      <c r="F597" s="59">
        <v>1</v>
      </c>
      <c r="G597" s="35">
        <v>4</v>
      </c>
      <c r="H597" s="59">
        <v>4</v>
      </c>
      <c r="I597" s="59">
        <v>4.4160000000000004</v>
      </c>
      <c r="J597" s="35">
        <v>104</v>
      </c>
      <c r="K597" s="35" t="s">
        <v>140</v>
      </c>
      <c r="L597" s="35" t="s">
        <v>45</v>
      </c>
      <c r="M597" s="36" t="s">
        <v>82</v>
      </c>
      <c r="N597" s="36"/>
      <c r="O597" s="35">
        <v>35</v>
      </c>
      <c r="P597" s="8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8"/>
      <c r="R597" s="798"/>
      <c r="S597" s="798"/>
      <c r="T597" s="799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IFERROR(IF(Y597=0,"",ROUNDUP(Y597/H597,0)*0.01196),"")</f>
        <v/>
      </c>
      <c r="AA597" s="65" t="s">
        <v>45</v>
      </c>
      <c r="AB597" s="66" t="s">
        <v>45</v>
      </c>
      <c r="AC597" s="713" t="s">
        <v>977</v>
      </c>
      <c r="AG597" s="75"/>
      <c r="AJ597" s="79" t="s">
        <v>45</v>
      </c>
      <c r="AK597" s="79">
        <v>0</v>
      </c>
      <c r="BB597" s="71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customHeight="1" x14ac:dyDescent="0.25">
      <c r="A598" s="60" t="s">
        <v>978</v>
      </c>
      <c r="B598" s="60" t="s">
        <v>979</v>
      </c>
      <c r="C598" s="34">
        <v>4301060436</v>
      </c>
      <c r="D598" s="796">
        <v>4680115885936</v>
      </c>
      <c r="E598" s="796"/>
      <c r="F598" s="59">
        <v>1.3</v>
      </c>
      <c r="G598" s="35">
        <v>6</v>
      </c>
      <c r="H598" s="59">
        <v>7.8</v>
      </c>
      <c r="I598" s="59">
        <v>8.2799999999999994</v>
      </c>
      <c r="J598" s="35">
        <v>56</v>
      </c>
      <c r="K598" s="35" t="s">
        <v>140</v>
      </c>
      <c r="L598" s="35" t="s">
        <v>45</v>
      </c>
      <c r="M598" s="36" t="s">
        <v>82</v>
      </c>
      <c r="N598" s="36"/>
      <c r="O598" s="35">
        <v>35</v>
      </c>
      <c r="P598" s="838" t="s">
        <v>980</v>
      </c>
      <c r="Q598" s="798"/>
      <c r="R598" s="798"/>
      <c r="S598" s="798"/>
      <c r="T598" s="799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5" t="s">
        <v>977</v>
      </c>
      <c r="AG598" s="75"/>
      <c r="AJ598" s="79" t="s">
        <v>45</v>
      </c>
      <c r="AK598" s="79">
        <v>0</v>
      </c>
      <c r="BB598" s="716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x14ac:dyDescent="0.2">
      <c r="A599" s="793"/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4"/>
      <c r="P599" s="790" t="s">
        <v>40</v>
      </c>
      <c r="Q599" s="791"/>
      <c r="R599" s="791"/>
      <c r="S599" s="791"/>
      <c r="T599" s="791"/>
      <c r="U599" s="791"/>
      <c r="V599" s="792"/>
      <c r="W599" s="40" t="s">
        <v>39</v>
      </c>
      <c r="X599" s="41">
        <f>IFERROR(X597/H597,"0")+IFERROR(X598/H598,"0")</f>
        <v>0</v>
      </c>
      <c r="Y599" s="41">
        <f>IFERROR(Y597/H597,"0")+IFERROR(Y598/H598,"0")</f>
        <v>0</v>
      </c>
      <c r="Z599" s="41">
        <f>IFERROR(IF(Z597="",0,Z597),"0")+IFERROR(IF(Z598="",0,Z598),"0")</f>
        <v>0</v>
      </c>
      <c r="AA599" s="64"/>
      <c r="AB599" s="64"/>
      <c r="AC599" s="64"/>
    </row>
    <row r="600" spans="1:68" x14ac:dyDescent="0.2">
      <c r="A600" s="793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90" t="s">
        <v>40</v>
      </c>
      <c r="Q600" s="791"/>
      <c r="R600" s="791"/>
      <c r="S600" s="791"/>
      <c r="T600" s="791"/>
      <c r="U600" s="791"/>
      <c r="V600" s="792"/>
      <c r="W600" s="40" t="s">
        <v>0</v>
      </c>
      <c r="X600" s="41">
        <f>IFERROR(SUM(X597:X598),"0")</f>
        <v>0</v>
      </c>
      <c r="Y600" s="41">
        <f>IFERROR(SUM(Y597:Y598),"0")</f>
        <v>0</v>
      </c>
      <c r="Z600" s="40"/>
      <c r="AA600" s="64"/>
      <c r="AB600" s="64"/>
      <c r="AC600" s="64"/>
    </row>
    <row r="601" spans="1:68" ht="27.75" customHeight="1" x14ac:dyDescent="0.2">
      <c r="A601" s="839" t="s">
        <v>981</v>
      </c>
      <c r="B601" s="839"/>
      <c r="C601" s="839"/>
      <c r="D601" s="839"/>
      <c r="E601" s="839"/>
      <c r="F601" s="839"/>
      <c r="G601" s="839"/>
      <c r="H601" s="839"/>
      <c r="I601" s="839"/>
      <c r="J601" s="839"/>
      <c r="K601" s="839"/>
      <c r="L601" s="839"/>
      <c r="M601" s="839"/>
      <c r="N601" s="839"/>
      <c r="O601" s="839"/>
      <c r="P601" s="839"/>
      <c r="Q601" s="839"/>
      <c r="R601" s="839"/>
      <c r="S601" s="839"/>
      <c r="T601" s="839"/>
      <c r="U601" s="839"/>
      <c r="V601" s="839"/>
      <c r="W601" s="839"/>
      <c r="X601" s="839"/>
      <c r="Y601" s="839"/>
      <c r="Z601" s="839"/>
      <c r="AA601" s="52"/>
      <c r="AB601" s="52"/>
      <c r="AC601" s="52"/>
    </row>
    <row r="602" spans="1:68" ht="16.5" customHeight="1" x14ac:dyDescent="0.25">
      <c r="A602" s="805" t="s">
        <v>981</v>
      </c>
      <c r="B602" s="805"/>
      <c r="C602" s="805"/>
      <c r="D602" s="805"/>
      <c r="E602" s="805"/>
      <c r="F602" s="805"/>
      <c r="G602" s="805"/>
      <c r="H602" s="805"/>
      <c r="I602" s="805"/>
      <c r="J602" s="805"/>
      <c r="K602" s="805"/>
      <c r="L602" s="805"/>
      <c r="M602" s="805"/>
      <c r="N602" s="805"/>
      <c r="O602" s="805"/>
      <c r="P602" s="805"/>
      <c r="Q602" s="805"/>
      <c r="R602" s="805"/>
      <c r="S602" s="805"/>
      <c r="T602" s="805"/>
      <c r="U602" s="805"/>
      <c r="V602" s="805"/>
      <c r="W602" s="805"/>
      <c r="X602" s="805"/>
      <c r="Y602" s="805"/>
      <c r="Z602" s="805"/>
      <c r="AA602" s="62"/>
      <c r="AB602" s="62"/>
      <c r="AC602" s="62"/>
    </row>
    <row r="603" spans="1:68" ht="14.25" customHeight="1" x14ac:dyDescent="0.25">
      <c r="A603" s="795" t="s">
        <v>135</v>
      </c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5"/>
      <c r="P603" s="795"/>
      <c r="Q603" s="795"/>
      <c r="R603" s="795"/>
      <c r="S603" s="795"/>
      <c r="T603" s="795"/>
      <c r="U603" s="795"/>
      <c r="V603" s="795"/>
      <c r="W603" s="795"/>
      <c r="X603" s="795"/>
      <c r="Y603" s="795"/>
      <c r="Z603" s="795"/>
      <c r="AA603" s="63"/>
      <c r="AB603" s="63"/>
      <c r="AC603" s="63"/>
    </row>
    <row r="604" spans="1:68" ht="27" customHeight="1" x14ac:dyDescent="0.25">
      <c r="A604" s="60" t="s">
        <v>982</v>
      </c>
      <c r="B604" s="60" t="s">
        <v>983</v>
      </c>
      <c r="C604" s="34">
        <v>4301011763</v>
      </c>
      <c r="D604" s="796">
        <v>4640242181011</v>
      </c>
      <c r="E604" s="796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140</v>
      </c>
      <c r="L604" s="35" t="s">
        <v>45</v>
      </c>
      <c r="M604" s="36" t="s">
        <v>143</v>
      </c>
      <c r="N604" s="36"/>
      <c r="O604" s="35">
        <v>55</v>
      </c>
      <c r="P604" s="840" t="s">
        <v>984</v>
      </c>
      <c r="Q604" s="798"/>
      <c r="R604" s="798"/>
      <c r="S604" s="798"/>
      <c r="T604" s="799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ref="Y604:Y610" si="115">IFERROR(IF(X604="",0,CEILING((X604/$H604),1)*$H604),"")</f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985</v>
      </c>
      <c r="AG604" s="75"/>
      <c r="AJ604" s="79" t="s">
        <v>45</v>
      </c>
      <c r="AK604" s="79">
        <v>0</v>
      </c>
      <c r="BB604" s="718" t="s">
        <v>66</v>
      </c>
      <c r="BM604" s="75">
        <f t="shared" ref="BM604:BM610" si="116">IFERROR(X604*I604/H604,"0")</f>
        <v>0</v>
      </c>
      <c r="BN604" s="75">
        <f t="shared" ref="BN604:BN610" si="117">IFERROR(Y604*I604/H604,"0")</f>
        <v>0</v>
      </c>
      <c r="BO604" s="75">
        <f t="shared" ref="BO604:BO610" si="118">IFERROR(1/J604*(X604/H604),"0")</f>
        <v>0</v>
      </c>
      <c r="BP604" s="75">
        <f t="shared" ref="BP604:BP610" si="119">IFERROR(1/J604*(Y604/H604),"0")</f>
        <v>0</v>
      </c>
    </row>
    <row r="605" spans="1:68" ht="27" customHeight="1" x14ac:dyDescent="0.25">
      <c r="A605" s="60" t="s">
        <v>986</v>
      </c>
      <c r="B605" s="60" t="s">
        <v>987</v>
      </c>
      <c r="C605" s="34">
        <v>4301011585</v>
      </c>
      <c r="D605" s="796">
        <v>4640242180441</v>
      </c>
      <c r="E605" s="796"/>
      <c r="F605" s="59">
        <v>1.5</v>
      </c>
      <c r="G605" s="35">
        <v>8</v>
      </c>
      <c r="H605" s="59">
        <v>12</v>
      </c>
      <c r="I605" s="59">
        <v>12.48</v>
      </c>
      <c r="J605" s="35">
        <v>56</v>
      </c>
      <c r="K605" s="35" t="s">
        <v>140</v>
      </c>
      <c r="L605" s="35" t="s">
        <v>45</v>
      </c>
      <c r="M605" s="36" t="s">
        <v>139</v>
      </c>
      <c r="N605" s="36"/>
      <c r="O605" s="35">
        <v>50</v>
      </c>
      <c r="P605" s="841" t="s">
        <v>988</v>
      </c>
      <c r="Q605" s="798"/>
      <c r="R605" s="798"/>
      <c r="S605" s="798"/>
      <c r="T605" s="799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IFERROR(IF(Y605=0,"",ROUNDUP(Y605/H605,0)*0.02175),"")</f>
        <v/>
      </c>
      <c r="AA605" s="65" t="s">
        <v>45</v>
      </c>
      <c r="AB605" s="66" t="s">
        <v>45</v>
      </c>
      <c r="AC605" s="719" t="s">
        <v>989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customHeight="1" x14ac:dyDescent="0.25">
      <c r="A606" s="60" t="s">
        <v>990</v>
      </c>
      <c r="B606" s="60" t="s">
        <v>991</v>
      </c>
      <c r="C606" s="34">
        <v>4301011584</v>
      </c>
      <c r="D606" s="796">
        <v>4640242180564</v>
      </c>
      <c r="E606" s="796"/>
      <c r="F606" s="59">
        <v>1.5</v>
      </c>
      <c r="G606" s="35">
        <v>8</v>
      </c>
      <c r="H606" s="59">
        <v>12</v>
      </c>
      <c r="I606" s="59">
        <v>12.48</v>
      </c>
      <c r="J606" s="35">
        <v>56</v>
      </c>
      <c r="K606" s="35" t="s">
        <v>140</v>
      </c>
      <c r="L606" s="35" t="s">
        <v>45</v>
      </c>
      <c r="M606" s="36" t="s">
        <v>139</v>
      </c>
      <c r="N606" s="36"/>
      <c r="O606" s="35">
        <v>50</v>
      </c>
      <c r="P606" s="842" t="s">
        <v>992</v>
      </c>
      <c r="Q606" s="798"/>
      <c r="R606" s="798"/>
      <c r="S606" s="798"/>
      <c r="T606" s="799"/>
      <c r="U606" s="37" t="s">
        <v>45</v>
      </c>
      <c r="V606" s="37" t="s">
        <v>45</v>
      </c>
      <c r="W606" s="38" t="s">
        <v>0</v>
      </c>
      <c r="X606" s="56">
        <v>260</v>
      </c>
      <c r="Y606" s="53">
        <f t="shared" si="115"/>
        <v>264</v>
      </c>
      <c r="Z606" s="39">
        <f>IFERROR(IF(Y606=0,"",ROUNDUP(Y606/H606,0)*0.02175),"")</f>
        <v>0.47849999999999998</v>
      </c>
      <c r="AA606" s="65" t="s">
        <v>45</v>
      </c>
      <c r="AB606" s="66" t="s">
        <v>45</v>
      </c>
      <c r="AC606" s="721" t="s">
        <v>993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270.40000000000003</v>
      </c>
      <c r="BN606" s="75">
        <f t="shared" si="117"/>
        <v>274.56</v>
      </c>
      <c r="BO606" s="75">
        <f t="shared" si="118"/>
        <v>0.38690476190476192</v>
      </c>
      <c r="BP606" s="75">
        <f t="shared" si="119"/>
        <v>0.39285714285714285</v>
      </c>
    </row>
    <row r="607" spans="1:68" ht="27" customHeight="1" x14ac:dyDescent="0.25">
      <c r="A607" s="60" t="s">
        <v>994</v>
      </c>
      <c r="B607" s="60" t="s">
        <v>995</v>
      </c>
      <c r="C607" s="34">
        <v>4301011762</v>
      </c>
      <c r="D607" s="796">
        <v>4640242180922</v>
      </c>
      <c r="E607" s="796"/>
      <c r="F607" s="59">
        <v>1.35</v>
      </c>
      <c r="G607" s="35">
        <v>8</v>
      </c>
      <c r="H607" s="59">
        <v>10.8</v>
      </c>
      <c r="I607" s="59">
        <v>11.28</v>
      </c>
      <c r="J607" s="35">
        <v>56</v>
      </c>
      <c r="K607" s="35" t="s">
        <v>140</v>
      </c>
      <c r="L607" s="35" t="s">
        <v>45</v>
      </c>
      <c r="M607" s="36" t="s">
        <v>139</v>
      </c>
      <c r="N607" s="36"/>
      <c r="O607" s="35">
        <v>55</v>
      </c>
      <c r="P607" s="830" t="s">
        <v>996</v>
      </c>
      <c r="Q607" s="798"/>
      <c r="R607" s="798"/>
      <c r="S607" s="798"/>
      <c r="T607" s="799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5"/>
        <v>0</v>
      </c>
      <c r="Z607" s="39" t="str">
        <f>IFERROR(IF(Y607=0,"",ROUNDUP(Y607/H607,0)*0.02175),"")</f>
        <v/>
      </c>
      <c r="AA607" s="65" t="s">
        <v>45</v>
      </c>
      <c r="AB607" s="66" t="s">
        <v>45</v>
      </c>
      <c r="AC607" s="723" t="s">
        <v>997</v>
      </c>
      <c r="AG607" s="75"/>
      <c r="AJ607" s="79" t="s">
        <v>45</v>
      </c>
      <c r="AK607" s="79">
        <v>0</v>
      </c>
      <c r="BB607" s="724" t="s">
        <v>66</v>
      </c>
      <c r="BM607" s="75">
        <f t="shared" si="116"/>
        <v>0</v>
      </c>
      <c r="BN607" s="75">
        <f t="shared" si="117"/>
        <v>0</v>
      </c>
      <c r="BO607" s="75">
        <f t="shared" si="118"/>
        <v>0</v>
      </c>
      <c r="BP607" s="75">
        <f t="shared" si="119"/>
        <v>0</v>
      </c>
    </row>
    <row r="608" spans="1:68" ht="27" customHeight="1" x14ac:dyDescent="0.25">
      <c r="A608" s="60" t="s">
        <v>998</v>
      </c>
      <c r="B608" s="60" t="s">
        <v>999</v>
      </c>
      <c r="C608" s="34">
        <v>4301011764</v>
      </c>
      <c r="D608" s="796">
        <v>4640242181189</v>
      </c>
      <c r="E608" s="796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88</v>
      </c>
      <c r="L608" s="35" t="s">
        <v>45</v>
      </c>
      <c r="M608" s="36" t="s">
        <v>143</v>
      </c>
      <c r="N608" s="36"/>
      <c r="O608" s="35">
        <v>55</v>
      </c>
      <c r="P608" s="831" t="s">
        <v>1000</v>
      </c>
      <c r="Q608" s="798"/>
      <c r="R608" s="798"/>
      <c r="S608" s="798"/>
      <c r="T608" s="799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5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25" t="s">
        <v>985</v>
      </c>
      <c r="AG608" s="75"/>
      <c r="AJ608" s="79" t="s">
        <v>45</v>
      </c>
      <c r="AK608" s="79">
        <v>0</v>
      </c>
      <c r="BB608" s="726" t="s">
        <v>66</v>
      </c>
      <c r="BM608" s="75">
        <f t="shared" si="116"/>
        <v>0</v>
      </c>
      <c r="BN608" s="75">
        <f t="shared" si="117"/>
        <v>0</v>
      </c>
      <c r="BO608" s="75">
        <f t="shared" si="118"/>
        <v>0</v>
      </c>
      <c r="BP608" s="75">
        <f t="shared" si="119"/>
        <v>0</v>
      </c>
    </row>
    <row r="609" spans="1:68" ht="27" customHeight="1" x14ac:dyDescent="0.25">
      <c r="A609" s="60" t="s">
        <v>1001</v>
      </c>
      <c r="B609" s="60" t="s">
        <v>1002</v>
      </c>
      <c r="C609" s="34">
        <v>4301011551</v>
      </c>
      <c r="D609" s="796">
        <v>4640242180038</v>
      </c>
      <c r="E609" s="796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88</v>
      </c>
      <c r="L609" s="35" t="s">
        <v>45</v>
      </c>
      <c r="M609" s="36" t="s">
        <v>139</v>
      </c>
      <c r="N609" s="36"/>
      <c r="O609" s="35">
        <v>50</v>
      </c>
      <c r="P609" s="832" t="s">
        <v>1003</v>
      </c>
      <c r="Q609" s="798"/>
      <c r="R609" s="798"/>
      <c r="S609" s="798"/>
      <c r="T609" s="799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5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27" t="s">
        <v>993</v>
      </c>
      <c r="AG609" s="75"/>
      <c r="AJ609" s="79" t="s">
        <v>45</v>
      </c>
      <c r="AK609" s="79">
        <v>0</v>
      </c>
      <c r="BB609" s="728" t="s">
        <v>66</v>
      </c>
      <c r="BM609" s="75">
        <f t="shared" si="116"/>
        <v>0</v>
      </c>
      <c r="BN609" s="75">
        <f t="shared" si="117"/>
        <v>0</v>
      </c>
      <c r="BO609" s="75">
        <f t="shared" si="118"/>
        <v>0</v>
      </c>
      <c r="BP609" s="75">
        <f t="shared" si="119"/>
        <v>0</v>
      </c>
    </row>
    <row r="610" spans="1:68" ht="27" customHeight="1" x14ac:dyDescent="0.25">
      <c r="A610" s="60" t="s">
        <v>1004</v>
      </c>
      <c r="B610" s="60" t="s">
        <v>1005</v>
      </c>
      <c r="C610" s="34">
        <v>4301011765</v>
      </c>
      <c r="D610" s="796">
        <v>4640242181172</v>
      </c>
      <c r="E610" s="796"/>
      <c r="F610" s="59">
        <v>0.4</v>
      </c>
      <c r="G610" s="35">
        <v>10</v>
      </c>
      <c r="H610" s="59">
        <v>4</v>
      </c>
      <c r="I610" s="59">
        <v>4.21</v>
      </c>
      <c r="J610" s="35">
        <v>132</v>
      </c>
      <c r="K610" s="35" t="s">
        <v>88</v>
      </c>
      <c r="L610" s="35" t="s">
        <v>45</v>
      </c>
      <c r="M610" s="36" t="s">
        <v>139</v>
      </c>
      <c r="N610" s="36"/>
      <c r="O610" s="35">
        <v>55</v>
      </c>
      <c r="P610" s="833" t="s">
        <v>1006</v>
      </c>
      <c r="Q610" s="798"/>
      <c r="R610" s="798"/>
      <c r="S610" s="798"/>
      <c r="T610" s="799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5"/>
        <v>0</v>
      </c>
      <c r="Z610" s="39" t="str">
        <f>IFERROR(IF(Y610=0,"",ROUNDUP(Y610/H610,0)*0.00902),"")</f>
        <v/>
      </c>
      <c r="AA610" s="65" t="s">
        <v>45</v>
      </c>
      <c r="AB610" s="66" t="s">
        <v>45</v>
      </c>
      <c r="AC610" s="729" t="s">
        <v>997</v>
      </c>
      <c r="AG610" s="75"/>
      <c r="AJ610" s="79" t="s">
        <v>45</v>
      </c>
      <c r="AK610" s="79">
        <v>0</v>
      </c>
      <c r="BB610" s="730" t="s">
        <v>66</v>
      </c>
      <c r="BM610" s="75">
        <f t="shared" si="116"/>
        <v>0</v>
      </c>
      <c r="BN610" s="75">
        <f t="shared" si="117"/>
        <v>0</v>
      </c>
      <c r="BO610" s="75">
        <f t="shared" si="118"/>
        <v>0</v>
      </c>
      <c r="BP610" s="75">
        <f t="shared" si="119"/>
        <v>0</v>
      </c>
    </row>
    <row r="611" spans="1:68" x14ac:dyDescent="0.2">
      <c r="A611" s="793"/>
      <c r="B611" s="793"/>
      <c r="C611" s="793"/>
      <c r="D611" s="793"/>
      <c r="E611" s="793"/>
      <c r="F611" s="793"/>
      <c r="G611" s="793"/>
      <c r="H611" s="793"/>
      <c r="I611" s="793"/>
      <c r="J611" s="793"/>
      <c r="K611" s="793"/>
      <c r="L611" s="793"/>
      <c r="M611" s="793"/>
      <c r="N611" s="793"/>
      <c r="O611" s="794"/>
      <c r="P611" s="790" t="s">
        <v>40</v>
      </c>
      <c r="Q611" s="791"/>
      <c r="R611" s="791"/>
      <c r="S611" s="791"/>
      <c r="T611" s="791"/>
      <c r="U611" s="791"/>
      <c r="V611" s="792"/>
      <c r="W611" s="40" t="s">
        <v>39</v>
      </c>
      <c r="X611" s="41">
        <f>IFERROR(X604/H604,"0")+IFERROR(X605/H605,"0")+IFERROR(X606/H606,"0")+IFERROR(X607/H607,"0")+IFERROR(X608/H608,"0")+IFERROR(X609/H609,"0")+IFERROR(X610/H610,"0")</f>
        <v>21.666666666666668</v>
      </c>
      <c r="Y611" s="41">
        <f>IFERROR(Y604/H604,"0")+IFERROR(Y605/H605,"0")+IFERROR(Y606/H606,"0")+IFERROR(Y607/H607,"0")+IFERROR(Y608/H608,"0")+IFERROR(Y609/H609,"0")+IFERROR(Y610/H610,"0")</f>
        <v>22</v>
      </c>
      <c r="Z611" s="41">
        <f>IFERROR(IF(Z604="",0,Z604),"0")+IFERROR(IF(Z605="",0,Z605),"0")+IFERROR(IF(Z606="",0,Z606),"0")+IFERROR(IF(Z607="",0,Z607),"0")+IFERROR(IF(Z608="",0,Z608),"0")+IFERROR(IF(Z609="",0,Z609),"0")+IFERROR(IF(Z610="",0,Z610),"0")</f>
        <v>0.47849999999999998</v>
      </c>
      <c r="AA611" s="64"/>
      <c r="AB611" s="64"/>
      <c r="AC611" s="64"/>
    </row>
    <row r="612" spans="1:68" x14ac:dyDescent="0.2">
      <c r="A612" s="793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90" t="s">
        <v>40</v>
      </c>
      <c r="Q612" s="791"/>
      <c r="R612" s="791"/>
      <c r="S612" s="791"/>
      <c r="T612" s="791"/>
      <c r="U612" s="791"/>
      <c r="V612" s="792"/>
      <c r="W612" s="40" t="s">
        <v>0</v>
      </c>
      <c r="X612" s="41">
        <f>IFERROR(SUM(X604:X610),"0")</f>
        <v>260</v>
      </c>
      <c r="Y612" s="41">
        <f>IFERROR(SUM(Y604:Y610),"0")</f>
        <v>264</v>
      </c>
      <c r="Z612" s="40"/>
      <c r="AA612" s="64"/>
      <c r="AB612" s="64"/>
      <c r="AC612" s="64"/>
    </row>
    <row r="613" spans="1:68" ht="14.25" customHeight="1" x14ac:dyDescent="0.25">
      <c r="A613" s="795" t="s">
        <v>193</v>
      </c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5"/>
      <c r="P613" s="795"/>
      <c r="Q613" s="795"/>
      <c r="R613" s="795"/>
      <c r="S613" s="795"/>
      <c r="T613" s="795"/>
      <c r="U613" s="795"/>
      <c r="V613" s="795"/>
      <c r="W613" s="795"/>
      <c r="X613" s="795"/>
      <c r="Y613" s="795"/>
      <c r="Z613" s="795"/>
      <c r="AA613" s="63"/>
      <c r="AB613" s="63"/>
      <c r="AC613" s="63"/>
    </row>
    <row r="614" spans="1:68" ht="16.5" customHeight="1" x14ac:dyDescent="0.25">
      <c r="A614" s="60" t="s">
        <v>1007</v>
      </c>
      <c r="B614" s="60" t="s">
        <v>1008</v>
      </c>
      <c r="C614" s="34">
        <v>4301020269</v>
      </c>
      <c r="D614" s="796">
        <v>4640242180519</v>
      </c>
      <c r="E614" s="796"/>
      <c r="F614" s="59">
        <v>1.35</v>
      </c>
      <c r="G614" s="35">
        <v>8</v>
      </c>
      <c r="H614" s="59">
        <v>10.8</v>
      </c>
      <c r="I614" s="59">
        <v>11.28</v>
      </c>
      <c r="J614" s="35">
        <v>56</v>
      </c>
      <c r="K614" s="35" t="s">
        <v>140</v>
      </c>
      <c r="L614" s="35" t="s">
        <v>45</v>
      </c>
      <c r="M614" s="36" t="s">
        <v>143</v>
      </c>
      <c r="N614" s="36"/>
      <c r="O614" s="35">
        <v>50</v>
      </c>
      <c r="P614" s="834" t="s">
        <v>1009</v>
      </c>
      <c r="Q614" s="798"/>
      <c r="R614" s="798"/>
      <c r="S614" s="798"/>
      <c r="T614" s="799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31" t="s">
        <v>1010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customHeight="1" x14ac:dyDescent="0.25">
      <c r="A615" s="60" t="s">
        <v>1011</v>
      </c>
      <c r="B615" s="60" t="s">
        <v>1012</v>
      </c>
      <c r="C615" s="34">
        <v>4301020260</v>
      </c>
      <c r="D615" s="796">
        <v>4640242180526</v>
      </c>
      <c r="E615" s="796"/>
      <c r="F615" s="59">
        <v>1.8</v>
      </c>
      <c r="G615" s="35">
        <v>6</v>
      </c>
      <c r="H615" s="59">
        <v>10.8</v>
      </c>
      <c r="I615" s="59">
        <v>11.28</v>
      </c>
      <c r="J615" s="35">
        <v>56</v>
      </c>
      <c r="K615" s="35" t="s">
        <v>140</v>
      </c>
      <c r="L615" s="35" t="s">
        <v>45</v>
      </c>
      <c r="M615" s="36" t="s">
        <v>139</v>
      </c>
      <c r="N615" s="36"/>
      <c r="O615" s="35">
        <v>50</v>
      </c>
      <c r="P615" s="835" t="s">
        <v>1013</v>
      </c>
      <c r="Q615" s="798"/>
      <c r="R615" s="798"/>
      <c r="S615" s="798"/>
      <c r="T615" s="799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IFERROR(IF(Y615=0,"",ROUNDUP(Y615/H615,0)*0.02175),"")</f>
        <v/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1014</v>
      </c>
      <c r="B616" s="60" t="s">
        <v>1015</v>
      </c>
      <c r="C616" s="34">
        <v>4301020309</v>
      </c>
      <c r="D616" s="796">
        <v>4640242180090</v>
      </c>
      <c r="E616" s="796"/>
      <c r="F616" s="59">
        <v>1.35</v>
      </c>
      <c r="G616" s="35">
        <v>8</v>
      </c>
      <c r="H616" s="59">
        <v>10.8</v>
      </c>
      <c r="I616" s="59">
        <v>11.28</v>
      </c>
      <c r="J616" s="35">
        <v>56</v>
      </c>
      <c r="K616" s="35" t="s">
        <v>140</v>
      </c>
      <c r="L616" s="35" t="s">
        <v>45</v>
      </c>
      <c r="M616" s="36" t="s">
        <v>139</v>
      </c>
      <c r="N616" s="36"/>
      <c r="O616" s="35">
        <v>50</v>
      </c>
      <c r="P616" s="836" t="s">
        <v>1016</v>
      </c>
      <c r="Q616" s="798"/>
      <c r="R616" s="798"/>
      <c r="S616" s="798"/>
      <c r="T616" s="799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IFERROR(IF(Y616=0,"",ROUNDUP(Y616/H616,0)*0.02175),"")</f>
        <v/>
      </c>
      <c r="AA616" s="65" t="s">
        <v>45</v>
      </c>
      <c r="AB616" s="66" t="s">
        <v>45</v>
      </c>
      <c r="AC616" s="735" t="s">
        <v>1017</v>
      </c>
      <c r="AG616" s="75"/>
      <c r="AJ616" s="79" t="s">
        <v>45</v>
      </c>
      <c r="AK616" s="79">
        <v>0</v>
      </c>
      <c r="BB616" s="736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t="27" customHeight="1" x14ac:dyDescent="0.25">
      <c r="A617" s="60" t="s">
        <v>1018</v>
      </c>
      <c r="B617" s="60" t="s">
        <v>1019</v>
      </c>
      <c r="C617" s="34">
        <v>4301020295</v>
      </c>
      <c r="D617" s="796">
        <v>4640242181363</v>
      </c>
      <c r="E617" s="796"/>
      <c r="F617" s="59">
        <v>0.4</v>
      </c>
      <c r="G617" s="35">
        <v>10</v>
      </c>
      <c r="H617" s="59">
        <v>4</v>
      </c>
      <c r="I617" s="59">
        <v>4.21</v>
      </c>
      <c r="J617" s="35">
        <v>132</v>
      </c>
      <c r="K617" s="35" t="s">
        <v>88</v>
      </c>
      <c r="L617" s="35" t="s">
        <v>45</v>
      </c>
      <c r="M617" s="36" t="s">
        <v>139</v>
      </c>
      <c r="N617" s="36"/>
      <c r="O617" s="35">
        <v>50</v>
      </c>
      <c r="P617" s="823" t="s">
        <v>1020</v>
      </c>
      <c r="Q617" s="798"/>
      <c r="R617" s="798"/>
      <c r="S617" s="798"/>
      <c r="T617" s="799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IFERROR(IF(Y617=0,"",ROUNDUP(Y617/H617,0)*0.00902),"")</f>
        <v/>
      </c>
      <c r="AA617" s="65" t="s">
        <v>45</v>
      </c>
      <c r="AB617" s="66" t="s">
        <v>45</v>
      </c>
      <c r="AC617" s="737" t="s">
        <v>1017</v>
      </c>
      <c r="AG617" s="75"/>
      <c r="AJ617" s="79" t="s">
        <v>45</v>
      </c>
      <c r="AK617" s="79">
        <v>0</v>
      </c>
      <c r="BB617" s="738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x14ac:dyDescent="0.2">
      <c r="A618" s="793"/>
      <c r="B618" s="793"/>
      <c r="C618" s="793"/>
      <c r="D618" s="793"/>
      <c r="E618" s="793"/>
      <c r="F618" s="793"/>
      <c r="G618" s="793"/>
      <c r="H618" s="793"/>
      <c r="I618" s="793"/>
      <c r="J618" s="793"/>
      <c r="K618" s="793"/>
      <c r="L618" s="793"/>
      <c r="M618" s="793"/>
      <c r="N618" s="793"/>
      <c r="O618" s="794"/>
      <c r="P618" s="790" t="s">
        <v>40</v>
      </c>
      <c r="Q618" s="791"/>
      <c r="R618" s="791"/>
      <c r="S618" s="791"/>
      <c r="T618" s="791"/>
      <c r="U618" s="791"/>
      <c r="V618" s="792"/>
      <c r="W618" s="40" t="s">
        <v>39</v>
      </c>
      <c r="X618" s="41">
        <f>IFERROR(X614/H614,"0")+IFERROR(X615/H615,"0")+IFERROR(X616/H616,"0")+IFERROR(X617/H617,"0")</f>
        <v>0</v>
      </c>
      <c r="Y618" s="41">
        <f>IFERROR(Y614/H614,"0")+IFERROR(Y615/H615,"0")+IFERROR(Y616/H616,"0")+IFERROR(Y617/H617,"0")</f>
        <v>0</v>
      </c>
      <c r="Z618" s="41">
        <f>IFERROR(IF(Z614="",0,Z614),"0")+IFERROR(IF(Z615="",0,Z615),"0")+IFERROR(IF(Z616="",0,Z616),"0")+IFERROR(IF(Z617="",0,Z617),"0")</f>
        <v>0</v>
      </c>
      <c r="AA618" s="64"/>
      <c r="AB618" s="64"/>
      <c r="AC618" s="64"/>
    </row>
    <row r="619" spans="1:68" x14ac:dyDescent="0.2">
      <c r="A619" s="793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90" t="s">
        <v>40</v>
      </c>
      <c r="Q619" s="791"/>
      <c r="R619" s="791"/>
      <c r="S619" s="791"/>
      <c r="T619" s="791"/>
      <c r="U619" s="791"/>
      <c r="V619" s="792"/>
      <c r="W619" s="40" t="s">
        <v>0</v>
      </c>
      <c r="X619" s="41">
        <f>IFERROR(SUM(X614:X617),"0")</f>
        <v>0</v>
      </c>
      <c r="Y619" s="41">
        <f>IFERROR(SUM(Y614:Y617),"0")</f>
        <v>0</v>
      </c>
      <c r="Z619" s="40"/>
      <c r="AA619" s="64"/>
      <c r="AB619" s="64"/>
      <c r="AC619" s="64"/>
    </row>
    <row r="620" spans="1:68" ht="14.25" customHeight="1" x14ac:dyDescent="0.25">
      <c r="A620" s="795" t="s">
        <v>78</v>
      </c>
      <c r="B620" s="795"/>
      <c r="C620" s="795"/>
      <c r="D620" s="795"/>
      <c r="E620" s="795"/>
      <c r="F620" s="795"/>
      <c r="G620" s="795"/>
      <c r="H620" s="795"/>
      <c r="I620" s="795"/>
      <c r="J620" s="795"/>
      <c r="K620" s="795"/>
      <c r="L620" s="795"/>
      <c r="M620" s="795"/>
      <c r="N620" s="795"/>
      <c r="O620" s="795"/>
      <c r="P620" s="795"/>
      <c r="Q620" s="795"/>
      <c r="R620" s="795"/>
      <c r="S620" s="795"/>
      <c r="T620" s="795"/>
      <c r="U620" s="795"/>
      <c r="V620" s="795"/>
      <c r="W620" s="795"/>
      <c r="X620" s="795"/>
      <c r="Y620" s="795"/>
      <c r="Z620" s="795"/>
      <c r="AA620" s="63"/>
      <c r="AB620" s="63"/>
      <c r="AC620" s="63"/>
    </row>
    <row r="621" spans="1:68" ht="27" customHeight="1" x14ac:dyDescent="0.25">
      <c r="A621" s="60" t="s">
        <v>1021</v>
      </c>
      <c r="B621" s="60" t="s">
        <v>1022</v>
      </c>
      <c r="C621" s="34">
        <v>4301031280</v>
      </c>
      <c r="D621" s="796">
        <v>4640242180816</v>
      </c>
      <c r="E621" s="796"/>
      <c r="F621" s="59">
        <v>0.7</v>
      </c>
      <c r="G621" s="35">
        <v>6</v>
      </c>
      <c r="H621" s="59">
        <v>4.2</v>
      </c>
      <c r="I621" s="59">
        <v>4.46</v>
      </c>
      <c r="J621" s="35">
        <v>156</v>
      </c>
      <c r="K621" s="35" t="s">
        <v>88</v>
      </c>
      <c r="L621" s="35" t="s">
        <v>45</v>
      </c>
      <c r="M621" s="36" t="s">
        <v>82</v>
      </c>
      <c r="N621" s="36"/>
      <c r="O621" s="35">
        <v>40</v>
      </c>
      <c r="P621" s="824" t="s">
        <v>1023</v>
      </c>
      <c r="Q621" s="798"/>
      <c r="R621" s="798"/>
      <c r="S621" s="798"/>
      <c r="T621" s="799"/>
      <c r="U621" s="37" t="s">
        <v>45</v>
      </c>
      <c r="V621" s="37" t="s">
        <v>45</v>
      </c>
      <c r="W621" s="38" t="s">
        <v>0</v>
      </c>
      <c r="X621" s="56">
        <v>130</v>
      </c>
      <c r="Y621" s="53">
        <f t="shared" ref="Y621:Y627" si="120">IFERROR(IF(X621="",0,CEILING((X621/$H621),1)*$H621),"")</f>
        <v>130.20000000000002</v>
      </c>
      <c r="Z621" s="39">
        <f>IFERROR(IF(Y621=0,"",ROUNDUP(Y621/H621,0)*0.00753),"")</f>
        <v>0.23343</v>
      </c>
      <c r="AA621" s="65" t="s">
        <v>45</v>
      </c>
      <c r="AB621" s="66" t="s">
        <v>45</v>
      </c>
      <c r="AC621" s="739" t="s">
        <v>1024</v>
      </c>
      <c r="AG621" s="75"/>
      <c r="AJ621" s="79" t="s">
        <v>45</v>
      </c>
      <c r="AK621" s="79">
        <v>0</v>
      </c>
      <c r="BB621" s="740" t="s">
        <v>66</v>
      </c>
      <c r="BM621" s="75">
        <f t="shared" ref="BM621:BM627" si="121">IFERROR(X621*I621/H621,"0")</f>
        <v>138.04761904761904</v>
      </c>
      <c r="BN621" s="75">
        <f t="shared" ref="BN621:BN627" si="122">IFERROR(Y621*I621/H621,"0")</f>
        <v>138.26000000000002</v>
      </c>
      <c r="BO621" s="75">
        <f t="shared" ref="BO621:BO627" si="123">IFERROR(1/J621*(X621/H621),"0")</f>
        <v>0.1984126984126984</v>
      </c>
      <c r="BP621" s="75">
        <f t="shared" ref="BP621:BP627" si="124">IFERROR(1/J621*(Y621/H621),"0")</f>
        <v>0.19871794871794873</v>
      </c>
    </row>
    <row r="622" spans="1:68" ht="27" customHeight="1" x14ac:dyDescent="0.25">
      <c r="A622" s="60" t="s">
        <v>1025</v>
      </c>
      <c r="B622" s="60" t="s">
        <v>1026</v>
      </c>
      <c r="C622" s="34">
        <v>4301031244</v>
      </c>
      <c r="D622" s="796">
        <v>4640242180595</v>
      </c>
      <c r="E622" s="796"/>
      <c r="F622" s="59">
        <v>0.7</v>
      </c>
      <c r="G622" s="35">
        <v>6</v>
      </c>
      <c r="H622" s="59">
        <v>4.2</v>
      </c>
      <c r="I622" s="59">
        <v>4.46</v>
      </c>
      <c r="J622" s="35">
        <v>156</v>
      </c>
      <c r="K622" s="35" t="s">
        <v>88</v>
      </c>
      <c r="L622" s="35" t="s">
        <v>45</v>
      </c>
      <c r="M622" s="36" t="s">
        <v>82</v>
      </c>
      <c r="N622" s="36"/>
      <c r="O622" s="35">
        <v>40</v>
      </c>
      <c r="P622" s="825" t="s">
        <v>1027</v>
      </c>
      <c r="Q622" s="798"/>
      <c r="R622" s="798"/>
      <c r="S622" s="798"/>
      <c r="T622" s="799"/>
      <c r="U622" s="37" t="s">
        <v>45</v>
      </c>
      <c r="V622" s="37" t="s">
        <v>45</v>
      </c>
      <c r="W622" s="38" t="s">
        <v>0</v>
      </c>
      <c r="X622" s="56">
        <v>400</v>
      </c>
      <c r="Y622" s="53">
        <f t="shared" si="120"/>
        <v>403.20000000000005</v>
      </c>
      <c r="Z622" s="39">
        <f>IFERROR(IF(Y622=0,"",ROUNDUP(Y622/H622,0)*0.00753),"")</f>
        <v>0.72287999999999997</v>
      </c>
      <c r="AA622" s="65" t="s">
        <v>45</v>
      </c>
      <c r="AB622" s="66" t="s">
        <v>45</v>
      </c>
      <c r="AC622" s="741" t="s">
        <v>1028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424.76190476190476</v>
      </c>
      <c r="BN622" s="75">
        <f t="shared" si="122"/>
        <v>428.16</v>
      </c>
      <c r="BO622" s="75">
        <f t="shared" si="123"/>
        <v>0.61050061050061055</v>
      </c>
      <c r="BP622" s="75">
        <f t="shared" si="124"/>
        <v>0.61538461538461542</v>
      </c>
    </row>
    <row r="623" spans="1:68" ht="27" customHeight="1" x14ac:dyDescent="0.25">
      <c r="A623" s="60" t="s">
        <v>1029</v>
      </c>
      <c r="B623" s="60" t="s">
        <v>1030</v>
      </c>
      <c r="C623" s="34">
        <v>4301031289</v>
      </c>
      <c r="D623" s="796">
        <v>4640242181615</v>
      </c>
      <c r="E623" s="796"/>
      <c r="F623" s="59">
        <v>0.7</v>
      </c>
      <c r="G623" s="35">
        <v>6</v>
      </c>
      <c r="H623" s="59">
        <v>4.2</v>
      </c>
      <c r="I623" s="59">
        <v>4.4000000000000004</v>
      </c>
      <c r="J623" s="35">
        <v>156</v>
      </c>
      <c r="K623" s="35" t="s">
        <v>88</v>
      </c>
      <c r="L623" s="35" t="s">
        <v>45</v>
      </c>
      <c r="M623" s="36" t="s">
        <v>82</v>
      </c>
      <c r="N623" s="36"/>
      <c r="O623" s="35">
        <v>45</v>
      </c>
      <c r="P623" s="826" t="s">
        <v>1031</v>
      </c>
      <c r="Q623" s="798"/>
      <c r="R623" s="798"/>
      <c r="S623" s="798"/>
      <c r="T623" s="799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IFERROR(IF(Y623=0,"",ROUNDUP(Y623/H623,0)*0.00753),"")</f>
        <v/>
      </c>
      <c r="AA623" s="65" t="s">
        <v>45</v>
      </c>
      <c r="AB623" s="66" t="s">
        <v>45</v>
      </c>
      <c r="AC623" s="743" t="s">
        <v>1032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ht="27" customHeight="1" x14ac:dyDescent="0.25">
      <c r="A624" s="60" t="s">
        <v>1033</v>
      </c>
      <c r="B624" s="60" t="s">
        <v>1034</v>
      </c>
      <c r="C624" s="34">
        <v>4301031285</v>
      </c>
      <c r="D624" s="796">
        <v>4640242181639</v>
      </c>
      <c r="E624" s="796"/>
      <c r="F624" s="59">
        <v>0.7</v>
      </c>
      <c r="G624" s="35">
        <v>6</v>
      </c>
      <c r="H624" s="59">
        <v>4.2</v>
      </c>
      <c r="I624" s="59">
        <v>4.4000000000000004</v>
      </c>
      <c r="J624" s="35">
        <v>156</v>
      </c>
      <c r="K624" s="35" t="s">
        <v>88</v>
      </c>
      <c r="L624" s="35" t="s">
        <v>45</v>
      </c>
      <c r="M624" s="36" t="s">
        <v>82</v>
      </c>
      <c r="N624" s="36"/>
      <c r="O624" s="35">
        <v>45</v>
      </c>
      <c r="P624" s="827" t="s">
        <v>1035</v>
      </c>
      <c r="Q624" s="798"/>
      <c r="R624" s="798"/>
      <c r="S624" s="798"/>
      <c r="T624" s="799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0"/>
        <v>0</v>
      </c>
      <c r="Z624" s="39" t="str">
        <f>IFERROR(IF(Y624=0,"",ROUNDUP(Y624/H624,0)*0.00753),"")</f>
        <v/>
      </c>
      <c r="AA624" s="65" t="s">
        <v>45</v>
      </c>
      <c r="AB624" s="66" t="s">
        <v>45</v>
      </c>
      <c r="AC624" s="745" t="s">
        <v>1036</v>
      </c>
      <c r="AG624" s="75"/>
      <c r="AJ624" s="79" t="s">
        <v>45</v>
      </c>
      <c r="AK624" s="79">
        <v>0</v>
      </c>
      <c r="BB624" s="746" t="s">
        <v>66</v>
      </c>
      <c r="BM624" s="75">
        <f t="shared" si="121"/>
        <v>0</v>
      </c>
      <c r="BN624" s="75">
        <f t="shared" si="122"/>
        <v>0</v>
      </c>
      <c r="BO624" s="75">
        <f t="shared" si="123"/>
        <v>0</v>
      </c>
      <c r="BP624" s="75">
        <f t="shared" si="124"/>
        <v>0</v>
      </c>
    </row>
    <row r="625" spans="1:68" ht="27" customHeight="1" x14ac:dyDescent="0.25">
      <c r="A625" s="60" t="s">
        <v>1037</v>
      </c>
      <c r="B625" s="60" t="s">
        <v>1038</v>
      </c>
      <c r="C625" s="34">
        <v>4301031287</v>
      </c>
      <c r="D625" s="796">
        <v>4640242181622</v>
      </c>
      <c r="E625" s="796"/>
      <c r="F625" s="59">
        <v>0.7</v>
      </c>
      <c r="G625" s="35">
        <v>6</v>
      </c>
      <c r="H625" s="59">
        <v>4.2</v>
      </c>
      <c r="I625" s="59">
        <v>4.4000000000000004</v>
      </c>
      <c r="J625" s="35">
        <v>156</v>
      </c>
      <c r="K625" s="35" t="s">
        <v>88</v>
      </c>
      <c r="L625" s="35" t="s">
        <v>45</v>
      </c>
      <c r="M625" s="36" t="s">
        <v>82</v>
      </c>
      <c r="N625" s="36"/>
      <c r="O625" s="35">
        <v>45</v>
      </c>
      <c r="P625" s="828" t="s">
        <v>1039</v>
      </c>
      <c r="Q625" s="798"/>
      <c r="R625" s="798"/>
      <c r="S625" s="798"/>
      <c r="T625" s="799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20"/>
        <v>0</v>
      </c>
      <c r="Z625" s="39" t="str">
        <f>IFERROR(IF(Y625=0,"",ROUNDUP(Y625/H625,0)*0.00753),"")</f>
        <v/>
      </c>
      <c r="AA625" s="65" t="s">
        <v>45</v>
      </c>
      <c r="AB625" s="66" t="s">
        <v>45</v>
      </c>
      <c r="AC625" s="747" t="s">
        <v>1040</v>
      </c>
      <c r="AG625" s="75"/>
      <c r="AJ625" s="79" t="s">
        <v>45</v>
      </c>
      <c r="AK625" s="79">
        <v>0</v>
      </c>
      <c r="BB625" s="748" t="s">
        <v>66</v>
      </c>
      <c r="BM625" s="75">
        <f t="shared" si="121"/>
        <v>0</v>
      </c>
      <c r="BN625" s="75">
        <f t="shared" si="122"/>
        <v>0</v>
      </c>
      <c r="BO625" s="75">
        <f t="shared" si="123"/>
        <v>0</v>
      </c>
      <c r="BP625" s="75">
        <f t="shared" si="124"/>
        <v>0</v>
      </c>
    </row>
    <row r="626" spans="1:68" ht="27" customHeight="1" x14ac:dyDescent="0.25">
      <c r="A626" s="60" t="s">
        <v>1041</v>
      </c>
      <c r="B626" s="60" t="s">
        <v>1042</v>
      </c>
      <c r="C626" s="34">
        <v>4301031203</v>
      </c>
      <c r="D626" s="796">
        <v>4640242180908</v>
      </c>
      <c r="E626" s="796"/>
      <c r="F626" s="59">
        <v>0.28000000000000003</v>
      </c>
      <c r="G626" s="35">
        <v>6</v>
      </c>
      <c r="H626" s="59">
        <v>1.68</v>
      </c>
      <c r="I626" s="59">
        <v>1.81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829" t="s">
        <v>1043</v>
      </c>
      <c r="Q626" s="798"/>
      <c r="R626" s="798"/>
      <c r="S626" s="798"/>
      <c r="T626" s="799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0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49" t="s">
        <v>1024</v>
      </c>
      <c r="AG626" s="75"/>
      <c r="AJ626" s="79" t="s">
        <v>45</v>
      </c>
      <c r="AK626" s="79">
        <v>0</v>
      </c>
      <c r="BB626" s="750" t="s">
        <v>66</v>
      </c>
      <c r="BM626" s="75">
        <f t="shared" si="121"/>
        <v>0</v>
      </c>
      <c r="BN626" s="75">
        <f t="shared" si="122"/>
        <v>0</v>
      </c>
      <c r="BO626" s="75">
        <f t="shared" si="123"/>
        <v>0</v>
      </c>
      <c r="BP626" s="75">
        <f t="shared" si="124"/>
        <v>0</v>
      </c>
    </row>
    <row r="627" spans="1:68" ht="27" customHeight="1" x14ac:dyDescent="0.25">
      <c r="A627" s="60" t="s">
        <v>1044</v>
      </c>
      <c r="B627" s="60" t="s">
        <v>1045</v>
      </c>
      <c r="C627" s="34">
        <v>4301031200</v>
      </c>
      <c r="D627" s="796">
        <v>4640242180489</v>
      </c>
      <c r="E627" s="796"/>
      <c r="F627" s="59">
        <v>0.28000000000000003</v>
      </c>
      <c r="G627" s="35">
        <v>6</v>
      </c>
      <c r="H627" s="59">
        <v>1.68</v>
      </c>
      <c r="I627" s="59">
        <v>1.84</v>
      </c>
      <c r="J627" s="35">
        <v>234</v>
      </c>
      <c r="K627" s="35" t="s">
        <v>83</v>
      </c>
      <c r="L627" s="35" t="s">
        <v>45</v>
      </c>
      <c r="M627" s="36" t="s">
        <v>82</v>
      </c>
      <c r="N627" s="36"/>
      <c r="O627" s="35">
        <v>40</v>
      </c>
      <c r="P627" s="816" t="s">
        <v>1046</v>
      </c>
      <c r="Q627" s="798"/>
      <c r="R627" s="798"/>
      <c r="S627" s="798"/>
      <c r="T627" s="799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0"/>
        <v>0</v>
      </c>
      <c r="Z627" s="39" t="str">
        <f>IFERROR(IF(Y627=0,"",ROUNDUP(Y627/H627,0)*0.00502),"")</f>
        <v/>
      </c>
      <c r="AA627" s="65" t="s">
        <v>45</v>
      </c>
      <c r="AB627" s="66" t="s">
        <v>45</v>
      </c>
      <c r="AC627" s="751" t="s">
        <v>1028</v>
      </c>
      <c r="AG627" s="75"/>
      <c r="AJ627" s="79" t="s">
        <v>45</v>
      </c>
      <c r="AK627" s="79">
        <v>0</v>
      </c>
      <c r="BB627" s="752" t="s">
        <v>66</v>
      </c>
      <c r="BM627" s="75">
        <f t="shared" si="121"/>
        <v>0</v>
      </c>
      <c r="BN627" s="75">
        <f t="shared" si="122"/>
        <v>0</v>
      </c>
      <c r="BO627" s="75">
        <f t="shared" si="123"/>
        <v>0</v>
      </c>
      <c r="BP627" s="75">
        <f t="shared" si="124"/>
        <v>0</v>
      </c>
    </row>
    <row r="628" spans="1:68" x14ac:dyDescent="0.2">
      <c r="A628" s="793"/>
      <c r="B628" s="793"/>
      <c r="C628" s="793"/>
      <c r="D628" s="793"/>
      <c r="E628" s="793"/>
      <c r="F628" s="793"/>
      <c r="G628" s="793"/>
      <c r="H628" s="793"/>
      <c r="I628" s="793"/>
      <c r="J628" s="793"/>
      <c r="K628" s="793"/>
      <c r="L628" s="793"/>
      <c r="M628" s="793"/>
      <c r="N628" s="793"/>
      <c r="O628" s="794"/>
      <c r="P628" s="790" t="s">
        <v>40</v>
      </c>
      <c r="Q628" s="791"/>
      <c r="R628" s="791"/>
      <c r="S628" s="791"/>
      <c r="T628" s="791"/>
      <c r="U628" s="791"/>
      <c r="V628" s="792"/>
      <c r="W628" s="40" t="s">
        <v>39</v>
      </c>
      <c r="X628" s="41">
        <f>IFERROR(X621/H621,"0")+IFERROR(X622/H622,"0")+IFERROR(X623/H623,"0")+IFERROR(X624/H624,"0")+IFERROR(X625/H625,"0")+IFERROR(X626/H626,"0")+IFERROR(X627/H627,"0")</f>
        <v>126.19047619047619</v>
      </c>
      <c r="Y628" s="41">
        <f>IFERROR(Y621/H621,"0")+IFERROR(Y622/H622,"0")+IFERROR(Y623/H623,"0")+IFERROR(Y624/H624,"0")+IFERROR(Y625/H625,"0")+IFERROR(Y626/H626,"0")+IFERROR(Y627/H627,"0")</f>
        <v>127</v>
      </c>
      <c r="Z628" s="41">
        <f>IFERROR(IF(Z621="",0,Z621),"0")+IFERROR(IF(Z622="",0,Z622),"0")+IFERROR(IF(Z623="",0,Z623),"0")+IFERROR(IF(Z624="",0,Z624),"0")+IFERROR(IF(Z625="",0,Z625),"0")+IFERROR(IF(Z626="",0,Z626),"0")+IFERROR(IF(Z627="",0,Z627),"0")</f>
        <v>0.95630999999999999</v>
      </c>
      <c r="AA628" s="64"/>
      <c r="AB628" s="64"/>
      <c r="AC628" s="64"/>
    </row>
    <row r="629" spans="1:68" x14ac:dyDescent="0.2">
      <c r="A629" s="793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90" t="s">
        <v>40</v>
      </c>
      <c r="Q629" s="791"/>
      <c r="R629" s="791"/>
      <c r="S629" s="791"/>
      <c r="T629" s="791"/>
      <c r="U629" s="791"/>
      <c r="V629" s="792"/>
      <c r="W629" s="40" t="s">
        <v>0</v>
      </c>
      <c r="X629" s="41">
        <f>IFERROR(SUM(X621:X627),"0")</f>
        <v>530</v>
      </c>
      <c r="Y629" s="41">
        <f>IFERROR(SUM(Y621:Y627),"0")</f>
        <v>533.40000000000009</v>
      </c>
      <c r="Z629" s="40"/>
      <c r="AA629" s="64"/>
      <c r="AB629" s="64"/>
      <c r="AC629" s="64"/>
    </row>
    <row r="630" spans="1:68" ht="14.25" customHeight="1" x14ac:dyDescent="0.25">
      <c r="A630" s="795" t="s">
        <v>84</v>
      </c>
      <c r="B630" s="795"/>
      <c r="C630" s="795"/>
      <c r="D630" s="795"/>
      <c r="E630" s="795"/>
      <c r="F630" s="795"/>
      <c r="G630" s="795"/>
      <c r="H630" s="795"/>
      <c r="I630" s="795"/>
      <c r="J630" s="795"/>
      <c r="K630" s="795"/>
      <c r="L630" s="795"/>
      <c r="M630" s="795"/>
      <c r="N630" s="795"/>
      <c r="O630" s="795"/>
      <c r="P630" s="795"/>
      <c r="Q630" s="795"/>
      <c r="R630" s="795"/>
      <c r="S630" s="795"/>
      <c r="T630" s="795"/>
      <c r="U630" s="795"/>
      <c r="V630" s="795"/>
      <c r="W630" s="795"/>
      <c r="X630" s="795"/>
      <c r="Y630" s="795"/>
      <c r="Z630" s="795"/>
      <c r="AA630" s="63"/>
      <c r="AB630" s="63"/>
      <c r="AC630" s="63"/>
    </row>
    <row r="631" spans="1:68" ht="27" customHeight="1" x14ac:dyDescent="0.25">
      <c r="A631" s="60" t="s">
        <v>1047</v>
      </c>
      <c r="B631" s="60" t="s">
        <v>1048</v>
      </c>
      <c r="C631" s="34">
        <v>4301051887</v>
      </c>
      <c r="D631" s="796">
        <v>4640242180533</v>
      </c>
      <c r="E631" s="796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140</v>
      </c>
      <c r="L631" s="35" t="s">
        <v>45</v>
      </c>
      <c r="M631" s="36" t="s">
        <v>143</v>
      </c>
      <c r="N631" s="36"/>
      <c r="O631" s="35">
        <v>45</v>
      </c>
      <c r="P631" s="817" t="s">
        <v>1049</v>
      </c>
      <c r="Q631" s="798"/>
      <c r="R631" s="798"/>
      <c r="S631" s="798"/>
      <c r="T631" s="799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ref="Y631:Y638" si="125"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1050</v>
      </c>
      <c r="AG631" s="75"/>
      <c r="AJ631" s="79" t="s">
        <v>45</v>
      </c>
      <c r="AK631" s="79">
        <v>0</v>
      </c>
      <c r="BB631" s="754" t="s">
        <v>66</v>
      </c>
      <c r="BM631" s="75">
        <f t="shared" ref="BM631:BM638" si="126">IFERROR(X631*I631/H631,"0")</f>
        <v>0</v>
      </c>
      <c r="BN631" s="75">
        <f t="shared" ref="BN631:BN638" si="127">IFERROR(Y631*I631/H631,"0")</f>
        <v>0</v>
      </c>
      <c r="BO631" s="75">
        <f t="shared" ref="BO631:BO638" si="128">IFERROR(1/J631*(X631/H631),"0")</f>
        <v>0</v>
      </c>
      <c r="BP631" s="75">
        <f t="shared" ref="BP631:BP638" si="129">IFERROR(1/J631*(Y631/H631),"0")</f>
        <v>0</v>
      </c>
    </row>
    <row r="632" spans="1:68" ht="27" customHeight="1" x14ac:dyDescent="0.25">
      <c r="A632" s="60" t="s">
        <v>1047</v>
      </c>
      <c r="B632" s="60" t="s">
        <v>1051</v>
      </c>
      <c r="C632" s="34">
        <v>4301051746</v>
      </c>
      <c r="D632" s="796">
        <v>4640242180533</v>
      </c>
      <c r="E632" s="796"/>
      <c r="F632" s="59">
        <v>1.3</v>
      </c>
      <c r="G632" s="35">
        <v>6</v>
      </c>
      <c r="H632" s="59">
        <v>7.8</v>
      </c>
      <c r="I632" s="59">
        <v>8.3640000000000008</v>
      </c>
      <c r="J632" s="35">
        <v>56</v>
      </c>
      <c r="K632" s="35" t="s">
        <v>140</v>
      </c>
      <c r="L632" s="35" t="s">
        <v>45</v>
      </c>
      <c r="M632" s="36" t="s">
        <v>143</v>
      </c>
      <c r="N632" s="36"/>
      <c r="O632" s="35">
        <v>40</v>
      </c>
      <c r="P632" s="818" t="s">
        <v>1052</v>
      </c>
      <c r="Q632" s="798"/>
      <c r="R632" s="798"/>
      <c r="S632" s="798"/>
      <c r="T632" s="799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55" t="s">
        <v>1050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customHeight="1" x14ac:dyDescent="0.25">
      <c r="A633" s="60" t="s">
        <v>1053</v>
      </c>
      <c r="B633" s="60" t="s">
        <v>1054</v>
      </c>
      <c r="C633" s="34">
        <v>4301051510</v>
      </c>
      <c r="D633" s="796">
        <v>4640242180540</v>
      </c>
      <c r="E633" s="796"/>
      <c r="F633" s="59">
        <v>1.3</v>
      </c>
      <c r="G633" s="35">
        <v>6</v>
      </c>
      <c r="H633" s="59">
        <v>7.8</v>
      </c>
      <c r="I633" s="59">
        <v>8.3640000000000008</v>
      </c>
      <c r="J633" s="35">
        <v>56</v>
      </c>
      <c r="K633" s="35" t="s">
        <v>140</v>
      </c>
      <c r="L633" s="35" t="s">
        <v>45</v>
      </c>
      <c r="M633" s="36" t="s">
        <v>82</v>
      </c>
      <c r="N633" s="36"/>
      <c r="O633" s="35">
        <v>30</v>
      </c>
      <c r="P633" s="819" t="s">
        <v>1055</v>
      </c>
      <c r="Q633" s="798"/>
      <c r="R633" s="798"/>
      <c r="S633" s="798"/>
      <c r="T633" s="799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57" t="s">
        <v>1056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customHeight="1" x14ac:dyDescent="0.25">
      <c r="A634" s="60" t="s">
        <v>1053</v>
      </c>
      <c r="B634" s="60" t="s">
        <v>1057</v>
      </c>
      <c r="C634" s="34">
        <v>4301051933</v>
      </c>
      <c r="D634" s="796">
        <v>4640242180540</v>
      </c>
      <c r="E634" s="796"/>
      <c r="F634" s="59">
        <v>1.3</v>
      </c>
      <c r="G634" s="35">
        <v>6</v>
      </c>
      <c r="H634" s="59">
        <v>7.8</v>
      </c>
      <c r="I634" s="59">
        <v>8.3640000000000008</v>
      </c>
      <c r="J634" s="35">
        <v>56</v>
      </c>
      <c r="K634" s="35" t="s">
        <v>140</v>
      </c>
      <c r="L634" s="35" t="s">
        <v>45</v>
      </c>
      <c r="M634" s="36" t="s">
        <v>143</v>
      </c>
      <c r="N634" s="36"/>
      <c r="O634" s="35">
        <v>45</v>
      </c>
      <c r="P634" s="820" t="s">
        <v>1058</v>
      </c>
      <c r="Q634" s="798"/>
      <c r="R634" s="798"/>
      <c r="S634" s="798"/>
      <c r="T634" s="799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59" t="s">
        <v>1056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ht="27" customHeight="1" x14ac:dyDescent="0.25">
      <c r="A635" s="60" t="s">
        <v>1059</v>
      </c>
      <c r="B635" s="60" t="s">
        <v>1060</v>
      </c>
      <c r="C635" s="34">
        <v>4301051390</v>
      </c>
      <c r="D635" s="796">
        <v>4640242181233</v>
      </c>
      <c r="E635" s="796"/>
      <c r="F635" s="59">
        <v>0.3</v>
      </c>
      <c r="G635" s="35">
        <v>6</v>
      </c>
      <c r="H635" s="59">
        <v>1.8</v>
      </c>
      <c r="I635" s="59">
        <v>1.984</v>
      </c>
      <c r="J635" s="35">
        <v>234</v>
      </c>
      <c r="K635" s="35" t="s">
        <v>83</v>
      </c>
      <c r="L635" s="35" t="s">
        <v>45</v>
      </c>
      <c r="M635" s="36" t="s">
        <v>82</v>
      </c>
      <c r="N635" s="36"/>
      <c r="O635" s="35">
        <v>40</v>
      </c>
      <c r="P635" s="821" t="s">
        <v>1061</v>
      </c>
      <c r="Q635" s="798"/>
      <c r="R635" s="798"/>
      <c r="S635" s="798"/>
      <c r="T635" s="799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5"/>
        <v>0</v>
      </c>
      <c r="Z635" s="39" t="str">
        <f>IFERROR(IF(Y635=0,"",ROUNDUP(Y635/H635,0)*0.00502),"")</f>
        <v/>
      </c>
      <c r="AA635" s="65" t="s">
        <v>45</v>
      </c>
      <c r="AB635" s="66" t="s">
        <v>45</v>
      </c>
      <c r="AC635" s="761" t="s">
        <v>1050</v>
      </c>
      <c r="AG635" s="75"/>
      <c r="AJ635" s="79" t="s">
        <v>45</v>
      </c>
      <c r="AK635" s="79">
        <v>0</v>
      </c>
      <c r="BB635" s="762" t="s">
        <v>66</v>
      </c>
      <c r="BM635" s="75">
        <f t="shared" si="126"/>
        <v>0</v>
      </c>
      <c r="BN635" s="75">
        <f t="shared" si="127"/>
        <v>0</v>
      </c>
      <c r="BO635" s="75">
        <f t="shared" si="128"/>
        <v>0</v>
      </c>
      <c r="BP635" s="75">
        <f t="shared" si="129"/>
        <v>0</v>
      </c>
    </row>
    <row r="636" spans="1:68" ht="27" customHeight="1" x14ac:dyDescent="0.25">
      <c r="A636" s="60" t="s">
        <v>1059</v>
      </c>
      <c r="B636" s="60" t="s">
        <v>1062</v>
      </c>
      <c r="C636" s="34">
        <v>4301051920</v>
      </c>
      <c r="D636" s="796">
        <v>4640242181233</v>
      </c>
      <c r="E636" s="796"/>
      <c r="F636" s="59">
        <v>0.3</v>
      </c>
      <c r="G636" s="35">
        <v>6</v>
      </c>
      <c r="H636" s="59">
        <v>1.8</v>
      </c>
      <c r="I636" s="59">
        <v>1.984</v>
      </c>
      <c r="J636" s="35">
        <v>234</v>
      </c>
      <c r="K636" s="35" t="s">
        <v>83</v>
      </c>
      <c r="L636" s="35" t="s">
        <v>45</v>
      </c>
      <c r="M636" s="36" t="s">
        <v>181</v>
      </c>
      <c r="N636" s="36"/>
      <c r="O636" s="35">
        <v>45</v>
      </c>
      <c r="P636" s="822" t="s">
        <v>1063</v>
      </c>
      <c r="Q636" s="798"/>
      <c r="R636" s="798"/>
      <c r="S636" s="798"/>
      <c r="T636" s="799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5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63" t="s">
        <v>1050</v>
      </c>
      <c r="AG636" s="75"/>
      <c r="AJ636" s="79" t="s">
        <v>45</v>
      </c>
      <c r="AK636" s="79">
        <v>0</v>
      </c>
      <c r="BB636" s="764" t="s">
        <v>66</v>
      </c>
      <c r="BM636" s="75">
        <f t="shared" si="126"/>
        <v>0</v>
      </c>
      <c r="BN636" s="75">
        <f t="shared" si="127"/>
        <v>0</v>
      </c>
      <c r="BO636" s="75">
        <f t="shared" si="128"/>
        <v>0</v>
      </c>
      <c r="BP636" s="75">
        <f t="shared" si="129"/>
        <v>0</v>
      </c>
    </row>
    <row r="637" spans="1:68" ht="27" customHeight="1" x14ac:dyDescent="0.25">
      <c r="A637" s="60" t="s">
        <v>1064</v>
      </c>
      <c r="B637" s="60" t="s">
        <v>1065</v>
      </c>
      <c r="C637" s="34">
        <v>4301051448</v>
      </c>
      <c r="D637" s="796">
        <v>4640242181226</v>
      </c>
      <c r="E637" s="796"/>
      <c r="F637" s="59">
        <v>0.3</v>
      </c>
      <c r="G637" s="35">
        <v>6</v>
      </c>
      <c r="H637" s="59">
        <v>1.8</v>
      </c>
      <c r="I637" s="59">
        <v>1.972</v>
      </c>
      <c r="J637" s="35">
        <v>234</v>
      </c>
      <c r="K637" s="35" t="s">
        <v>83</v>
      </c>
      <c r="L637" s="35" t="s">
        <v>45</v>
      </c>
      <c r="M637" s="36" t="s">
        <v>82</v>
      </c>
      <c r="N637" s="36"/>
      <c r="O637" s="35">
        <v>30</v>
      </c>
      <c r="P637" s="810" t="s">
        <v>1066</v>
      </c>
      <c r="Q637" s="798"/>
      <c r="R637" s="798"/>
      <c r="S637" s="798"/>
      <c r="T637" s="799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5"/>
        <v>0</v>
      </c>
      <c r="Z637" s="39" t="str">
        <f>IFERROR(IF(Y637=0,"",ROUNDUP(Y637/H637,0)*0.00502),"")</f>
        <v/>
      </c>
      <c r="AA637" s="65" t="s">
        <v>45</v>
      </c>
      <c r="AB637" s="66" t="s">
        <v>45</v>
      </c>
      <c r="AC637" s="765" t="s">
        <v>1056</v>
      </c>
      <c r="AG637" s="75"/>
      <c r="AJ637" s="79" t="s">
        <v>45</v>
      </c>
      <c r="AK637" s="79">
        <v>0</v>
      </c>
      <c r="BB637" s="766" t="s">
        <v>66</v>
      </c>
      <c r="BM637" s="75">
        <f t="shared" si="126"/>
        <v>0</v>
      </c>
      <c r="BN637" s="75">
        <f t="shared" si="127"/>
        <v>0</v>
      </c>
      <c r="BO637" s="75">
        <f t="shared" si="128"/>
        <v>0</v>
      </c>
      <c r="BP637" s="75">
        <f t="shared" si="129"/>
        <v>0</v>
      </c>
    </row>
    <row r="638" spans="1:68" ht="27" customHeight="1" x14ac:dyDescent="0.25">
      <c r="A638" s="60" t="s">
        <v>1064</v>
      </c>
      <c r="B638" s="60" t="s">
        <v>1067</v>
      </c>
      <c r="C638" s="34">
        <v>4301051921</v>
      </c>
      <c r="D638" s="796">
        <v>4640242181226</v>
      </c>
      <c r="E638" s="796"/>
      <c r="F638" s="59">
        <v>0.3</v>
      </c>
      <c r="G638" s="35">
        <v>6</v>
      </c>
      <c r="H638" s="59">
        <v>1.8</v>
      </c>
      <c r="I638" s="59">
        <v>1.972</v>
      </c>
      <c r="J638" s="35">
        <v>234</v>
      </c>
      <c r="K638" s="35" t="s">
        <v>83</v>
      </c>
      <c r="L638" s="35" t="s">
        <v>45</v>
      </c>
      <c r="M638" s="36" t="s">
        <v>181</v>
      </c>
      <c r="N638" s="36"/>
      <c r="O638" s="35">
        <v>45</v>
      </c>
      <c r="P638" s="811" t="s">
        <v>1068</v>
      </c>
      <c r="Q638" s="798"/>
      <c r="R638" s="798"/>
      <c r="S638" s="798"/>
      <c r="T638" s="799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25"/>
        <v>0</v>
      </c>
      <c r="Z638" s="39" t="str">
        <f>IFERROR(IF(Y638=0,"",ROUNDUP(Y638/H638,0)*0.00502),"")</f>
        <v/>
      </c>
      <c r="AA638" s="65" t="s">
        <v>45</v>
      </c>
      <c r="AB638" s="66" t="s">
        <v>45</v>
      </c>
      <c r="AC638" s="767" t="s">
        <v>1056</v>
      </c>
      <c r="AG638" s="75"/>
      <c r="AJ638" s="79" t="s">
        <v>45</v>
      </c>
      <c r="AK638" s="79">
        <v>0</v>
      </c>
      <c r="BB638" s="768" t="s">
        <v>66</v>
      </c>
      <c r="BM638" s="75">
        <f t="shared" si="126"/>
        <v>0</v>
      </c>
      <c r="BN638" s="75">
        <f t="shared" si="127"/>
        <v>0</v>
      </c>
      <c r="BO638" s="75">
        <f t="shared" si="128"/>
        <v>0</v>
      </c>
      <c r="BP638" s="75">
        <f t="shared" si="129"/>
        <v>0</v>
      </c>
    </row>
    <row r="639" spans="1:68" x14ac:dyDescent="0.2">
      <c r="A639" s="793"/>
      <c r="B639" s="793"/>
      <c r="C639" s="793"/>
      <c r="D639" s="793"/>
      <c r="E639" s="793"/>
      <c r="F639" s="793"/>
      <c r="G639" s="793"/>
      <c r="H639" s="793"/>
      <c r="I639" s="793"/>
      <c r="J639" s="793"/>
      <c r="K639" s="793"/>
      <c r="L639" s="793"/>
      <c r="M639" s="793"/>
      <c r="N639" s="793"/>
      <c r="O639" s="794"/>
      <c r="P639" s="790" t="s">
        <v>40</v>
      </c>
      <c r="Q639" s="791"/>
      <c r="R639" s="791"/>
      <c r="S639" s="791"/>
      <c r="T639" s="791"/>
      <c r="U639" s="791"/>
      <c r="V639" s="792"/>
      <c r="W639" s="40" t="s">
        <v>39</v>
      </c>
      <c r="X639" s="41">
        <f>IFERROR(X631/H631,"0")+IFERROR(X632/H632,"0")+IFERROR(X633/H633,"0")+IFERROR(X634/H634,"0")+IFERROR(X635/H635,"0")+IFERROR(X636/H636,"0")+IFERROR(X637/H637,"0")+IFERROR(X638/H638,"0")</f>
        <v>0</v>
      </c>
      <c r="Y639" s="41">
        <f>IFERROR(Y631/H631,"0")+IFERROR(Y632/H632,"0")+IFERROR(Y633/H633,"0")+IFERROR(Y634/H634,"0")+IFERROR(Y635/H635,"0")+IFERROR(Y636/H636,"0")+IFERROR(Y637/H637,"0")+IFERROR(Y638/H638,"0")</f>
        <v>0</v>
      </c>
      <c r="Z639" s="41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4"/>
      <c r="AB639" s="64"/>
      <c r="AC639" s="64"/>
    </row>
    <row r="640" spans="1:68" x14ac:dyDescent="0.2">
      <c r="A640" s="793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90" t="s">
        <v>40</v>
      </c>
      <c r="Q640" s="791"/>
      <c r="R640" s="791"/>
      <c r="S640" s="791"/>
      <c r="T640" s="791"/>
      <c r="U640" s="791"/>
      <c r="V640" s="792"/>
      <c r="W640" s="40" t="s">
        <v>0</v>
      </c>
      <c r="X640" s="41">
        <f>IFERROR(SUM(X631:X638),"0")</f>
        <v>0</v>
      </c>
      <c r="Y640" s="41">
        <f>IFERROR(SUM(Y631:Y638),"0")</f>
        <v>0</v>
      </c>
      <c r="Z640" s="40"/>
      <c r="AA640" s="64"/>
      <c r="AB640" s="64"/>
      <c r="AC640" s="64"/>
    </row>
    <row r="641" spans="1:68" ht="14.25" customHeight="1" x14ac:dyDescent="0.25">
      <c r="A641" s="795" t="s">
        <v>240</v>
      </c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5"/>
      <c r="P641" s="795"/>
      <c r="Q641" s="795"/>
      <c r="R641" s="795"/>
      <c r="S641" s="795"/>
      <c r="T641" s="795"/>
      <c r="U641" s="795"/>
      <c r="V641" s="795"/>
      <c r="W641" s="795"/>
      <c r="X641" s="795"/>
      <c r="Y641" s="795"/>
      <c r="Z641" s="795"/>
      <c r="AA641" s="63"/>
      <c r="AB641" s="63"/>
      <c r="AC641" s="63"/>
    </row>
    <row r="642" spans="1:68" ht="27" customHeight="1" x14ac:dyDescent="0.25">
      <c r="A642" s="60" t="s">
        <v>1069</v>
      </c>
      <c r="B642" s="60" t="s">
        <v>1070</v>
      </c>
      <c r="C642" s="34">
        <v>4301060408</v>
      </c>
      <c r="D642" s="796">
        <v>4640242180120</v>
      </c>
      <c r="E642" s="796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140</v>
      </c>
      <c r="L642" s="35" t="s">
        <v>45</v>
      </c>
      <c r="M642" s="36" t="s">
        <v>82</v>
      </c>
      <c r="N642" s="36"/>
      <c r="O642" s="35">
        <v>40</v>
      </c>
      <c r="P642" s="812" t="s">
        <v>1071</v>
      </c>
      <c r="Q642" s="798"/>
      <c r="R642" s="798"/>
      <c r="S642" s="798"/>
      <c r="T642" s="799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1072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customHeight="1" x14ac:dyDescent="0.25">
      <c r="A643" s="60" t="s">
        <v>1069</v>
      </c>
      <c r="B643" s="60" t="s">
        <v>1073</v>
      </c>
      <c r="C643" s="34">
        <v>4301060354</v>
      </c>
      <c r="D643" s="796">
        <v>4640242180120</v>
      </c>
      <c r="E643" s="796"/>
      <c r="F643" s="59">
        <v>1.3</v>
      </c>
      <c r="G643" s="35">
        <v>6</v>
      </c>
      <c r="H643" s="59">
        <v>7.8</v>
      </c>
      <c r="I643" s="59">
        <v>8.2799999999999994</v>
      </c>
      <c r="J643" s="35">
        <v>56</v>
      </c>
      <c r="K643" s="35" t="s">
        <v>140</v>
      </c>
      <c r="L643" s="35" t="s">
        <v>45</v>
      </c>
      <c r="M643" s="36" t="s">
        <v>82</v>
      </c>
      <c r="N643" s="36"/>
      <c r="O643" s="35">
        <v>40</v>
      </c>
      <c r="P643" s="813" t="s">
        <v>1074</v>
      </c>
      <c r="Q643" s="798"/>
      <c r="R643" s="798"/>
      <c r="S643" s="798"/>
      <c r="T643" s="799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IFERROR(IF(Y643=0,"",ROUNDUP(Y643/H643,0)*0.02175),"")</f>
        <v/>
      </c>
      <c r="AA643" s="65" t="s">
        <v>45</v>
      </c>
      <c r="AB643" s="66" t="s">
        <v>45</v>
      </c>
      <c r="AC643" s="771" t="s">
        <v>1072</v>
      </c>
      <c r="AG643" s="75"/>
      <c r="AJ643" s="79" t="s">
        <v>45</v>
      </c>
      <c r="AK643" s="79">
        <v>0</v>
      </c>
      <c r="BB643" s="77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1075</v>
      </c>
      <c r="B644" s="60" t="s">
        <v>1076</v>
      </c>
      <c r="C644" s="34">
        <v>4301060407</v>
      </c>
      <c r="D644" s="796">
        <v>4640242180137</v>
      </c>
      <c r="E644" s="796"/>
      <c r="F644" s="59">
        <v>1.3</v>
      </c>
      <c r="G644" s="35">
        <v>6</v>
      </c>
      <c r="H644" s="59">
        <v>7.8</v>
      </c>
      <c r="I644" s="59">
        <v>8.2799999999999994</v>
      </c>
      <c r="J644" s="35">
        <v>56</v>
      </c>
      <c r="K644" s="35" t="s">
        <v>140</v>
      </c>
      <c r="L644" s="35" t="s">
        <v>45</v>
      </c>
      <c r="M644" s="36" t="s">
        <v>82</v>
      </c>
      <c r="N644" s="36"/>
      <c r="O644" s="35">
        <v>40</v>
      </c>
      <c r="P644" s="814" t="s">
        <v>1077</v>
      </c>
      <c r="Q644" s="798"/>
      <c r="R644" s="798"/>
      <c r="S644" s="798"/>
      <c r="T644" s="799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3" t="s">
        <v>1078</v>
      </c>
      <c r="AG644" s="75"/>
      <c r="AJ644" s="79" t="s">
        <v>45</v>
      </c>
      <c r="AK644" s="79">
        <v>0</v>
      </c>
      <c r="BB644" s="77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customHeight="1" x14ac:dyDescent="0.25">
      <c r="A645" s="60" t="s">
        <v>1075</v>
      </c>
      <c r="B645" s="60" t="s">
        <v>1079</v>
      </c>
      <c r="C645" s="34">
        <v>4301060355</v>
      </c>
      <c r="D645" s="796">
        <v>4640242180137</v>
      </c>
      <c r="E645" s="796"/>
      <c r="F645" s="59">
        <v>1.3</v>
      </c>
      <c r="G645" s="35">
        <v>6</v>
      </c>
      <c r="H645" s="59">
        <v>7.8</v>
      </c>
      <c r="I645" s="59">
        <v>8.2799999999999994</v>
      </c>
      <c r="J645" s="35">
        <v>56</v>
      </c>
      <c r="K645" s="35" t="s">
        <v>140</v>
      </c>
      <c r="L645" s="35" t="s">
        <v>45</v>
      </c>
      <c r="M645" s="36" t="s">
        <v>82</v>
      </c>
      <c r="N645" s="36"/>
      <c r="O645" s="35">
        <v>40</v>
      </c>
      <c r="P645" s="815" t="s">
        <v>1080</v>
      </c>
      <c r="Q645" s="798"/>
      <c r="R645" s="798"/>
      <c r="S645" s="798"/>
      <c r="T645" s="799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5" t="s">
        <v>1078</v>
      </c>
      <c r="AG645" s="75"/>
      <c r="AJ645" s="79" t="s">
        <v>45</v>
      </c>
      <c r="AK645" s="79">
        <v>0</v>
      </c>
      <c r="BB645" s="776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793"/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4"/>
      <c r="P646" s="790" t="s">
        <v>40</v>
      </c>
      <c r="Q646" s="791"/>
      <c r="R646" s="791"/>
      <c r="S646" s="791"/>
      <c r="T646" s="791"/>
      <c r="U646" s="791"/>
      <c r="V646" s="792"/>
      <c r="W646" s="40" t="s">
        <v>39</v>
      </c>
      <c r="X646" s="41">
        <f>IFERROR(X642/H642,"0")+IFERROR(X643/H643,"0")+IFERROR(X644/H644,"0")+IFERROR(X645/H645,"0")</f>
        <v>0</v>
      </c>
      <c r="Y646" s="41">
        <f>IFERROR(Y642/H642,"0")+IFERROR(Y643/H643,"0")+IFERROR(Y644/H644,"0")+IFERROR(Y645/H645,"0")</f>
        <v>0</v>
      </c>
      <c r="Z646" s="41">
        <f>IFERROR(IF(Z642="",0,Z642),"0")+IFERROR(IF(Z643="",0,Z643),"0")+IFERROR(IF(Z644="",0,Z644),"0")+IFERROR(IF(Z645="",0,Z645),"0")</f>
        <v>0</v>
      </c>
      <c r="AA646" s="64"/>
      <c r="AB646" s="64"/>
      <c r="AC646" s="64"/>
    </row>
    <row r="647" spans="1:68" x14ac:dyDescent="0.2">
      <c r="A647" s="793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90" t="s">
        <v>40</v>
      </c>
      <c r="Q647" s="791"/>
      <c r="R647" s="791"/>
      <c r="S647" s="791"/>
      <c r="T647" s="791"/>
      <c r="U647" s="791"/>
      <c r="V647" s="792"/>
      <c r="W647" s="40" t="s">
        <v>0</v>
      </c>
      <c r="X647" s="41">
        <f>IFERROR(SUM(X642:X645),"0")</f>
        <v>0</v>
      </c>
      <c r="Y647" s="41">
        <f>IFERROR(SUM(Y642:Y645),"0")</f>
        <v>0</v>
      </c>
      <c r="Z647" s="40"/>
      <c r="AA647" s="64"/>
      <c r="AB647" s="64"/>
      <c r="AC647" s="64"/>
    </row>
    <row r="648" spans="1:68" ht="16.5" customHeight="1" x14ac:dyDescent="0.25">
      <c r="A648" s="805" t="s">
        <v>1081</v>
      </c>
      <c r="B648" s="805"/>
      <c r="C648" s="805"/>
      <c r="D648" s="805"/>
      <c r="E648" s="805"/>
      <c r="F648" s="805"/>
      <c r="G648" s="805"/>
      <c r="H648" s="805"/>
      <c r="I648" s="805"/>
      <c r="J648" s="805"/>
      <c r="K648" s="805"/>
      <c r="L648" s="805"/>
      <c r="M648" s="805"/>
      <c r="N648" s="805"/>
      <c r="O648" s="805"/>
      <c r="P648" s="805"/>
      <c r="Q648" s="805"/>
      <c r="R648" s="805"/>
      <c r="S648" s="805"/>
      <c r="T648" s="805"/>
      <c r="U648" s="805"/>
      <c r="V648" s="805"/>
      <c r="W648" s="805"/>
      <c r="X648" s="805"/>
      <c r="Y648" s="805"/>
      <c r="Z648" s="805"/>
      <c r="AA648" s="62"/>
      <c r="AB648" s="62"/>
      <c r="AC648" s="62"/>
    </row>
    <row r="649" spans="1:68" ht="14.25" customHeight="1" x14ac:dyDescent="0.25">
      <c r="A649" s="795" t="s">
        <v>135</v>
      </c>
      <c r="B649" s="795"/>
      <c r="C649" s="795"/>
      <c r="D649" s="795"/>
      <c r="E649" s="795"/>
      <c r="F649" s="795"/>
      <c r="G649" s="795"/>
      <c r="H649" s="795"/>
      <c r="I649" s="795"/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5"/>
      <c r="X649" s="795"/>
      <c r="Y649" s="795"/>
      <c r="Z649" s="795"/>
      <c r="AA649" s="63"/>
      <c r="AB649" s="63"/>
      <c r="AC649" s="63"/>
    </row>
    <row r="650" spans="1:68" ht="27" customHeight="1" x14ac:dyDescent="0.25">
      <c r="A650" s="60" t="s">
        <v>1082</v>
      </c>
      <c r="B650" s="60" t="s">
        <v>1083</v>
      </c>
      <c r="C650" s="34">
        <v>4301011951</v>
      </c>
      <c r="D650" s="796">
        <v>4640242180045</v>
      </c>
      <c r="E650" s="796"/>
      <c r="F650" s="59">
        <v>1.5</v>
      </c>
      <c r="G650" s="35">
        <v>8</v>
      </c>
      <c r="H650" s="59">
        <v>12</v>
      </c>
      <c r="I650" s="59">
        <v>12.48</v>
      </c>
      <c r="J650" s="35">
        <v>56</v>
      </c>
      <c r="K650" s="35" t="s">
        <v>140</v>
      </c>
      <c r="L650" s="35" t="s">
        <v>45</v>
      </c>
      <c r="M650" s="36" t="s">
        <v>139</v>
      </c>
      <c r="N650" s="36"/>
      <c r="O650" s="35">
        <v>55</v>
      </c>
      <c r="P650" s="806" t="s">
        <v>1084</v>
      </c>
      <c r="Q650" s="798"/>
      <c r="R650" s="798"/>
      <c r="S650" s="798"/>
      <c r="T650" s="799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77" t="s">
        <v>1085</v>
      </c>
      <c r="AG650" s="75"/>
      <c r="AJ650" s="79" t="s">
        <v>45</v>
      </c>
      <c r="AK650" s="79">
        <v>0</v>
      </c>
      <c r="BB650" s="778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ht="27" customHeight="1" x14ac:dyDescent="0.25">
      <c r="A651" s="60" t="s">
        <v>1086</v>
      </c>
      <c r="B651" s="60" t="s">
        <v>1087</v>
      </c>
      <c r="C651" s="34">
        <v>4301011950</v>
      </c>
      <c r="D651" s="796">
        <v>4640242180601</v>
      </c>
      <c r="E651" s="796"/>
      <c r="F651" s="59">
        <v>1.5</v>
      </c>
      <c r="G651" s="35">
        <v>8</v>
      </c>
      <c r="H651" s="59">
        <v>12</v>
      </c>
      <c r="I651" s="59">
        <v>12.48</v>
      </c>
      <c r="J651" s="35">
        <v>56</v>
      </c>
      <c r="K651" s="35" t="s">
        <v>140</v>
      </c>
      <c r="L651" s="35" t="s">
        <v>45</v>
      </c>
      <c r="M651" s="36" t="s">
        <v>139</v>
      </c>
      <c r="N651" s="36"/>
      <c r="O651" s="35">
        <v>55</v>
      </c>
      <c r="P651" s="807" t="s">
        <v>1088</v>
      </c>
      <c r="Q651" s="798"/>
      <c r="R651" s="798"/>
      <c r="S651" s="798"/>
      <c r="T651" s="799"/>
      <c r="U651" s="37" t="s">
        <v>45</v>
      </c>
      <c r="V651" s="37" t="s">
        <v>45</v>
      </c>
      <c r="W651" s="38" t="s">
        <v>0</v>
      </c>
      <c r="X651" s="56">
        <v>0</v>
      </c>
      <c r="Y651" s="53">
        <f>IFERROR(IF(X651="",0,CEILING((X651/$H651),1)*$H651),"")</f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9" t="s">
        <v>1089</v>
      </c>
      <c r="AG651" s="75"/>
      <c r="AJ651" s="79" t="s">
        <v>45</v>
      </c>
      <c r="AK651" s="79">
        <v>0</v>
      </c>
      <c r="BB651" s="780" t="s">
        <v>66</v>
      </c>
      <c r="BM651" s="75">
        <f>IFERROR(X651*I651/H651,"0")</f>
        <v>0</v>
      </c>
      <c r="BN651" s="75">
        <f>IFERROR(Y651*I651/H651,"0")</f>
        <v>0</v>
      </c>
      <c r="BO651" s="75">
        <f>IFERROR(1/J651*(X651/H651),"0")</f>
        <v>0</v>
      </c>
      <c r="BP651" s="75">
        <f>IFERROR(1/J651*(Y651/H651),"0")</f>
        <v>0</v>
      </c>
    </row>
    <row r="652" spans="1:68" x14ac:dyDescent="0.2">
      <c r="A652" s="793"/>
      <c r="B652" s="793"/>
      <c r="C652" s="793"/>
      <c r="D652" s="793"/>
      <c r="E652" s="793"/>
      <c r="F652" s="793"/>
      <c r="G652" s="793"/>
      <c r="H652" s="793"/>
      <c r="I652" s="793"/>
      <c r="J652" s="793"/>
      <c r="K652" s="793"/>
      <c r="L652" s="793"/>
      <c r="M652" s="793"/>
      <c r="N652" s="793"/>
      <c r="O652" s="794"/>
      <c r="P652" s="790" t="s">
        <v>40</v>
      </c>
      <c r="Q652" s="791"/>
      <c r="R652" s="791"/>
      <c r="S652" s="791"/>
      <c r="T652" s="791"/>
      <c r="U652" s="791"/>
      <c r="V652" s="792"/>
      <c r="W652" s="40" t="s">
        <v>39</v>
      </c>
      <c r="X652" s="41">
        <f>IFERROR(X650/H650,"0")+IFERROR(X651/H651,"0")</f>
        <v>0</v>
      </c>
      <c r="Y652" s="41">
        <f>IFERROR(Y650/H650,"0")+IFERROR(Y651/H651,"0")</f>
        <v>0</v>
      </c>
      <c r="Z652" s="41">
        <f>IFERROR(IF(Z650="",0,Z650),"0")+IFERROR(IF(Z651="",0,Z651),"0")</f>
        <v>0</v>
      </c>
      <c r="AA652" s="64"/>
      <c r="AB652" s="64"/>
      <c r="AC652" s="64"/>
    </row>
    <row r="653" spans="1:68" x14ac:dyDescent="0.2">
      <c r="A653" s="793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90" t="s">
        <v>40</v>
      </c>
      <c r="Q653" s="791"/>
      <c r="R653" s="791"/>
      <c r="S653" s="791"/>
      <c r="T653" s="791"/>
      <c r="U653" s="791"/>
      <c r="V653" s="792"/>
      <c r="W653" s="40" t="s">
        <v>0</v>
      </c>
      <c r="X653" s="41">
        <f>IFERROR(SUM(X650:X651),"0")</f>
        <v>0</v>
      </c>
      <c r="Y653" s="41">
        <f>IFERROR(SUM(Y650:Y651),"0")</f>
        <v>0</v>
      </c>
      <c r="Z653" s="40"/>
      <c r="AA653" s="64"/>
      <c r="AB653" s="64"/>
      <c r="AC653" s="64"/>
    </row>
    <row r="654" spans="1:68" ht="14.25" customHeight="1" x14ac:dyDescent="0.25">
      <c r="A654" s="795" t="s">
        <v>193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63"/>
      <c r="AB654" s="63"/>
      <c r="AC654" s="63"/>
    </row>
    <row r="655" spans="1:68" ht="27" customHeight="1" x14ac:dyDescent="0.25">
      <c r="A655" s="60" t="s">
        <v>1090</v>
      </c>
      <c r="B655" s="60" t="s">
        <v>1091</v>
      </c>
      <c r="C655" s="34">
        <v>4301020314</v>
      </c>
      <c r="D655" s="796">
        <v>4640242180090</v>
      </c>
      <c r="E655" s="796"/>
      <c r="F655" s="59">
        <v>1.5</v>
      </c>
      <c r="G655" s="35">
        <v>8</v>
      </c>
      <c r="H655" s="59">
        <v>12</v>
      </c>
      <c r="I655" s="59">
        <v>12.48</v>
      </c>
      <c r="J655" s="35">
        <v>56</v>
      </c>
      <c r="K655" s="35" t="s">
        <v>140</v>
      </c>
      <c r="L655" s="35" t="s">
        <v>45</v>
      </c>
      <c r="M655" s="36" t="s">
        <v>139</v>
      </c>
      <c r="N655" s="36"/>
      <c r="O655" s="35">
        <v>50</v>
      </c>
      <c r="P655" s="808" t="s">
        <v>1092</v>
      </c>
      <c r="Q655" s="798"/>
      <c r="R655" s="798"/>
      <c r="S655" s="798"/>
      <c r="T655" s="799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IFERROR(IF(Y655=0,"",ROUNDUP(Y655/H655,0)*0.02175),"")</f>
        <v/>
      </c>
      <c r="AA655" s="65" t="s">
        <v>45</v>
      </c>
      <c r="AB655" s="66" t="s">
        <v>45</v>
      </c>
      <c r="AC655" s="781" t="s">
        <v>1093</v>
      </c>
      <c r="AG655" s="75"/>
      <c r="AJ655" s="79" t="s">
        <v>45</v>
      </c>
      <c r="AK655" s="79">
        <v>0</v>
      </c>
      <c r="BB655" s="782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x14ac:dyDescent="0.2">
      <c r="A656" s="793"/>
      <c r="B656" s="793"/>
      <c r="C656" s="793"/>
      <c r="D656" s="793"/>
      <c r="E656" s="793"/>
      <c r="F656" s="793"/>
      <c r="G656" s="793"/>
      <c r="H656" s="793"/>
      <c r="I656" s="793"/>
      <c r="J656" s="793"/>
      <c r="K656" s="793"/>
      <c r="L656" s="793"/>
      <c r="M656" s="793"/>
      <c r="N656" s="793"/>
      <c r="O656" s="794"/>
      <c r="P656" s="790" t="s">
        <v>40</v>
      </c>
      <c r="Q656" s="791"/>
      <c r="R656" s="791"/>
      <c r="S656" s="791"/>
      <c r="T656" s="791"/>
      <c r="U656" s="791"/>
      <c r="V656" s="792"/>
      <c r="W656" s="40" t="s">
        <v>39</v>
      </c>
      <c r="X656" s="41">
        <f>IFERROR(X655/H655,"0")</f>
        <v>0</v>
      </c>
      <c r="Y656" s="41">
        <f>IFERROR(Y655/H655,"0")</f>
        <v>0</v>
      </c>
      <c r="Z656" s="41">
        <f>IFERROR(IF(Z655="",0,Z655),"0")</f>
        <v>0</v>
      </c>
      <c r="AA656" s="64"/>
      <c r="AB656" s="64"/>
      <c r="AC656" s="64"/>
    </row>
    <row r="657" spans="1:68" x14ac:dyDescent="0.2">
      <c r="A657" s="793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90" t="s">
        <v>40</v>
      </c>
      <c r="Q657" s="791"/>
      <c r="R657" s="791"/>
      <c r="S657" s="791"/>
      <c r="T657" s="791"/>
      <c r="U657" s="791"/>
      <c r="V657" s="792"/>
      <c r="W657" s="40" t="s">
        <v>0</v>
      </c>
      <c r="X657" s="41">
        <f>IFERROR(SUM(X655:X655),"0")</f>
        <v>0</v>
      </c>
      <c r="Y657" s="41">
        <f>IFERROR(SUM(Y655:Y655),"0")</f>
        <v>0</v>
      </c>
      <c r="Z657" s="40"/>
      <c r="AA657" s="64"/>
      <c r="AB657" s="64"/>
      <c r="AC657" s="64"/>
    </row>
    <row r="658" spans="1:68" ht="14.25" customHeight="1" x14ac:dyDescent="0.25">
      <c r="A658" s="795" t="s">
        <v>78</v>
      </c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795"/>
      <c r="P658" s="795"/>
      <c r="Q658" s="795"/>
      <c r="R658" s="795"/>
      <c r="S658" s="795"/>
      <c r="T658" s="795"/>
      <c r="U658" s="795"/>
      <c r="V658" s="795"/>
      <c r="W658" s="795"/>
      <c r="X658" s="795"/>
      <c r="Y658" s="795"/>
      <c r="Z658" s="795"/>
      <c r="AA658" s="63"/>
      <c r="AB658" s="63"/>
      <c r="AC658" s="63"/>
    </row>
    <row r="659" spans="1:68" ht="27" customHeight="1" x14ac:dyDescent="0.25">
      <c r="A659" s="60" t="s">
        <v>1094</v>
      </c>
      <c r="B659" s="60" t="s">
        <v>1095</v>
      </c>
      <c r="C659" s="34">
        <v>4301031321</v>
      </c>
      <c r="D659" s="796">
        <v>4640242180076</v>
      </c>
      <c r="E659" s="796"/>
      <c r="F659" s="59">
        <v>0.7</v>
      </c>
      <c r="G659" s="35">
        <v>6</v>
      </c>
      <c r="H659" s="59">
        <v>4.2</v>
      </c>
      <c r="I659" s="59">
        <v>4.4000000000000004</v>
      </c>
      <c r="J659" s="35">
        <v>156</v>
      </c>
      <c r="K659" s="35" t="s">
        <v>88</v>
      </c>
      <c r="L659" s="35" t="s">
        <v>45</v>
      </c>
      <c r="M659" s="36" t="s">
        <v>82</v>
      </c>
      <c r="N659" s="36"/>
      <c r="O659" s="35">
        <v>40</v>
      </c>
      <c r="P659" s="809" t="s">
        <v>1096</v>
      </c>
      <c r="Q659" s="798"/>
      <c r="R659" s="798"/>
      <c r="S659" s="798"/>
      <c r="T659" s="799"/>
      <c r="U659" s="37" t="s">
        <v>45</v>
      </c>
      <c r="V659" s="37" t="s">
        <v>45</v>
      </c>
      <c r="W659" s="38" t="s">
        <v>0</v>
      </c>
      <c r="X659" s="56">
        <v>0</v>
      </c>
      <c r="Y659" s="53">
        <f>IFERROR(IF(X659="",0,CEILING((X659/$H659),1)*$H659),"")</f>
        <v>0</v>
      </c>
      <c r="Z659" s="39" t="str">
        <f>IFERROR(IF(Y659=0,"",ROUNDUP(Y659/H659,0)*0.00753),"")</f>
        <v/>
      </c>
      <c r="AA659" s="65" t="s">
        <v>45</v>
      </c>
      <c r="AB659" s="66" t="s">
        <v>45</v>
      </c>
      <c r="AC659" s="783" t="s">
        <v>1097</v>
      </c>
      <c r="AG659" s="75"/>
      <c r="AJ659" s="79" t="s">
        <v>45</v>
      </c>
      <c r="AK659" s="79">
        <v>0</v>
      </c>
      <c r="BB659" s="784" t="s">
        <v>66</v>
      </c>
      <c r="BM659" s="75">
        <f>IFERROR(X659*I659/H659,"0")</f>
        <v>0</v>
      </c>
      <c r="BN659" s="75">
        <f>IFERROR(Y659*I659/H659,"0")</f>
        <v>0</v>
      </c>
      <c r="BO659" s="75">
        <f>IFERROR(1/J659*(X659/H659),"0")</f>
        <v>0</v>
      </c>
      <c r="BP659" s="75">
        <f>IFERROR(1/J659*(Y659/H659),"0")</f>
        <v>0</v>
      </c>
    </row>
    <row r="660" spans="1:68" x14ac:dyDescent="0.2">
      <c r="A660" s="793"/>
      <c r="B660" s="793"/>
      <c r="C660" s="793"/>
      <c r="D660" s="793"/>
      <c r="E660" s="793"/>
      <c r="F660" s="793"/>
      <c r="G660" s="793"/>
      <c r="H660" s="793"/>
      <c r="I660" s="793"/>
      <c r="J660" s="793"/>
      <c r="K660" s="793"/>
      <c r="L660" s="793"/>
      <c r="M660" s="793"/>
      <c r="N660" s="793"/>
      <c r="O660" s="794"/>
      <c r="P660" s="790" t="s">
        <v>40</v>
      </c>
      <c r="Q660" s="791"/>
      <c r="R660" s="791"/>
      <c r="S660" s="791"/>
      <c r="T660" s="791"/>
      <c r="U660" s="791"/>
      <c r="V660" s="792"/>
      <c r="W660" s="40" t="s">
        <v>39</v>
      </c>
      <c r="X660" s="41">
        <f>IFERROR(X659/H659,"0")</f>
        <v>0</v>
      </c>
      <c r="Y660" s="41">
        <f>IFERROR(Y659/H659,"0")</f>
        <v>0</v>
      </c>
      <c r="Z660" s="41">
        <f>IFERROR(IF(Z659="",0,Z659),"0")</f>
        <v>0</v>
      </c>
      <c r="AA660" s="64"/>
      <c r="AB660" s="64"/>
      <c r="AC660" s="64"/>
    </row>
    <row r="661" spans="1:68" x14ac:dyDescent="0.2">
      <c r="A661" s="793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90" t="s">
        <v>40</v>
      </c>
      <c r="Q661" s="791"/>
      <c r="R661" s="791"/>
      <c r="S661" s="791"/>
      <c r="T661" s="791"/>
      <c r="U661" s="791"/>
      <c r="V661" s="792"/>
      <c r="W661" s="40" t="s">
        <v>0</v>
      </c>
      <c r="X661" s="41">
        <f>IFERROR(SUM(X659:X659),"0")</f>
        <v>0</v>
      </c>
      <c r="Y661" s="41">
        <f>IFERROR(SUM(Y659:Y659),"0")</f>
        <v>0</v>
      </c>
      <c r="Z661" s="40"/>
      <c r="AA661" s="64"/>
      <c r="AB661" s="64"/>
      <c r="AC661" s="64"/>
    </row>
    <row r="662" spans="1:68" ht="14.25" customHeight="1" x14ac:dyDescent="0.25">
      <c r="A662" s="795" t="s">
        <v>84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63"/>
      <c r="AB662" s="63"/>
      <c r="AC662" s="63"/>
    </row>
    <row r="663" spans="1:68" ht="27" customHeight="1" x14ac:dyDescent="0.25">
      <c r="A663" s="60" t="s">
        <v>1098</v>
      </c>
      <c r="B663" s="60" t="s">
        <v>1099</v>
      </c>
      <c r="C663" s="34">
        <v>4301051780</v>
      </c>
      <c r="D663" s="796">
        <v>4640242180106</v>
      </c>
      <c r="E663" s="796"/>
      <c r="F663" s="59">
        <v>1.3</v>
      </c>
      <c r="G663" s="35">
        <v>6</v>
      </c>
      <c r="H663" s="59">
        <v>7.8</v>
      </c>
      <c r="I663" s="59">
        <v>8.2799999999999994</v>
      </c>
      <c r="J663" s="35">
        <v>56</v>
      </c>
      <c r="K663" s="35" t="s">
        <v>140</v>
      </c>
      <c r="L663" s="35" t="s">
        <v>45</v>
      </c>
      <c r="M663" s="36" t="s">
        <v>82</v>
      </c>
      <c r="N663" s="36"/>
      <c r="O663" s="35">
        <v>45</v>
      </c>
      <c r="P663" s="797" t="s">
        <v>1100</v>
      </c>
      <c r="Q663" s="798"/>
      <c r="R663" s="798"/>
      <c r="S663" s="798"/>
      <c r="T663" s="799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IFERROR(IF(Y663=0,"",ROUNDUP(Y663/H663,0)*0.02175),"")</f>
        <v/>
      </c>
      <c r="AA663" s="65" t="s">
        <v>45</v>
      </c>
      <c r="AB663" s="66" t="s">
        <v>45</v>
      </c>
      <c r="AC663" s="785" t="s">
        <v>1101</v>
      </c>
      <c r="AG663" s="75"/>
      <c r="AJ663" s="79" t="s">
        <v>45</v>
      </c>
      <c r="AK663" s="79">
        <v>0</v>
      </c>
      <c r="BB663" s="786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794"/>
      <c r="P664" s="790" t="s">
        <v>40</v>
      </c>
      <c r="Q664" s="791"/>
      <c r="R664" s="791"/>
      <c r="S664" s="791"/>
      <c r="T664" s="791"/>
      <c r="U664" s="791"/>
      <c r="V664" s="792"/>
      <c r="W664" s="40" t="s">
        <v>39</v>
      </c>
      <c r="X664" s="41">
        <f>IFERROR(X663/H663,"0")</f>
        <v>0</v>
      </c>
      <c r="Y664" s="41">
        <f>IFERROR(Y663/H663,"0")</f>
        <v>0</v>
      </c>
      <c r="Z664" s="41">
        <f>IFERROR(IF(Z663="",0,Z663),"0")</f>
        <v>0</v>
      </c>
      <c r="AA664" s="64"/>
      <c r="AB664" s="64"/>
      <c r="AC664" s="64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90" t="s">
        <v>40</v>
      </c>
      <c r="Q665" s="791"/>
      <c r="R665" s="791"/>
      <c r="S665" s="791"/>
      <c r="T665" s="791"/>
      <c r="U665" s="791"/>
      <c r="V665" s="792"/>
      <c r="W665" s="40" t="s">
        <v>0</v>
      </c>
      <c r="X665" s="41">
        <f>IFERROR(SUM(X663:X663),"0")</f>
        <v>0</v>
      </c>
      <c r="Y665" s="41">
        <f>IFERROR(SUM(Y663:Y663),"0")</f>
        <v>0</v>
      </c>
      <c r="Z665" s="40"/>
      <c r="AA665" s="64"/>
      <c r="AB665" s="64"/>
      <c r="AC665" s="64"/>
    </row>
    <row r="666" spans="1:68" ht="15" customHeight="1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803"/>
      <c r="P666" s="800" t="s">
        <v>33</v>
      </c>
      <c r="Q666" s="801"/>
      <c r="R666" s="801"/>
      <c r="S666" s="801"/>
      <c r="T666" s="801"/>
      <c r="U666" s="801"/>
      <c r="V666" s="802"/>
      <c r="W666" s="40" t="s">
        <v>0</v>
      </c>
      <c r="X666" s="41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17927</v>
      </c>
      <c r="Y666" s="41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18028.080000000002</v>
      </c>
      <c r="Z666" s="40"/>
      <c r="AA666" s="64"/>
      <c r="AB666" s="64"/>
      <c r="AC666" s="64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803"/>
      <c r="P667" s="800" t="s">
        <v>34</v>
      </c>
      <c r="Q667" s="801"/>
      <c r="R667" s="801"/>
      <c r="S667" s="801"/>
      <c r="T667" s="801"/>
      <c r="U667" s="801"/>
      <c r="V667" s="802"/>
      <c r="W667" s="40" t="s">
        <v>0</v>
      </c>
      <c r="X667" s="41">
        <f>IFERROR(SUM(BM22:BM663),"0")</f>
        <v>18806.953361599259</v>
      </c>
      <c r="Y667" s="41">
        <f>IFERROR(SUM(BN22:BN663),"0")</f>
        <v>18914.510000000006</v>
      </c>
      <c r="Z667" s="40"/>
      <c r="AA667" s="64"/>
      <c r="AB667" s="64"/>
      <c r="AC667" s="64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803"/>
      <c r="P668" s="800" t="s">
        <v>35</v>
      </c>
      <c r="Q668" s="801"/>
      <c r="R668" s="801"/>
      <c r="S668" s="801"/>
      <c r="T668" s="801"/>
      <c r="U668" s="801"/>
      <c r="V668" s="802"/>
      <c r="W668" s="40" t="s">
        <v>20</v>
      </c>
      <c r="X668" s="42">
        <f>ROUNDUP(SUM(BO22:BO663),0)</f>
        <v>31</v>
      </c>
      <c r="Y668" s="42">
        <f>ROUNDUP(SUM(BP22:BP663),0)</f>
        <v>31</v>
      </c>
      <c r="Z668" s="40"/>
      <c r="AA668" s="64"/>
      <c r="AB668" s="64"/>
      <c r="AC668" s="64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803"/>
      <c r="P669" s="800" t="s">
        <v>36</v>
      </c>
      <c r="Q669" s="801"/>
      <c r="R669" s="801"/>
      <c r="S669" s="801"/>
      <c r="T669" s="801"/>
      <c r="U669" s="801"/>
      <c r="V669" s="802"/>
      <c r="W669" s="40" t="s">
        <v>0</v>
      </c>
      <c r="X669" s="41">
        <f>GrossWeightTotal+PalletQtyTotal*25</f>
        <v>19581.953361599259</v>
      </c>
      <c r="Y669" s="41">
        <f>GrossWeightTotalR+PalletQtyTotalR*25</f>
        <v>19689.510000000006</v>
      </c>
      <c r="Z669" s="40"/>
      <c r="AA669" s="64"/>
      <c r="AB669" s="64"/>
      <c r="AC669" s="64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803"/>
      <c r="P670" s="800" t="s">
        <v>37</v>
      </c>
      <c r="Q670" s="801"/>
      <c r="R670" s="801"/>
      <c r="S670" s="801"/>
      <c r="T670" s="801"/>
      <c r="U670" s="801"/>
      <c r="V670" s="802"/>
      <c r="W670" s="40" t="s">
        <v>20</v>
      </c>
      <c r="X670" s="41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2194.4089423700502</v>
      </c>
      <c r="Y670" s="41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2212</v>
      </c>
      <c r="Z670" s="40"/>
      <c r="AA670" s="64"/>
      <c r="AB670" s="64"/>
      <c r="AC670" s="64"/>
    </row>
    <row r="671" spans="1:68" ht="14.25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803"/>
      <c r="P671" s="800" t="s">
        <v>38</v>
      </c>
      <c r="Q671" s="801"/>
      <c r="R671" s="801"/>
      <c r="S671" s="801"/>
      <c r="T671" s="801"/>
      <c r="U671" s="801"/>
      <c r="V671" s="802"/>
      <c r="W671" s="43" t="s">
        <v>51</v>
      </c>
      <c r="X671" s="40"/>
      <c r="Y671" s="40"/>
      <c r="Z671" s="40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34.799579999999999</v>
      </c>
      <c r="AA671" s="64"/>
      <c r="AB671" s="64"/>
      <c r="AC671" s="64"/>
    </row>
    <row r="672" spans="1:68" ht="13.5" thickBot="1" x14ac:dyDescent="0.25"/>
    <row r="673" spans="1:32" ht="27" thickTop="1" thickBot="1" x14ac:dyDescent="0.25">
      <c r="A673" s="44" t="s">
        <v>9</v>
      </c>
      <c r="B673" s="80" t="s">
        <v>77</v>
      </c>
      <c r="C673" s="787" t="s">
        <v>133</v>
      </c>
      <c r="D673" s="787" t="s">
        <v>133</v>
      </c>
      <c r="E673" s="787" t="s">
        <v>133</v>
      </c>
      <c r="F673" s="787" t="s">
        <v>133</v>
      </c>
      <c r="G673" s="787" t="s">
        <v>133</v>
      </c>
      <c r="H673" s="787" t="s">
        <v>133</v>
      </c>
      <c r="I673" s="787" t="s">
        <v>362</v>
      </c>
      <c r="J673" s="787" t="s">
        <v>362</v>
      </c>
      <c r="K673" s="787" t="s">
        <v>362</v>
      </c>
      <c r="L673" s="787" t="s">
        <v>362</v>
      </c>
      <c r="M673" s="787" t="s">
        <v>362</v>
      </c>
      <c r="N673" s="804"/>
      <c r="O673" s="787" t="s">
        <v>362</v>
      </c>
      <c r="P673" s="787" t="s">
        <v>362</v>
      </c>
      <c r="Q673" s="787" t="s">
        <v>362</v>
      </c>
      <c r="R673" s="787" t="s">
        <v>362</v>
      </c>
      <c r="S673" s="787" t="s">
        <v>362</v>
      </c>
      <c r="T673" s="787" t="s">
        <v>362</v>
      </c>
      <c r="U673" s="787" t="s">
        <v>362</v>
      </c>
      <c r="V673" s="787" t="s">
        <v>362</v>
      </c>
      <c r="W673" s="787" t="s">
        <v>702</v>
      </c>
      <c r="X673" s="787" t="s">
        <v>702</v>
      </c>
      <c r="Y673" s="787" t="s">
        <v>806</v>
      </c>
      <c r="Z673" s="787" t="s">
        <v>806</v>
      </c>
      <c r="AA673" s="787" t="s">
        <v>806</v>
      </c>
      <c r="AB673" s="787" t="s">
        <v>806</v>
      </c>
      <c r="AC673" s="80" t="s">
        <v>906</v>
      </c>
      <c r="AD673" s="787" t="s">
        <v>981</v>
      </c>
      <c r="AE673" s="787" t="s">
        <v>981</v>
      </c>
      <c r="AF673" s="1"/>
    </row>
    <row r="674" spans="1:32" ht="14.25" customHeight="1" thickTop="1" x14ac:dyDescent="0.2">
      <c r="A674" s="788" t="s">
        <v>10</v>
      </c>
      <c r="B674" s="787" t="s">
        <v>77</v>
      </c>
      <c r="C674" s="787" t="s">
        <v>134</v>
      </c>
      <c r="D674" s="787" t="s">
        <v>161</v>
      </c>
      <c r="E674" s="787" t="s">
        <v>248</v>
      </c>
      <c r="F674" s="787" t="s">
        <v>274</v>
      </c>
      <c r="G674" s="787" t="s">
        <v>326</v>
      </c>
      <c r="H674" s="787" t="s">
        <v>133</v>
      </c>
      <c r="I674" s="787" t="s">
        <v>363</v>
      </c>
      <c r="J674" s="787" t="s">
        <v>388</v>
      </c>
      <c r="K674" s="787" t="s">
        <v>464</v>
      </c>
      <c r="L674" s="787" t="s">
        <v>484</v>
      </c>
      <c r="M674" s="787" t="s">
        <v>510</v>
      </c>
      <c r="N674" s="1"/>
      <c r="O674" s="787" t="s">
        <v>539</v>
      </c>
      <c r="P674" s="787" t="s">
        <v>542</v>
      </c>
      <c r="Q674" s="787" t="s">
        <v>551</v>
      </c>
      <c r="R674" s="787" t="s">
        <v>570</v>
      </c>
      <c r="S674" s="787" t="s">
        <v>580</v>
      </c>
      <c r="T674" s="787" t="s">
        <v>593</v>
      </c>
      <c r="U674" s="787" t="s">
        <v>604</v>
      </c>
      <c r="V674" s="787" t="s">
        <v>689</v>
      </c>
      <c r="W674" s="787" t="s">
        <v>703</v>
      </c>
      <c r="X674" s="787" t="s">
        <v>757</v>
      </c>
      <c r="Y674" s="787" t="s">
        <v>807</v>
      </c>
      <c r="Z674" s="787" t="s">
        <v>866</v>
      </c>
      <c r="AA674" s="787" t="s">
        <v>889</v>
      </c>
      <c r="AB674" s="787" t="s">
        <v>902</v>
      </c>
      <c r="AC674" s="787" t="s">
        <v>906</v>
      </c>
      <c r="AD674" s="787" t="s">
        <v>981</v>
      </c>
      <c r="AE674" s="787" t="s">
        <v>1081</v>
      </c>
      <c r="AF674" s="1"/>
    </row>
    <row r="675" spans="1:32" ht="13.5" thickBot="1" x14ac:dyDescent="0.25">
      <c r="A675" s="789"/>
      <c r="B675" s="787"/>
      <c r="C675" s="787"/>
      <c r="D675" s="787"/>
      <c r="E675" s="787"/>
      <c r="F675" s="787"/>
      <c r="G675" s="787"/>
      <c r="H675" s="787"/>
      <c r="I675" s="787"/>
      <c r="J675" s="787"/>
      <c r="K675" s="787"/>
      <c r="L675" s="787"/>
      <c r="M675" s="787"/>
      <c r="N675" s="1"/>
      <c r="O675" s="787"/>
      <c r="P675" s="787"/>
      <c r="Q675" s="787"/>
      <c r="R675" s="787"/>
      <c r="S675" s="787"/>
      <c r="T675" s="787"/>
      <c r="U675" s="787"/>
      <c r="V675" s="787"/>
      <c r="W675" s="787"/>
      <c r="X675" s="787"/>
      <c r="Y675" s="787"/>
      <c r="Z675" s="787"/>
      <c r="AA675" s="787"/>
      <c r="AB675" s="787"/>
      <c r="AC675" s="787"/>
      <c r="AD675" s="787"/>
      <c r="AE675" s="787"/>
      <c r="AF675" s="1"/>
    </row>
    <row r="676" spans="1:32" ht="18" thickTop="1" thickBot="1" x14ac:dyDescent="0.25">
      <c r="A676" s="44" t="s">
        <v>13</v>
      </c>
      <c r="B676" s="50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50">
        <f>IFERROR(Y51*1,"0")+IFERROR(Y52*1,"0")+IFERROR(Y53*1,"0")+IFERROR(Y54*1,"0")+IFERROR(Y55*1,"0")+IFERROR(Y56*1,"0")+IFERROR(Y60*1,"0")+IFERROR(Y61*1,"0")</f>
        <v>0</v>
      </c>
      <c r="D676" s="50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124.8</v>
      </c>
      <c r="E676" s="50">
        <f>IFERROR(Y110*1,"0")+IFERROR(Y111*1,"0")+IFERROR(Y112*1,"0")+IFERROR(Y116*1,"0")+IFERROR(Y117*1,"0")+IFERROR(Y118*1,"0")+IFERROR(Y119*1,"0")+IFERROR(Y120*1,"0")+IFERROR(Y121*1,"0")</f>
        <v>54</v>
      </c>
      <c r="F676" s="50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72.899999999999991</v>
      </c>
      <c r="G676" s="50">
        <f>IFERROR(Y158*1,"0")+IFERROR(Y159*1,"0")+IFERROR(Y163*1,"0")+IFERROR(Y164*1,"0")+IFERROR(Y168*1,"0")+IFERROR(Y169*1,"0")</f>
        <v>0</v>
      </c>
      <c r="H676" s="50">
        <f>IFERROR(Y174*1,"0")+IFERROR(Y178*1,"0")+IFERROR(Y179*1,"0")+IFERROR(Y180*1,"0")+IFERROR(Y181*1,"0")+IFERROR(Y182*1,"0")+IFERROR(Y186*1,"0")+IFERROR(Y187*1,"0")+IFERROR(Y188*1,"0")</f>
        <v>42</v>
      </c>
      <c r="I676" s="50">
        <f>IFERROR(Y194*1,"0")+IFERROR(Y198*1,"0")+IFERROR(Y199*1,"0")+IFERROR(Y200*1,"0")+IFERROR(Y201*1,"0")+IFERROR(Y202*1,"0")+IFERROR(Y203*1,"0")+IFERROR(Y204*1,"0")+IFERROR(Y205*1,"0")</f>
        <v>88.2</v>
      </c>
      <c r="J676" s="50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3408.6000000000004</v>
      </c>
      <c r="K676" s="50">
        <f>IFERROR(Y254*1,"0")+IFERROR(Y255*1,"0")+IFERROR(Y256*1,"0")+IFERROR(Y257*1,"0")+IFERROR(Y258*1,"0")+IFERROR(Y259*1,"0")+IFERROR(Y260*1,"0")+IFERROR(Y261*1,"0")</f>
        <v>0</v>
      </c>
      <c r="L676" s="50">
        <f>IFERROR(Y266*1,"0")+IFERROR(Y267*1,"0")+IFERROR(Y268*1,"0")+IFERROR(Y269*1,"0")+IFERROR(Y270*1,"0")+IFERROR(Y271*1,"0")+IFERROR(Y272*1,"0")+IFERROR(Y273*1,"0")+IFERROR(Y274*1,"0")+IFERROR(Y278*1,"0")</f>
        <v>0</v>
      </c>
      <c r="M676" s="50">
        <f>IFERROR(Y283*1,"0")+IFERROR(Y284*1,"0")+IFERROR(Y285*1,"0")+IFERROR(Y286*1,"0")+IFERROR(Y287*1,"0")+IFERROR(Y288*1,"0")+IFERROR(Y289*1,"0")+IFERROR(Y290*1,"0")+IFERROR(Y291*1,"0")+IFERROR(Y292*1,"0")</f>
        <v>0</v>
      </c>
      <c r="N676" s="1"/>
      <c r="O676" s="50">
        <f>IFERROR(Y297*1,"0")</f>
        <v>0</v>
      </c>
      <c r="P676" s="50">
        <f>IFERROR(Y302*1,"0")+IFERROR(Y303*1,"0")+IFERROR(Y304*1,"0")</f>
        <v>0</v>
      </c>
      <c r="Q676" s="50">
        <f>IFERROR(Y309*1,"0")+IFERROR(Y310*1,"0")+IFERROR(Y311*1,"0")+IFERROR(Y312*1,"0")+IFERROR(Y313*1,"0")+IFERROR(Y314*1,"0")</f>
        <v>0</v>
      </c>
      <c r="R676" s="50">
        <f>IFERROR(Y319*1,"0")+IFERROR(Y323*1,"0")+IFERROR(Y327*1,"0")</f>
        <v>0</v>
      </c>
      <c r="S676" s="50">
        <f>IFERROR(Y332*1,"0")+IFERROR(Y336*1,"0")+IFERROR(Y340*1,"0")+IFERROR(Y341*1,"0")</f>
        <v>0</v>
      </c>
      <c r="T676" s="50">
        <f>IFERROR(Y346*1,"0")+IFERROR(Y350*1,"0")+IFERROR(Y351*1,"0")+IFERROR(Y355*1,"0")</f>
        <v>0</v>
      </c>
      <c r="U676" s="50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670.2</v>
      </c>
      <c r="V676" s="50">
        <f>IFERROR(Y408*1,"0")+IFERROR(Y412*1,"0")+IFERROR(Y413*1,"0")+IFERROR(Y414*1,"0")</f>
        <v>84.9</v>
      </c>
      <c r="W676" s="50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11337</v>
      </c>
      <c r="X676" s="50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352.56</v>
      </c>
      <c r="Y676" s="50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50.400000000000006</v>
      </c>
      <c r="Z676" s="50">
        <f>IFERROR(Y524*1,"0")+IFERROR(Y528*1,"0")+IFERROR(Y529*1,"0")+IFERROR(Y530*1,"0")+IFERROR(Y531*1,"0")+IFERROR(Y532*1,"0")+IFERROR(Y536*1,"0")+IFERROR(Y540*1,"0")</f>
        <v>0</v>
      </c>
      <c r="AA676" s="50">
        <f>IFERROR(Y545*1,"0")+IFERROR(Y546*1,"0")+IFERROR(Y547*1,"0")+IFERROR(Y548*1,"0")</f>
        <v>0</v>
      </c>
      <c r="AB676" s="50">
        <f>IFERROR(Y553*1,"0")</f>
        <v>0</v>
      </c>
      <c r="AC676" s="50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945.12000000000012</v>
      </c>
      <c r="AD676" s="50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797.40000000000009</v>
      </c>
      <c r="AE676" s="50">
        <f>IFERROR(Y650*1,"0")+IFERROR(Y651*1,"0")+IFERROR(Y655*1,"0")+IFERROR(Y659*1,"0")+IFERROR(Y663*1,"0")</f>
        <v>0</v>
      </c>
      <c r="AF676" s="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P328:V328"/>
    <mergeCell ref="A328:O329"/>
    <mergeCell ref="P329:V329"/>
    <mergeCell ref="A330:Z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522:Z522"/>
    <mergeCell ref="A523:Z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D673:AE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3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4 X426 X423 X421 X361 X146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9"/>
    </row>
    <row r="3" spans="2:8" x14ac:dyDescent="0.2">
      <c r="B3" s="51" t="s">
        <v>1103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1104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1105</v>
      </c>
      <c r="D6" s="51" t="s">
        <v>1106</v>
      </c>
      <c r="E6" s="51" t="s">
        <v>45</v>
      </c>
    </row>
    <row r="8" spans="2:8" x14ac:dyDescent="0.2">
      <c r="B8" s="51" t="s">
        <v>76</v>
      </c>
      <c r="C8" s="51" t="s">
        <v>1105</v>
      </c>
      <c r="D8" s="51" t="s">
        <v>45</v>
      </c>
      <c r="E8" s="51" t="s">
        <v>45</v>
      </c>
    </row>
    <row r="10" spans="2:8" x14ac:dyDescent="0.2">
      <c r="B10" s="51" t="s">
        <v>1107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1108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1109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1110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1111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1112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1113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1114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1115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1116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1117</v>
      </c>
      <c r="C20" s="51" t="s">
        <v>45</v>
      </c>
      <c r="D20" s="51" t="s">
        <v>45</v>
      </c>
      <c r="E20" s="51" t="s">
        <v>45</v>
      </c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1454</vt:i4>
      </vt:variant>
    </vt:vector>
  </HeadingPairs>
  <TitlesOfParts>
    <vt:vector size="14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2024-11-26T08:24:57Z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