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7A57A7D-0173-4D61-848C-E0714D66018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73" i="1" l="1"/>
  <c r="X662" i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Z594" i="1"/>
  <c r="Y594" i="1"/>
  <c r="P594" i="1"/>
  <c r="X592" i="1"/>
  <c r="Y591" i="1"/>
  <c r="X591" i="1"/>
  <c r="BP590" i="1"/>
  <c r="BO590" i="1"/>
  <c r="BN590" i="1"/>
  <c r="BM590" i="1"/>
  <c r="Z590" i="1"/>
  <c r="Y590" i="1"/>
  <c r="P590" i="1"/>
  <c r="BO589" i="1"/>
  <c r="BM589" i="1"/>
  <c r="Y589" i="1"/>
  <c r="P589" i="1"/>
  <c r="BP588" i="1"/>
  <c r="BO588" i="1"/>
  <c r="BN588" i="1"/>
  <c r="BM588" i="1"/>
  <c r="Z588" i="1"/>
  <c r="Y588" i="1"/>
  <c r="Y592" i="1" s="1"/>
  <c r="P588" i="1"/>
  <c r="X586" i="1"/>
  <c r="X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Y586" i="1" s="1"/>
  <c r="P576" i="1"/>
  <c r="X574" i="1"/>
  <c r="X573" i="1"/>
  <c r="BP572" i="1"/>
  <c r="BO572" i="1"/>
  <c r="BN572" i="1"/>
  <c r="BM572" i="1"/>
  <c r="Z572" i="1"/>
  <c r="Y572" i="1"/>
  <c r="P572" i="1"/>
  <c r="BO571" i="1"/>
  <c r="BM571" i="1"/>
  <c r="Y571" i="1"/>
  <c r="P571" i="1"/>
  <c r="BP570" i="1"/>
  <c r="BO570" i="1"/>
  <c r="BN570" i="1"/>
  <c r="BM570" i="1"/>
  <c r="Z570" i="1"/>
  <c r="Y570" i="1"/>
  <c r="P570" i="1"/>
  <c r="X568" i="1"/>
  <c r="X567" i="1"/>
  <c r="BP566" i="1"/>
  <c r="BO566" i="1"/>
  <c r="BN566" i="1"/>
  <c r="BM566" i="1"/>
  <c r="Z566" i="1"/>
  <c r="Y566" i="1"/>
  <c r="P566" i="1"/>
  <c r="BO565" i="1"/>
  <c r="BM565" i="1"/>
  <c r="Y565" i="1"/>
  <c r="P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X552" i="1"/>
  <c r="Y551" i="1"/>
  <c r="X551" i="1"/>
  <c r="BP550" i="1"/>
  <c r="BO550" i="1"/>
  <c r="BN550" i="1"/>
  <c r="BM550" i="1"/>
  <c r="Z550" i="1"/>
  <c r="Z551" i="1" s="1"/>
  <c r="Y550" i="1"/>
  <c r="Y552" i="1" s="1"/>
  <c r="P550" i="1"/>
  <c r="X547" i="1"/>
  <c r="X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X539" i="1"/>
  <c r="X538" i="1"/>
  <c r="BO537" i="1"/>
  <c r="BM537" i="1"/>
  <c r="Y537" i="1"/>
  <c r="P537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Y517" i="1" s="1"/>
  <c r="P515" i="1"/>
  <c r="X513" i="1"/>
  <c r="X512" i="1"/>
  <c r="BP511" i="1"/>
  <c r="BO511" i="1"/>
  <c r="BN511" i="1"/>
  <c r="BM511" i="1"/>
  <c r="Z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X487" i="1"/>
  <c r="Y486" i="1"/>
  <c r="X486" i="1"/>
  <c r="BP485" i="1"/>
  <c r="BO485" i="1"/>
  <c r="BN485" i="1"/>
  <c r="BM485" i="1"/>
  <c r="Z485" i="1"/>
  <c r="Z486" i="1" s="1"/>
  <c r="Y485" i="1"/>
  <c r="P485" i="1"/>
  <c r="X481" i="1"/>
  <c r="Y480" i="1"/>
  <c r="X480" i="1"/>
  <c r="BP479" i="1"/>
  <c r="BO479" i="1"/>
  <c r="BN479" i="1"/>
  <c r="BM479" i="1"/>
  <c r="Z479" i="1"/>
  <c r="Y479" i="1"/>
  <c r="BP478" i="1"/>
  <c r="BO478" i="1"/>
  <c r="BN478" i="1"/>
  <c r="BM478" i="1"/>
  <c r="Z478" i="1"/>
  <c r="Z480" i="1" s="1"/>
  <c r="Y478" i="1"/>
  <c r="Y481" i="1" s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BO470" i="1"/>
  <c r="BM470" i="1"/>
  <c r="Y470" i="1"/>
  <c r="P470" i="1"/>
  <c r="BP469" i="1"/>
  <c r="BO469" i="1"/>
  <c r="BN469" i="1"/>
  <c r="BM469" i="1"/>
  <c r="Z469" i="1"/>
  <c r="Y469" i="1"/>
  <c r="BP468" i="1"/>
  <c r="BO468" i="1"/>
  <c r="BN468" i="1"/>
  <c r="BM468" i="1"/>
  <c r="Z468" i="1"/>
  <c r="Y468" i="1"/>
  <c r="Y476" i="1" s="1"/>
  <c r="P468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P463" i="1"/>
  <c r="X461" i="1"/>
  <c r="X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60" i="1" s="1"/>
  <c r="P452" i="1"/>
  <c r="X449" i="1"/>
  <c r="X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P445" i="1"/>
  <c r="X443" i="1"/>
  <c r="X442" i="1"/>
  <c r="BO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Y404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Y384" i="1" s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X369" i="1"/>
  <c r="X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Y351" i="1" s="1"/>
  <c r="P349" i="1"/>
  <c r="X347" i="1"/>
  <c r="Y346" i="1"/>
  <c r="X346" i="1"/>
  <c r="BP345" i="1"/>
  <c r="BO345" i="1"/>
  <c r="BN345" i="1"/>
  <c r="BM345" i="1"/>
  <c r="Z345" i="1"/>
  <c r="Z346" i="1" s="1"/>
  <c r="Y345" i="1"/>
  <c r="T673" i="1" s="1"/>
  <c r="P345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X333" i="1"/>
  <c r="X332" i="1"/>
  <c r="BO331" i="1"/>
  <c r="BM331" i="1"/>
  <c r="Y331" i="1"/>
  <c r="P331" i="1"/>
  <c r="X328" i="1"/>
  <c r="X327" i="1"/>
  <c r="BO326" i="1"/>
  <c r="BM326" i="1"/>
  <c r="Y326" i="1"/>
  <c r="P326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5" i="1"/>
  <c r="Y304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Y305" i="1" s="1"/>
  <c r="P301" i="1"/>
  <c r="X298" i="1"/>
  <c r="Y297" i="1"/>
  <c r="X297" i="1"/>
  <c r="BP296" i="1"/>
  <c r="BO296" i="1"/>
  <c r="BN296" i="1"/>
  <c r="BM296" i="1"/>
  <c r="Z296" i="1"/>
  <c r="Z297" i="1" s="1"/>
  <c r="Y296" i="1"/>
  <c r="O673" i="1" s="1"/>
  <c r="P296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K673" i="1" s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Y250" i="1" s="1"/>
  <c r="P244" i="1"/>
  <c r="X242" i="1"/>
  <c r="X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Y211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Y194" i="1"/>
  <c r="X194" i="1"/>
  <c r="BP193" i="1"/>
  <c r="BO193" i="1"/>
  <c r="BN193" i="1"/>
  <c r="BM193" i="1"/>
  <c r="Z193" i="1"/>
  <c r="Z194" i="1" s="1"/>
  <c r="Y193" i="1"/>
  <c r="P193" i="1"/>
  <c r="X189" i="1"/>
  <c r="Y188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BP185" i="1"/>
  <c r="BO185" i="1"/>
  <c r="BN185" i="1"/>
  <c r="BM185" i="1"/>
  <c r="Z185" i="1"/>
  <c r="Y185" i="1"/>
  <c r="Y189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Y183" i="1" s="1"/>
  <c r="P177" i="1"/>
  <c r="X175" i="1"/>
  <c r="Y174" i="1"/>
  <c r="X174" i="1"/>
  <c r="BP173" i="1"/>
  <c r="BO173" i="1"/>
  <c r="BN173" i="1"/>
  <c r="BM173" i="1"/>
  <c r="Z173" i="1"/>
  <c r="Z174" i="1" s="1"/>
  <c r="Y173" i="1"/>
  <c r="P173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Y158" i="1"/>
  <c r="P158" i="1"/>
  <c r="BO157" i="1"/>
  <c r="BM157" i="1"/>
  <c r="Y157" i="1"/>
  <c r="P157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P146" i="1"/>
  <c r="BP145" i="1"/>
  <c r="BO145" i="1"/>
  <c r="BN145" i="1"/>
  <c r="BM145" i="1"/>
  <c r="Z145" i="1"/>
  <c r="Y145" i="1"/>
  <c r="P145" i="1"/>
  <c r="BO144" i="1"/>
  <c r="BM144" i="1"/>
  <c r="Y144" i="1"/>
  <c r="P144" i="1"/>
  <c r="BP143" i="1"/>
  <c r="BO143" i="1"/>
  <c r="BN143" i="1"/>
  <c r="BM143" i="1"/>
  <c r="Z143" i="1"/>
  <c r="Y143" i="1"/>
  <c r="P143" i="1"/>
  <c r="BO142" i="1"/>
  <c r="BM142" i="1"/>
  <c r="Y142" i="1"/>
  <c r="P142" i="1"/>
  <c r="BP141" i="1"/>
  <c r="BO141" i="1"/>
  <c r="BN141" i="1"/>
  <c r="BM141" i="1"/>
  <c r="Z141" i="1"/>
  <c r="Y141" i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BP135" i="1"/>
  <c r="BO135" i="1"/>
  <c r="BN135" i="1"/>
  <c r="BM135" i="1"/>
  <c r="Z135" i="1"/>
  <c r="Y135" i="1"/>
  <c r="P135" i="1"/>
  <c r="BO134" i="1"/>
  <c r="BM134" i="1"/>
  <c r="Y134" i="1"/>
  <c r="P134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BP120" i="1" s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Y123" i="1" s="1"/>
  <c r="P116" i="1"/>
  <c r="X114" i="1"/>
  <c r="X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Y107" i="1" s="1"/>
  <c r="P103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Y101" i="1" s="1"/>
  <c r="P94" i="1"/>
  <c r="X92" i="1"/>
  <c r="X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Y91" i="1" s="1"/>
  <c r="P85" i="1"/>
  <c r="X83" i="1"/>
  <c r="X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Y83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D673" i="1" s="1"/>
  <c r="P66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Y62" i="1" s="1"/>
  <c r="P60" i="1"/>
  <c r="X58" i="1"/>
  <c r="X663" i="1" s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C673" i="1" s="1"/>
  <c r="P51" i="1"/>
  <c r="X47" i="1"/>
  <c r="X46" i="1"/>
  <c r="BO45" i="1"/>
  <c r="BM45" i="1"/>
  <c r="Y45" i="1"/>
  <c r="Y46" i="1" s="1"/>
  <c r="P45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8" i="1" s="1"/>
  <c r="P26" i="1"/>
  <c r="X24" i="1"/>
  <c r="X23" i="1"/>
  <c r="X667" i="1" s="1"/>
  <c r="BO22" i="1"/>
  <c r="X665" i="1" s="1"/>
  <c r="BM22" i="1"/>
  <c r="X664" i="1" s="1"/>
  <c r="X666" i="1" s="1"/>
  <c r="Y22" i="1"/>
  <c r="B673" i="1" s="1"/>
  <c r="P22" i="1"/>
  <c r="H10" i="1"/>
  <c r="A9" i="1"/>
  <c r="F10" i="1" s="1"/>
  <c r="D7" i="1"/>
  <c r="Q6" i="1"/>
  <c r="P2" i="1"/>
  <c r="Z216" i="1" l="1"/>
  <c r="Z351" i="1"/>
  <c r="H9" i="1"/>
  <c r="A10" i="1"/>
  <c r="Y24" i="1"/>
  <c r="Y39" i="1"/>
  <c r="Y43" i="1"/>
  <c r="Y47" i="1"/>
  <c r="Y57" i="1"/>
  <c r="Y63" i="1"/>
  <c r="Y76" i="1"/>
  <c r="Y82" i="1"/>
  <c r="Y92" i="1"/>
  <c r="Y100" i="1"/>
  <c r="Y106" i="1"/>
  <c r="Y113" i="1"/>
  <c r="Y122" i="1"/>
  <c r="Y132" i="1"/>
  <c r="Y139" i="1"/>
  <c r="BP134" i="1"/>
  <c r="BN134" i="1"/>
  <c r="Z134" i="1"/>
  <c r="Y138" i="1"/>
  <c r="BP142" i="1"/>
  <c r="BN142" i="1"/>
  <c r="Z142" i="1"/>
  <c r="Z148" i="1" s="1"/>
  <c r="BP146" i="1"/>
  <c r="BN146" i="1"/>
  <c r="Z146" i="1"/>
  <c r="BP163" i="1"/>
  <c r="BN163" i="1"/>
  <c r="Z163" i="1"/>
  <c r="Z164" i="1" s="1"/>
  <c r="Y165" i="1"/>
  <c r="Y170" i="1"/>
  <c r="BP167" i="1"/>
  <c r="BN167" i="1"/>
  <c r="Z167" i="1"/>
  <c r="Z169" i="1" s="1"/>
  <c r="BP180" i="1"/>
  <c r="BN180" i="1"/>
  <c r="Z180" i="1"/>
  <c r="BP198" i="1"/>
  <c r="BN198" i="1"/>
  <c r="Z198" i="1"/>
  <c r="Z205" i="1" s="1"/>
  <c r="BP202" i="1"/>
  <c r="BN202" i="1"/>
  <c r="Z202" i="1"/>
  <c r="BP215" i="1"/>
  <c r="BN215" i="1"/>
  <c r="Z215" i="1"/>
  <c r="Y217" i="1"/>
  <c r="Y228" i="1"/>
  <c r="BP219" i="1"/>
  <c r="BN219" i="1"/>
  <c r="Z219" i="1"/>
  <c r="BP223" i="1"/>
  <c r="BN223" i="1"/>
  <c r="Z223" i="1"/>
  <c r="Y227" i="1"/>
  <c r="BP231" i="1"/>
  <c r="BN231" i="1"/>
  <c r="Z231" i="1"/>
  <c r="Z241" i="1" s="1"/>
  <c r="BP235" i="1"/>
  <c r="BN235" i="1"/>
  <c r="Z235" i="1"/>
  <c r="BP239" i="1"/>
  <c r="BN239" i="1"/>
  <c r="Z239" i="1"/>
  <c r="BP247" i="1"/>
  <c r="BN247" i="1"/>
  <c r="Z247" i="1"/>
  <c r="BP256" i="1"/>
  <c r="BN256" i="1"/>
  <c r="Z256" i="1"/>
  <c r="BP260" i="1"/>
  <c r="BN260" i="1"/>
  <c r="Z260" i="1"/>
  <c r="Y262" i="1"/>
  <c r="L673" i="1"/>
  <c r="Y274" i="1"/>
  <c r="BP265" i="1"/>
  <c r="BN265" i="1"/>
  <c r="Z265" i="1"/>
  <c r="BP269" i="1"/>
  <c r="BN269" i="1"/>
  <c r="Z269" i="1"/>
  <c r="BP273" i="1"/>
  <c r="BN273" i="1"/>
  <c r="Z273" i="1"/>
  <c r="Y275" i="1"/>
  <c r="Y278" i="1"/>
  <c r="BP277" i="1"/>
  <c r="BN277" i="1"/>
  <c r="Z277" i="1"/>
  <c r="Z278" i="1" s="1"/>
  <c r="Y279" i="1"/>
  <c r="M673" i="1"/>
  <c r="Y293" i="1"/>
  <c r="BP282" i="1"/>
  <c r="BN282" i="1"/>
  <c r="Z282" i="1"/>
  <c r="BP286" i="1"/>
  <c r="BN286" i="1"/>
  <c r="Z286" i="1"/>
  <c r="BP290" i="1"/>
  <c r="BN290" i="1"/>
  <c r="Z290" i="1"/>
  <c r="BP309" i="1"/>
  <c r="BN309" i="1"/>
  <c r="Z309" i="1"/>
  <c r="Z314" i="1" s="1"/>
  <c r="BP313" i="1"/>
  <c r="BN313" i="1"/>
  <c r="Z313" i="1"/>
  <c r="Y315" i="1"/>
  <c r="R673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Y327" i="1"/>
  <c r="BP326" i="1"/>
  <c r="BN326" i="1"/>
  <c r="Z326" i="1"/>
  <c r="Z327" i="1" s="1"/>
  <c r="Y328" i="1"/>
  <c r="S673" i="1"/>
  <c r="Y332" i="1"/>
  <c r="BP331" i="1"/>
  <c r="BN331" i="1"/>
  <c r="Z331" i="1"/>
  <c r="Z332" i="1" s="1"/>
  <c r="Y333" i="1"/>
  <c r="Y336" i="1"/>
  <c r="BP335" i="1"/>
  <c r="BN335" i="1"/>
  <c r="Z335" i="1"/>
  <c r="Z336" i="1" s="1"/>
  <c r="Y337" i="1"/>
  <c r="Y342" i="1"/>
  <c r="BP339" i="1"/>
  <c r="BN339" i="1"/>
  <c r="Z339" i="1"/>
  <c r="Z341" i="1" s="1"/>
  <c r="BP361" i="1"/>
  <c r="BN361" i="1"/>
  <c r="Z361" i="1"/>
  <c r="BP365" i="1"/>
  <c r="BN365" i="1"/>
  <c r="Z365" i="1"/>
  <c r="BP373" i="1"/>
  <c r="BN373" i="1"/>
  <c r="Z373" i="1"/>
  <c r="BP381" i="1"/>
  <c r="BN381" i="1"/>
  <c r="Z381" i="1"/>
  <c r="Z384" i="1" s="1"/>
  <c r="BP389" i="1"/>
  <c r="BN389" i="1"/>
  <c r="Z389" i="1"/>
  <c r="Y391" i="1"/>
  <c r="BP395" i="1"/>
  <c r="BN395" i="1"/>
  <c r="Z395" i="1"/>
  <c r="Z397" i="1" s="1"/>
  <c r="BP412" i="1"/>
  <c r="BN412" i="1"/>
  <c r="Z412" i="1"/>
  <c r="Z414" i="1" s="1"/>
  <c r="BP422" i="1"/>
  <c r="BN422" i="1"/>
  <c r="Z422" i="1"/>
  <c r="BP426" i="1"/>
  <c r="BN426" i="1"/>
  <c r="Z426" i="1"/>
  <c r="Y430" i="1"/>
  <c r="BP434" i="1"/>
  <c r="BN434" i="1"/>
  <c r="Z434" i="1"/>
  <c r="Z435" i="1" s="1"/>
  <c r="Y436" i="1"/>
  <c r="Y442" i="1"/>
  <c r="BP438" i="1"/>
  <c r="BN438" i="1"/>
  <c r="Z438" i="1"/>
  <c r="Y443" i="1"/>
  <c r="Y449" i="1"/>
  <c r="BP445" i="1"/>
  <c r="BN445" i="1"/>
  <c r="Z445" i="1"/>
  <c r="Z448" i="1" s="1"/>
  <c r="Y448" i="1"/>
  <c r="BP471" i="1"/>
  <c r="BN471" i="1"/>
  <c r="Z471" i="1"/>
  <c r="Y475" i="1"/>
  <c r="BP490" i="1"/>
  <c r="BN490" i="1"/>
  <c r="Z490" i="1"/>
  <c r="Z507" i="1" s="1"/>
  <c r="BP494" i="1"/>
  <c r="BN494" i="1"/>
  <c r="Z494" i="1"/>
  <c r="BP498" i="1"/>
  <c r="BN498" i="1"/>
  <c r="Z498" i="1"/>
  <c r="BP502" i="1"/>
  <c r="BN502" i="1"/>
  <c r="Z502" i="1"/>
  <c r="BP506" i="1"/>
  <c r="BN506" i="1"/>
  <c r="Z506" i="1"/>
  <c r="Y508" i="1"/>
  <c r="Y513" i="1"/>
  <c r="BP510" i="1"/>
  <c r="BN510" i="1"/>
  <c r="Z510" i="1"/>
  <c r="Z512" i="1" s="1"/>
  <c r="Y512" i="1"/>
  <c r="BP559" i="1"/>
  <c r="BN559" i="1"/>
  <c r="Z559" i="1"/>
  <c r="BP563" i="1"/>
  <c r="BN563" i="1"/>
  <c r="Z563" i="1"/>
  <c r="Y567" i="1"/>
  <c r="BP571" i="1"/>
  <c r="BN571" i="1"/>
  <c r="Z571" i="1"/>
  <c r="Z573" i="1" s="1"/>
  <c r="Y573" i="1"/>
  <c r="BP612" i="1"/>
  <c r="BN612" i="1"/>
  <c r="Z612" i="1"/>
  <c r="BP614" i="1"/>
  <c r="BN614" i="1"/>
  <c r="Z614" i="1"/>
  <c r="Y616" i="1"/>
  <c r="Y636" i="1"/>
  <c r="BP628" i="1"/>
  <c r="BN628" i="1"/>
  <c r="Z628" i="1"/>
  <c r="Y637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0" i="1"/>
  <c r="Y657" i="1"/>
  <c r="BP656" i="1"/>
  <c r="BN656" i="1"/>
  <c r="Z656" i="1"/>
  <c r="Z657" i="1" s="1"/>
  <c r="Y658" i="1"/>
  <c r="G673" i="1"/>
  <c r="X673" i="1"/>
  <c r="F9" i="1"/>
  <c r="J9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2" i="1"/>
  <c r="BN32" i="1"/>
  <c r="Z33" i="1"/>
  <c r="BN33" i="1"/>
  <c r="Z35" i="1"/>
  <c r="BN35" i="1"/>
  <c r="Z37" i="1"/>
  <c r="BN37" i="1"/>
  <c r="Z41" i="1"/>
  <c r="Z42" i="1" s="1"/>
  <c r="BN41" i="1"/>
  <c r="BP41" i="1"/>
  <c r="Z45" i="1"/>
  <c r="Z46" i="1" s="1"/>
  <c r="BN45" i="1"/>
  <c r="BP45" i="1"/>
  <c r="Z51" i="1"/>
  <c r="Z57" i="1" s="1"/>
  <c r="BN51" i="1"/>
  <c r="BP51" i="1"/>
  <c r="Z53" i="1"/>
  <c r="BN53" i="1"/>
  <c r="Z55" i="1"/>
  <c r="BN55" i="1"/>
  <c r="Y58" i="1"/>
  <c r="Z61" i="1"/>
  <c r="Z62" i="1" s="1"/>
  <c r="BN61" i="1"/>
  <c r="Z66" i="1"/>
  <c r="Z75" i="1" s="1"/>
  <c r="BN66" i="1"/>
  <c r="BP66" i="1"/>
  <c r="Z68" i="1"/>
  <c r="BN68" i="1"/>
  <c r="Z70" i="1"/>
  <c r="BN70" i="1"/>
  <c r="Z72" i="1"/>
  <c r="BN72" i="1"/>
  <c r="Z74" i="1"/>
  <c r="BN74" i="1"/>
  <c r="Y75" i="1"/>
  <c r="Z78" i="1"/>
  <c r="Z82" i="1" s="1"/>
  <c r="BN78" i="1"/>
  <c r="BP78" i="1"/>
  <c r="Z80" i="1"/>
  <c r="BN80" i="1"/>
  <c r="Z86" i="1"/>
  <c r="Z91" i="1" s="1"/>
  <c r="BN86" i="1"/>
  <c r="Z88" i="1"/>
  <c r="BN88" i="1"/>
  <c r="Z90" i="1"/>
  <c r="BN90" i="1"/>
  <c r="Z94" i="1"/>
  <c r="BN94" i="1"/>
  <c r="BP94" i="1"/>
  <c r="Z96" i="1"/>
  <c r="BN96" i="1"/>
  <c r="Z98" i="1"/>
  <c r="BN98" i="1"/>
  <c r="Z104" i="1"/>
  <c r="Z106" i="1" s="1"/>
  <c r="BN104" i="1"/>
  <c r="E673" i="1"/>
  <c r="Z111" i="1"/>
  <c r="Z113" i="1" s="1"/>
  <c r="BN111" i="1"/>
  <c r="Y114" i="1"/>
  <c r="Z117" i="1"/>
  <c r="Z122" i="1" s="1"/>
  <c r="BN117" i="1"/>
  <c r="Z119" i="1"/>
  <c r="BN119" i="1"/>
  <c r="Z120" i="1"/>
  <c r="BN120" i="1"/>
  <c r="F673" i="1"/>
  <c r="Y131" i="1"/>
  <c r="Z127" i="1"/>
  <c r="Z131" i="1" s="1"/>
  <c r="BN127" i="1"/>
  <c r="Z129" i="1"/>
  <c r="BN129" i="1"/>
  <c r="BP136" i="1"/>
  <c r="BN136" i="1"/>
  <c r="Z136" i="1"/>
  <c r="Y149" i="1"/>
  <c r="BP144" i="1"/>
  <c r="BN144" i="1"/>
  <c r="Z144" i="1"/>
  <c r="Y148" i="1"/>
  <c r="BP152" i="1"/>
  <c r="BN152" i="1"/>
  <c r="Z152" i="1"/>
  <c r="Z153" i="1" s="1"/>
  <c r="Y154" i="1"/>
  <c r="Y160" i="1"/>
  <c r="BP157" i="1"/>
  <c r="BN157" i="1"/>
  <c r="Z157" i="1"/>
  <c r="Z159" i="1" s="1"/>
  <c r="Y164" i="1"/>
  <c r="Y169" i="1"/>
  <c r="Z182" i="1"/>
  <c r="BP178" i="1"/>
  <c r="BN178" i="1"/>
  <c r="Z178" i="1"/>
  <c r="Y182" i="1"/>
  <c r="BP186" i="1"/>
  <c r="BN186" i="1"/>
  <c r="Z186" i="1"/>
  <c r="Z188" i="1" s="1"/>
  <c r="Y205" i="1"/>
  <c r="BP200" i="1"/>
  <c r="BN200" i="1"/>
  <c r="Z200" i="1"/>
  <c r="BP204" i="1"/>
  <c r="BN204" i="1"/>
  <c r="Z204" i="1"/>
  <c r="Y206" i="1"/>
  <c r="J673" i="1"/>
  <c r="Y212" i="1"/>
  <c r="BP209" i="1"/>
  <c r="BN209" i="1"/>
  <c r="Z209" i="1"/>
  <c r="Z211" i="1" s="1"/>
  <c r="Y216" i="1"/>
  <c r="BP221" i="1"/>
  <c r="BN221" i="1"/>
  <c r="Z221" i="1"/>
  <c r="BP225" i="1"/>
  <c r="BN225" i="1"/>
  <c r="Z225" i="1"/>
  <c r="Y242" i="1"/>
  <c r="BP233" i="1"/>
  <c r="BN233" i="1"/>
  <c r="Z233" i="1"/>
  <c r="BP237" i="1"/>
  <c r="BN237" i="1"/>
  <c r="Z237" i="1"/>
  <c r="Y241" i="1"/>
  <c r="BP245" i="1"/>
  <c r="BN245" i="1"/>
  <c r="Z245" i="1"/>
  <c r="Z249" i="1" s="1"/>
  <c r="Y249" i="1"/>
  <c r="BP254" i="1"/>
  <c r="BN254" i="1"/>
  <c r="Z254" i="1"/>
  <c r="Z261" i="1" s="1"/>
  <c r="BP258" i="1"/>
  <c r="BN258" i="1"/>
  <c r="Z258" i="1"/>
  <c r="BP267" i="1"/>
  <c r="BN267" i="1"/>
  <c r="Z267" i="1"/>
  <c r="BP271" i="1"/>
  <c r="BN271" i="1"/>
  <c r="Z271" i="1"/>
  <c r="BP284" i="1"/>
  <c r="BN284" i="1"/>
  <c r="Z284" i="1"/>
  <c r="BP288" i="1"/>
  <c r="BN288" i="1"/>
  <c r="Z288" i="1"/>
  <c r="Y292" i="1"/>
  <c r="BP302" i="1"/>
  <c r="BN302" i="1"/>
  <c r="Z302" i="1"/>
  <c r="Z304" i="1" s="1"/>
  <c r="BP311" i="1"/>
  <c r="BN311" i="1"/>
  <c r="Z311" i="1"/>
  <c r="Y341" i="1"/>
  <c r="BP350" i="1"/>
  <c r="BN350" i="1"/>
  <c r="Z350" i="1"/>
  <c r="Y352" i="1"/>
  <c r="Y355" i="1"/>
  <c r="BP354" i="1"/>
  <c r="BN354" i="1"/>
  <c r="Z354" i="1"/>
  <c r="Z355" i="1" s="1"/>
  <c r="Y356" i="1"/>
  <c r="U673" i="1"/>
  <c r="Y368" i="1"/>
  <c r="BP359" i="1"/>
  <c r="BN359" i="1"/>
  <c r="Z359" i="1"/>
  <c r="BP363" i="1"/>
  <c r="BN363" i="1"/>
  <c r="Z363" i="1"/>
  <c r="BP367" i="1"/>
  <c r="BN367" i="1"/>
  <c r="Z367" i="1"/>
  <c r="Y369" i="1"/>
  <c r="Y376" i="1"/>
  <c r="BP371" i="1"/>
  <c r="BN371" i="1"/>
  <c r="Z371" i="1"/>
  <c r="Z375" i="1" s="1"/>
  <c r="Y375" i="1"/>
  <c r="BP379" i="1"/>
  <c r="BN379" i="1"/>
  <c r="Z379" i="1"/>
  <c r="BP383" i="1"/>
  <c r="BN383" i="1"/>
  <c r="Z383" i="1"/>
  <c r="Y385" i="1"/>
  <c r="Y390" i="1"/>
  <c r="BP387" i="1"/>
  <c r="BN387" i="1"/>
  <c r="Z387" i="1"/>
  <c r="Z390" i="1" s="1"/>
  <c r="Y398" i="1"/>
  <c r="Y397" i="1"/>
  <c r="Z403" i="1"/>
  <c r="BP401" i="1"/>
  <c r="BN401" i="1"/>
  <c r="Z401" i="1"/>
  <c r="Y415" i="1"/>
  <c r="Y414" i="1"/>
  <c r="BP420" i="1"/>
  <c r="BN420" i="1"/>
  <c r="Z420" i="1"/>
  <c r="BP424" i="1"/>
  <c r="BN424" i="1"/>
  <c r="Z424" i="1"/>
  <c r="Z430" i="1" s="1"/>
  <c r="BP428" i="1"/>
  <c r="BN428" i="1"/>
  <c r="Z428" i="1"/>
  <c r="Y435" i="1"/>
  <c r="BP439" i="1"/>
  <c r="BN439" i="1"/>
  <c r="Z439" i="1"/>
  <c r="BP455" i="1"/>
  <c r="BN455" i="1"/>
  <c r="Z455" i="1"/>
  <c r="BP459" i="1"/>
  <c r="BN459" i="1"/>
  <c r="Z459" i="1"/>
  <c r="Y461" i="1"/>
  <c r="Y466" i="1"/>
  <c r="BP463" i="1"/>
  <c r="BN463" i="1"/>
  <c r="Z463" i="1"/>
  <c r="Z465" i="1" s="1"/>
  <c r="Y465" i="1"/>
  <c r="BP527" i="1"/>
  <c r="BN527" i="1"/>
  <c r="Z527" i="1"/>
  <c r="BP544" i="1"/>
  <c r="BN544" i="1"/>
  <c r="Z544" i="1"/>
  <c r="BP579" i="1"/>
  <c r="BN579" i="1"/>
  <c r="Z579" i="1"/>
  <c r="BP583" i="1"/>
  <c r="BN583" i="1"/>
  <c r="Z583" i="1"/>
  <c r="P673" i="1"/>
  <c r="H673" i="1"/>
  <c r="Y175" i="1"/>
  <c r="I673" i="1"/>
  <c r="Y195" i="1"/>
  <c r="Y261" i="1"/>
  <c r="Y298" i="1"/>
  <c r="Q673" i="1"/>
  <c r="Y314" i="1"/>
  <c r="Y347" i="1"/>
  <c r="V673" i="1"/>
  <c r="Y409" i="1"/>
  <c r="W673" i="1"/>
  <c r="Y431" i="1"/>
  <c r="BP441" i="1"/>
  <c r="BN441" i="1"/>
  <c r="BP453" i="1"/>
  <c r="BN453" i="1"/>
  <c r="Z453" i="1"/>
  <c r="Z460" i="1" s="1"/>
  <c r="BP457" i="1"/>
  <c r="BN457" i="1"/>
  <c r="Z457" i="1"/>
  <c r="BP470" i="1"/>
  <c r="BN470" i="1"/>
  <c r="Z470" i="1"/>
  <c r="BP473" i="1"/>
  <c r="BN473" i="1"/>
  <c r="Z473" i="1"/>
  <c r="Z475" i="1" s="1"/>
  <c r="Y507" i="1"/>
  <c r="BP492" i="1"/>
  <c r="BN492" i="1"/>
  <c r="Z492" i="1"/>
  <c r="BP496" i="1"/>
  <c r="BN496" i="1"/>
  <c r="Z496" i="1"/>
  <c r="BP500" i="1"/>
  <c r="BN500" i="1"/>
  <c r="Z500" i="1"/>
  <c r="BP504" i="1"/>
  <c r="BN504" i="1"/>
  <c r="Z504" i="1"/>
  <c r="BP516" i="1"/>
  <c r="BN516" i="1"/>
  <c r="Z516" i="1"/>
  <c r="Z517" i="1" s="1"/>
  <c r="Y518" i="1"/>
  <c r="Z673" i="1"/>
  <c r="Y522" i="1"/>
  <c r="BP521" i="1"/>
  <c r="BN521" i="1"/>
  <c r="Z521" i="1"/>
  <c r="Z522" i="1" s="1"/>
  <c r="Y523" i="1"/>
  <c r="Y530" i="1"/>
  <c r="BP525" i="1"/>
  <c r="BN525" i="1"/>
  <c r="Z525" i="1"/>
  <c r="BP529" i="1"/>
  <c r="BN529" i="1"/>
  <c r="Z529" i="1"/>
  <c r="Y531" i="1"/>
  <c r="Y534" i="1"/>
  <c r="BP533" i="1"/>
  <c r="BN533" i="1"/>
  <c r="Z533" i="1"/>
  <c r="Z534" i="1" s="1"/>
  <c r="Y535" i="1"/>
  <c r="Y538" i="1"/>
  <c r="BP537" i="1"/>
  <c r="BN537" i="1"/>
  <c r="Z537" i="1"/>
  <c r="Z538" i="1" s="1"/>
  <c r="Y539" i="1"/>
  <c r="AA673" i="1"/>
  <c r="Y547" i="1"/>
  <c r="BP542" i="1"/>
  <c r="BN542" i="1"/>
  <c r="Z542" i="1"/>
  <c r="Z546" i="1" s="1"/>
  <c r="Y546" i="1"/>
  <c r="BP557" i="1"/>
  <c r="BN557" i="1"/>
  <c r="Z557" i="1"/>
  <c r="BP561" i="1"/>
  <c r="BN561" i="1"/>
  <c r="Z561" i="1"/>
  <c r="Z567" i="1" s="1"/>
  <c r="BP565" i="1"/>
  <c r="BN565" i="1"/>
  <c r="Z565" i="1"/>
  <c r="Y574" i="1"/>
  <c r="BP577" i="1"/>
  <c r="BN577" i="1"/>
  <c r="Z577" i="1"/>
  <c r="Z585" i="1" s="1"/>
  <c r="BP581" i="1"/>
  <c r="BN581" i="1"/>
  <c r="Z581" i="1"/>
  <c r="Y585" i="1"/>
  <c r="BP589" i="1"/>
  <c r="BN589" i="1"/>
  <c r="Z589" i="1"/>
  <c r="Z591" i="1" s="1"/>
  <c r="Y673" i="1"/>
  <c r="Y487" i="1"/>
  <c r="AC673" i="1"/>
  <c r="Y568" i="1"/>
  <c r="Y596" i="1"/>
  <c r="BP594" i="1"/>
  <c r="BN594" i="1"/>
  <c r="BP595" i="1"/>
  <c r="BN595" i="1"/>
  <c r="Z595" i="1"/>
  <c r="Z596" i="1" s="1"/>
  <c r="Y597" i="1"/>
  <c r="Y615" i="1"/>
  <c r="BP611" i="1"/>
  <c r="BN611" i="1"/>
  <c r="Z611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AE673" i="1"/>
  <c r="Y649" i="1"/>
  <c r="BP647" i="1"/>
  <c r="BN647" i="1"/>
  <c r="Z647" i="1"/>
  <c r="AD673" i="1"/>
  <c r="Z368" i="1" l="1"/>
  <c r="Y667" i="1"/>
  <c r="Y664" i="1"/>
  <c r="Z292" i="1"/>
  <c r="Z227" i="1"/>
  <c r="Y663" i="1"/>
  <c r="Z649" i="1"/>
  <c r="Z615" i="1"/>
  <c r="Z530" i="1"/>
  <c r="Z100" i="1"/>
  <c r="Z38" i="1"/>
  <c r="Y665" i="1"/>
  <c r="Z636" i="1"/>
  <c r="Z442" i="1"/>
  <c r="Z274" i="1"/>
  <c r="Z138" i="1"/>
  <c r="Z668" i="1" s="1"/>
  <c r="Y666" i="1" l="1"/>
</calcChain>
</file>

<file path=xl/sharedStrings.xml><?xml version="1.0" encoding="utf-8"?>
<sst xmlns="http://schemas.openxmlformats.org/spreadsheetml/2006/main" count="3125" uniqueCount="1077">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</sst>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53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71" t="s">
        <v>0</v>
      </c>
      <c r="E1" s="811"/>
      <c r="F1" s="811"/>
      <c r="G1" s="12" t="s">
        <v>1</v>
      </c>
      <c r="H1" s="871" t="s">
        <v>2</v>
      </c>
      <c r="I1" s="811"/>
      <c r="J1" s="811"/>
      <c r="K1" s="811"/>
      <c r="L1" s="811"/>
      <c r="M1" s="811"/>
      <c r="N1" s="811"/>
      <c r="O1" s="811"/>
      <c r="P1" s="811"/>
      <c r="Q1" s="811"/>
      <c r="R1" s="810" t="s">
        <v>3</v>
      </c>
      <c r="S1" s="811"/>
      <c r="T1" s="8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37" t="s">
        <v>8</v>
      </c>
      <c r="B5" s="938"/>
      <c r="C5" s="939"/>
      <c r="D5" s="876"/>
      <c r="E5" s="877"/>
      <c r="F5" s="1171" t="s">
        <v>9</v>
      </c>
      <c r="G5" s="939"/>
      <c r="H5" s="876"/>
      <c r="I5" s="1101"/>
      <c r="J5" s="1101"/>
      <c r="K5" s="1101"/>
      <c r="L5" s="1101"/>
      <c r="M5" s="877"/>
      <c r="N5" s="58"/>
      <c r="P5" s="24" t="s">
        <v>10</v>
      </c>
      <c r="Q5" s="1193">
        <v>45626</v>
      </c>
      <c r="R5" s="936"/>
      <c r="T5" s="999" t="s">
        <v>11</v>
      </c>
      <c r="U5" s="977"/>
      <c r="V5" s="1000" t="s">
        <v>12</v>
      </c>
      <c r="W5" s="936"/>
      <c r="AB5" s="51"/>
      <c r="AC5" s="51"/>
      <c r="AD5" s="51"/>
      <c r="AE5" s="51"/>
    </row>
    <row r="6" spans="1:32" s="771" customFormat="1" ht="24" customHeight="1" x14ac:dyDescent="0.2">
      <c r="A6" s="937" t="s">
        <v>13</v>
      </c>
      <c r="B6" s="938"/>
      <c r="C6" s="939"/>
      <c r="D6" s="1105" t="s">
        <v>14</v>
      </c>
      <c r="E6" s="1106"/>
      <c r="F6" s="1106"/>
      <c r="G6" s="1106"/>
      <c r="H6" s="1106"/>
      <c r="I6" s="1106"/>
      <c r="J6" s="1106"/>
      <c r="K6" s="1106"/>
      <c r="L6" s="1106"/>
      <c r="M6" s="936"/>
      <c r="N6" s="59"/>
      <c r="P6" s="24" t="s">
        <v>15</v>
      </c>
      <c r="Q6" s="1201" t="str">
        <f>IF(Q5=0," ",CHOOSE(WEEKDAY(Q5,2),"Понедельник","Вторник","Среда","Четверг","Пятница","Суббота","Воскресенье"))</f>
        <v>Суббота</v>
      </c>
      <c r="R6" s="785"/>
      <c r="T6" s="1013" t="s">
        <v>16</v>
      </c>
      <c r="U6" s="977"/>
      <c r="V6" s="1084" t="s">
        <v>17</v>
      </c>
      <c r="W6" s="830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2" t="str">
        <f>IFERROR(VLOOKUP(DeliveryAddress,Table,3,0),1)</f>
        <v>1</v>
      </c>
      <c r="E7" s="843"/>
      <c r="F7" s="843"/>
      <c r="G7" s="843"/>
      <c r="H7" s="843"/>
      <c r="I7" s="843"/>
      <c r="J7" s="843"/>
      <c r="K7" s="843"/>
      <c r="L7" s="843"/>
      <c r="M7" s="844"/>
      <c r="N7" s="60"/>
      <c r="P7" s="24"/>
      <c r="Q7" s="42"/>
      <c r="R7" s="42"/>
      <c r="T7" s="794"/>
      <c r="U7" s="977"/>
      <c r="V7" s="1085"/>
      <c r="W7" s="1086"/>
      <c r="AB7" s="51"/>
      <c r="AC7" s="51"/>
      <c r="AD7" s="51"/>
      <c r="AE7" s="51"/>
    </row>
    <row r="8" spans="1:32" s="771" customFormat="1" ht="25.5" customHeight="1" x14ac:dyDescent="0.2">
      <c r="A8" s="1213" t="s">
        <v>18</v>
      </c>
      <c r="B8" s="798"/>
      <c r="C8" s="799"/>
      <c r="D8" s="858" t="s">
        <v>19</v>
      </c>
      <c r="E8" s="859"/>
      <c r="F8" s="859"/>
      <c r="G8" s="859"/>
      <c r="H8" s="859"/>
      <c r="I8" s="859"/>
      <c r="J8" s="859"/>
      <c r="K8" s="859"/>
      <c r="L8" s="859"/>
      <c r="M8" s="860"/>
      <c r="N8" s="61"/>
      <c r="P8" s="24" t="s">
        <v>20</v>
      </c>
      <c r="Q8" s="947">
        <v>0.41666666666666669</v>
      </c>
      <c r="R8" s="844"/>
      <c r="T8" s="794"/>
      <c r="U8" s="977"/>
      <c r="V8" s="1085"/>
      <c r="W8" s="1086"/>
      <c r="AB8" s="51"/>
      <c r="AC8" s="51"/>
      <c r="AD8" s="51"/>
      <c r="AE8" s="51"/>
    </row>
    <row r="9" spans="1:32" s="771" customFormat="1" ht="39.950000000000003" customHeight="1" x14ac:dyDescent="0.2">
      <c r="A9" s="9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65"/>
      <c r="E9" s="796"/>
      <c r="F9" s="9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5" t="str">
        <f>IF(AND($A$9="Тип доверенности/получателя при получении в адресе перегруза:",$D$9="Разовая доверенность"),"Введите ФИО","")</f>
        <v/>
      </c>
      <c r="I9" s="796"/>
      <c r="J9" s="7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6"/>
      <c r="L9" s="796"/>
      <c r="M9" s="796"/>
      <c r="N9" s="769"/>
      <c r="P9" s="26" t="s">
        <v>21</v>
      </c>
      <c r="Q9" s="931"/>
      <c r="R9" s="932"/>
      <c r="T9" s="794"/>
      <c r="U9" s="977"/>
      <c r="V9" s="1087"/>
      <c r="W9" s="108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65"/>
      <c r="E10" s="796"/>
      <c r="F10" s="9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78" t="str">
        <f>IFERROR(VLOOKUP($D$10,Proxy,2,FALSE),"")</f>
        <v/>
      </c>
      <c r="I10" s="794"/>
      <c r="J10" s="794"/>
      <c r="K10" s="794"/>
      <c r="L10" s="794"/>
      <c r="M10" s="794"/>
      <c r="N10" s="770"/>
      <c r="P10" s="26" t="s">
        <v>22</v>
      </c>
      <c r="Q10" s="1011"/>
      <c r="R10" s="1012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5"/>
      <c r="R11" s="936"/>
      <c r="U11" s="24" t="s">
        <v>27</v>
      </c>
      <c r="V11" s="1131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92" t="s">
        <v>29</v>
      </c>
      <c r="B12" s="938"/>
      <c r="C12" s="938"/>
      <c r="D12" s="938"/>
      <c r="E12" s="938"/>
      <c r="F12" s="938"/>
      <c r="G12" s="938"/>
      <c r="H12" s="938"/>
      <c r="I12" s="938"/>
      <c r="J12" s="938"/>
      <c r="K12" s="938"/>
      <c r="L12" s="938"/>
      <c r="M12" s="939"/>
      <c r="N12" s="62"/>
      <c r="P12" s="24" t="s">
        <v>30</v>
      </c>
      <c r="Q12" s="947"/>
      <c r="R12" s="844"/>
      <c r="S12" s="23"/>
      <c r="U12" s="24"/>
      <c r="V12" s="811"/>
      <c r="W12" s="794"/>
      <c r="AB12" s="51"/>
      <c r="AC12" s="51"/>
      <c r="AD12" s="51"/>
      <c r="AE12" s="51"/>
    </row>
    <row r="13" spans="1:32" s="771" customFormat="1" ht="23.25" customHeight="1" x14ac:dyDescent="0.2">
      <c r="A13" s="992" t="s">
        <v>31</v>
      </c>
      <c r="B13" s="938"/>
      <c r="C13" s="938"/>
      <c r="D13" s="938"/>
      <c r="E13" s="938"/>
      <c r="F13" s="938"/>
      <c r="G13" s="938"/>
      <c r="H13" s="938"/>
      <c r="I13" s="938"/>
      <c r="J13" s="938"/>
      <c r="K13" s="938"/>
      <c r="L13" s="938"/>
      <c r="M13" s="939"/>
      <c r="N13" s="62"/>
      <c r="O13" s="26"/>
      <c r="P13" s="26" t="s">
        <v>32</v>
      </c>
      <c r="Q13" s="1131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92" t="s">
        <v>33</v>
      </c>
      <c r="B14" s="938"/>
      <c r="C14" s="938"/>
      <c r="D14" s="938"/>
      <c r="E14" s="938"/>
      <c r="F14" s="938"/>
      <c r="G14" s="938"/>
      <c r="H14" s="938"/>
      <c r="I14" s="938"/>
      <c r="J14" s="938"/>
      <c r="K14" s="938"/>
      <c r="L14" s="938"/>
      <c r="M14" s="93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37" t="s">
        <v>34</v>
      </c>
      <c r="B15" s="938"/>
      <c r="C15" s="938"/>
      <c r="D15" s="938"/>
      <c r="E15" s="938"/>
      <c r="F15" s="938"/>
      <c r="G15" s="938"/>
      <c r="H15" s="938"/>
      <c r="I15" s="938"/>
      <c r="J15" s="938"/>
      <c r="K15" s="938"/>
      <c r="L15" s="938"/>
      <c r="M15" s="939"/>
      <c r="N15" s="63"/>
      <c r="P15" s="972" t="s">
        <v>35</v>
      </c>
      <c r="Q15" s="811"/>
      <c r="R15" s="811"/>
      <c r="S15" s="811"/>
      <c r="T15" s="8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57" t="s">
        <v>38</v>
      </c>
      <c r="D17" s="825" t="s">
        <v>39</v>
      </c>
      <c r="E17" s="911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910"/>
      <c r="R17" s="910"/>
      <c r="S17" s="910"/>
      <c r="T17" s="911"/>
      <c r="U17" s="1212" t="s">
        <v>51</v>
      </c>
      <c r="V17" s="939"/>
      <c r="W17" s="825" t="s">
        <v>52</v>
      </c>
      <c r="X17" s="825" t="s">
        <v>53</v>
      </c>
      <c r="Y17" s="1210" t="s">
        <v>54</v>
      </c>
      <c r="Z17" s="1097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66"/>
      <c r="AF17" s="1167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912"/>
      <c r="E18" s="914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26"/>
      <c r="X18" s="826"/>
      <c r="Y18" s="1211"/>
      <c r="Z18" s="1098"/>
      <c r="AA18" s="1076"/>
      <c r="AB18" s="1076"/>
      <c r="AC18" s="1076"/>
      <c r="AD18" s="1168"/>
      <c r="AE18" s="1169"/>
      <c r="AF18" s="1170"/>
      <c r="AG18" s="66"/>
      <c r="BD18" s="65"/>
    </row>
    <row r="19" spans="1:68" ht="27.75" customHeight="1" x14ac:dyDescent="0.2">
      <c r="A19" s="988" t="s">
        <v>63</v>
      </c>
      <c r="B19" s="989"/>
      <c r="C19" s="989"/>
      <c r="D19" s="989"/>
      <c r="E19" s="989"/>
      <c r="F19" s="989"/>
      <c r="G19" s="989"/>
      <c r="H19" s="989"/>
      <c r="I19" s="989"/>
      <c r="J19" s="989"/>
      <c r="K19" s="989"/>
      <c r="L19" s="989"/>
      <c r="M19" s="989"/>
      <c r="N19" s="989"/>
      <c r="O19" s="989"/>
      <c r="P19" s="989"/>
      <c r="Q19" s="989"/>
      <c r="R19" s="989"/>
      <c r="S19" s="989"/>
      <c r="T19" s="989"/>
      <c r="U19" s="989"/>
      <c r="V19" s="989"/>
      <c r="W19" s="989"/>
      <c r="X19" s="989"/>
      <c r="Y19" s="989"/>
      <c r="Z19" s="989"/>
      <c r="AA19" s="48"/>
      <c r="AB19" s="48"/>
      <c r="AC19" s="48"/>
    </row>
    <row r="20" spans="1:68" ht="16.5" customHeight="1" x14ac:dyDescent="0.25">
      <c r="A20" s="800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customHeight="1" x14ac:dyDescent="0.25">
      <c r="A21" s="793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1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2"/>
      <c r="P23" s="797" t="s">
        <v>71</v>
      </c>
      <c r="Q23" s="798"/>
      <c r="R23" s="798"/>
      <c r="S23" s="798"/>
      <c r="T23" s="798"/>
      <c r="U23" s="798"/>
      <c r="V23" s="799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2"/>
      <c r="P24" s="797" t="s">
        <v>71</v>
      </c>
      <c r="Q24" s="798"/>
      <c r="R24" s="798"/>
      <c r="S24" s="798"/>
      <c r="T24" s="798"/>
      <c r="U24" s="798"/>
      <c r="V24" s="799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793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3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7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4">
        <v>4680115886230</v>
      </c>
      <c r="E29" s="785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50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4301051778</v>
      </c>
      <c r="D30" s="784">
        <v>4607091383935</v>
      </c>
      <c r="E30" s="785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2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4301051908</v>
      </c>
      <c r="D31" s="784">
        <v>4680115886278</v>
      </c>
      <c r="E31" s="785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2" t="s">
        <v>93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4301051783</v>
      </c>
      <c r="D32" s="784">
        <v>4680115881990</v>
      </c>
      <c r="E32" s="785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9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98</v>
      </c>
      <c r="B33" s="54" t="s">
        <v>99</v>
      </c>
      <c r="C33" s="31">
        <v>4301051909</v>
      </c>
      <c r="D33" s="784">
        <v>4680115886247</v>
      </c>
      <c r="E33" s="785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3" t="s">
        <v>100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4301051786</v>
      </c>
      <c r="D34" s="784">
        <v>4680115881853</v>
      </c>
      <c r="E34" s="785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39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105</v>
      </c>
      <c r="B35" s="54" t="s">
        <v>106</v>
      </c>
      <c r="C35" s="31">
        <v>4301051593</v>
      </c>
      <c r="D35" s="784">
        <v>4607091383911</v>
      </c>
      <c r="E35" s="785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1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2"/>
      <c r="R35" s="782"/>
      <c r="S35" s="782"/>
      <c r="T35" s="783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customHeight="1" x14ac:dyDescent="0.25">
      <c r="A36" s="54" t="s">
        <v>108</v>
      </c>
      <c r="B36" s="54" t="s">
        <v>109</v>
      </c>
      <c r="C36" s="31">
        <v>4301051861</v>
      </c>
      <c r="D36" s="784">
        <v>4680115885905</v>
      </c>
      <c r="E36" s="785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4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2"/>
      <c r="R36" s="782"/>
      <c r="S36" s="782"/>
      <c r="T36" s="783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110</v>
      </c>
      <c r="B37" s="54" t="s">
        <v>111</v>
      </c>
      <c r="C37" s="31">
        <v>4301051592</v>
      </c>
      <c r="D37" s="784">
        <v>4607091388244</v>
      </c>
      <c r="E37" s="785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2"/>
      <c r="R37" s="782"/>
      <c r="S37" s="782"/>
      <c r="T37" s="783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x14ac:dyDescent="0.2">
      <c r="A38" s="801"/>
      <c r="B38" s="794"/>
      <c r="C38" s="794"/>
      <c r="D38" s="794"/>
      <c r="E38" s="794"/>
      <c r="F38" s="794"/>
      <c r="G38" s="794"/>
      <c r="H38" s="794"/>
      <c r="I38" s="794"/>
      <c r="J38" s="794"/>
      <c r="K38" s="794"/>
      <c r="L38" s="794"/>
      <c r="M38" s="794"/>
      <c r="N38" s="794"/>
      <c r="O38" s="802"/>
      <c r="P38" s="797" t="s">
        <v>71</v>
      </c>
      <c r="Q38" s="798"/>
      <c r="R38" s="798"/>
      <c r="S38" s="798"/>
      <c r="T38" s="798"/>
      <c r="U38" s="798"/>
      <c r="V38" s="799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x14ac:dyDescent="0.2">
      <c r="A39" s="794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2"/>
      <c r="P39" s="797" t="s">
        <v>71</v>
      </c>
      <c r="Q39" s="798"/>
      <c r="R39" s="798"/>
      <c r="S39" s="798"/>
      <c r="T39" s="798"/>
      <c r="U39" s="798"/>
      <c r="V39" s="799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customHeight="1" x14ac:dyDescent="0.25">
      <c r="A40" s="793" t="s">
        <v>113</v>
      </c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794"/>
      <c r="P40" s="794"/>
      <c r="Q40" s="794"/>
      <c r="R40" s="794"/>
      <c r="S40" s="794"/>
      <c r="T40" s="794"/>
      <c r="U40" s="794"/>
      <c r="V40" s="794"/>
      <c r="W40" s="794"/>
      <c r="X40" s="794"/>
      <c r="Y40" s="794"/>
      <c r="Z40" s="794"/>
      <c r="AA40" s="773"/>
      <c r="AB40" s="773"/>
      <c r="AC40" s="773"/>
    </row>
    <row r="41" spans="1:68" ht="27" customHeight="1" x14ac:dyDescent="0.25">
      <c r="A41" s="54" t="s">
        <v>114</v>
      </c>
      <c r="B41" s="54" t="s">
        <v>115</v>
      </c>
      <c r="C41" s="31">
        <v>4301032013</v>
      </c>
      <c r="D41" s="784">
        <v>4607091388503</v>
      </c>
      <c r="E41" s="785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2"/>
      <c r="R41" s="782"/>
      <c r="S41" s="782"/>
      <c r="T41" s="783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1"/>
      <c r="B42" s="794"/>
      <c r="C42" s="794"/>
      <c r="D42" s="794"/>
      <c r="E42" s="794"/>
      <c r="F42" s="794"/>
      <c r="G42" s="794"/>
      <c r="H42" s="794"/>
      <c r="I42" s="794"/>
      <c r="J42" s="794"/>
      <c r="K42" s="794"/>
      <c r="L42" s="794"/>
      <c r="M42" s="794"/>
      <c r="N42" s="794"/>
      <c r="O42" s="802"/>
      <c r="P42" s="797" t="s">
        <v>71</v>
      </c>
      <c r="Q42" s="798"/>
      <c r="R42" s="798"/>
      <c r="S42" s="798"/>
      <c r="T42" s="798"/>
      <c r="U42" s="798"/>
      <c r="V42" s="799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x14ac:dyDescent="0.2">
      <c r="A43" s="794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2"/>
      <c r="P43" s="797" t="s">
        <v>71</v>
      </c>
      <c r="Q43" s="798"/>
      <c r="R43" s="798"/>
      <c r="S43" s="798"/>
      <c r="T43" s="798"/>
      <c r="U43" s="798"/>
      <c r="V43" s="799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customHeight="1" x14ac:dyDescent="0.25">
      <c r="A44" s="793" t="s">
        <v>119</v>
      </c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794"/>
      <c r="P44" s="794"/>
      <c r="Q44" s="794"/>
      <c r="R44" s="794"/>
      <c r="S44" s="794"/>
      <c r="T44" s="794"/>
      <c r="U44" s="794"/>
      <c r="V44" s="794"/>
      <c r="W44" s="794"/>
      <c r="X44" s="794"/>
      <c r="Y44" s="794"/>
      <c r="Z44" s="794"/>
      <c r="AA44" s="773"/>
      <c r="AB44" s="773"/>
      <c r="AC44" s="773"/>
    </row>
    <row r="45" spans="1:68" ht="27" customHeight="1" x14ac:dyDescent="0.25">
      <c r="A45" s="54" t="s">
        <v>120</v>
      </c>
      <c r="B45" s="54" t="s">
        <v>121</v>
      </c>
      <c r="C45" s="31">
        <v>4301170002</v>
      </c>
      <c r="D45" s="784">
        <v>4607091389111</v>
      </c>
      <c r="E45" s="785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2"/>
      <c r="R45" s="782"/>
      <c r="S45" s="782"/>
      <c r="T45" s="783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801"/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802"/>
      <c r="P46" s="797" t="s">
        <v>71</v>
      </c>
      <c r="Q46" s="798"/>
      <c r="R46" s="798"/>
      <c r="S46" s="798"/>
      <c r="T46" s="798"/>
      <c r="U46" s="798"/>
      <c r="V46" s="799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x14ac:dyDescent="0.2">
      <c r="A47" s="794"/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802"/>
      <c r="P47" s="797" t="s">
        <v>71</v>
      </c>
      <c r="Q47" s="798"/>
      <c r="R47" s="798"/>
      <c r="S47" s="798"/>
      <c r="T47" s="798"/>
      <c r="U47" s="798"/>
      <c r="V47" s="799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customHeight="1" x14ac:dyDescent="0.2">
      <c r="A48" s="988" t="s">
        <v>122</v>
      </c>
      <c r="B48" s="989"/>
      <c r="C48" s="989"/>
      <c r="D48" s="989"/>
      <c r="E48" s="989"/>
      <c r="F48" s="989"/>
      <c r="G48" s="989"/>
      <c r="H48" s="989"/>
      <c r="I48" s="989"/>
      <c r="J48" s="989"/>
      <c r="K48" s="989"/>
      <c r="L48" s="989"/>
      <c r="M48" s="989"/>
      <c r="N48" s="989"/>
      <c r="O48" s="989"/>
      <c r="P48" s="989"/>
      <c r="Q48" s="989"/>
      <c r="R48" s="989"/>
      <c r="S48" s="989"/>
      <c r="T48" s="989"/>
      <c r="U48" s="989"/>
      <c r="V48" s="989"/>
      <c r="W48" s="989"/>
      <c r="X48" s="989"/>
      <c r="Y48" s="989"/>
      <c r="Z48" s="989"/>
      <c r="AA48" s="48"/>
      <c r="AB48" s="48"/>
      <c r="AC48" s="48"/>
    </row>
    <row r="49" spans="1:68" ht="16.5" customHeight="1" x14ac:dyDescent="0.25">
      <c r="A49" s="800" t="s">
        <v>123</v>
      </c>
      <c r="B49" s="794"/>
      <c r="C49" s="794"/>
      <c r="D49" s="794"/>
      <c r="E49" s="794"/>
      <c r="F49" s="794"/>
      <c r="G49" s="794"/>
      <c r="H49" s="794"/>
      <c r="I49" s="794"/>
      <c r="J49" s="794"/>
      <c r="K49" s="794"/>
      <c r="L49" s="794"/>
      <c r="M49" s="794"/>
      <c r="N49" s="794"/>
      <c r="O49" s="794"/>
      <c r="P49" s="794"/>
      <c r="Q49" s="794"/>
      <c r="R49" s="794"/>
      <c r="S49" s="794"/>
      <c r="T49" s="794"/>
      <c r="U49" s="794"/>
      <c r="V49" s="794"/>
      <c r="W49" s="794"/>
      <c r="X49" s="794"/>
      <c r="Y49" s="794"/>
      <c r="Z49" s="794"/>
      <c r="AA49" s="772"/>
      <c r="AB49" s="772"/>
      <c r="AC49" s="772"/>
    </row>
    <row r="50" spans="1:68" ht="14.25" customHeight="1" x14ac:dyDescent="0.25">
      <c r="A50" s="793" t="s">
        <v>124</v>
      </c>
      <c r="B50" s="794"/>
      <c r="C50" s="794"/>
      <c r="D50" s="794"/>
      <c r="E50" s="794"/>
      <c r="F50" s="794"/>
      <c r="G50" s="794"/>
      <c r="H50" s="794"/>
      <c r="I50" s="794"/>
      <c r="J50" s="794"/>
      <c r="K50" s="794"/>
      <c r="L50" s="794"/>
      <c r="M50" s="794"/>
      <c r="N50" s="794"/>
      <c r="O50" s="794"/>
      <c r="P50" s="794"/>
      <c r="Q50" s="794"/>
      <c r="R50" s="794"/>
      <c r="S50" s="794"/>
      <c r="T50" s="794"/>
      <c r="U50" s="794"/>
      <c r="V50" s="794"/>
      <c r="W50" s="794"/>
      <c r="X50" s="794"/>
      <c r="Y50" s="794"/>
      <c r="Z50" s="794"/>
      <c r="AA50" s="773"/>
      <c r="AB50" s="773"/>
      <c r="AC50" s="773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4">
        <v>4607091385670</v>
      </c>
      <c r="E51" s="785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2"/>
      <c r="R51" s="782"/>
      <c r="S51" s="782"/>
      <c r="T51" s="783"/>
      <c r="U51" s="34"/>
      <c r="V51" s="34"/>
      <c r="W51" s="35" t="s">
        <v>69</v>
      </c>
      <c r="X51" s="777">
        <v>400</v>
      </c>
      <c r="Y51" s="778">
        <f t="shared" ref="Y51:Y56" si="6">IFERROR(IF(X51="",0,CEILING((X51/$H51),1)*$H51),"")</f>
        <v>410.40000000000003</v>
      </c>
      <c r="Z51" s="36">
        <f>IFERROR(IF(Y51=0,"",ROUNDUP(Y51/H51,0)*0.02175),"")</f>
        <v>0.8264999999999999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417.77777777777777</v>
      </c>
      <c r="BN51" s="64">
        <f t="shared" ref="BN51:BN56" si="8">IFERROR(Y51*I51/H51,"0")</f>
        <v>428.64</v>
      </c>
      <c r="BO51" s="64">
        <f t="shared" ref="BO51:BO56" si="9">IFERROR(1/J51*(X51/H51),"0")</f>
        <v>0.66137566137566139</v>
      </c>
      <c r="BP51" s="64">
        <f t="shared" ref="BP51:BP56" si="10">IFERROR(1/J51*(Y51/H51),"0")</f>
        <v>0.67857142857142849</v>
      </c>
    </row>
    <row r="52" spans="1:68" ht="16.5" customHeight="1" x14ac:dyDescent="0.25">
      <c r="A52" s="54" t="s">
        <v>125</v>
      </c>
      <c r="B52" s="54" t="s">
        <v>130</v>
      </c>
      <c r="C52" s="31">
        <v>4301011540</v>
      </c>
      <c r="D52" s="784">
        <v>4607091385670</v>
      </c>
      <c r="E52" s="785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1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132</v>
      </c>
      <c r="B53" s="54" t="s">
        <v>133</v>
      </c>
      <c r="C53" s="31">
        <v>4301011625</v>
      </c>
      <c r="D53" s="784">
        <v>4680115883956</v>
      </c>
      <c r="E53" s="785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6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4301011382</v>
      </c>
      <c r="D54" s="784">
        <v>4607091385687</v>
      </c>
      <c r="E54" s="785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2"/>
      <c r="R54" s="782"/>
      <c r="S54" s="782"/>
      <c r="T54" s="783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139</v>
      </c>
      <c r="B55" s="54" t="s">
        <v>140</v>
      </c>
      <c r="C55" s="31">
        <v>4301011565</v>
      </c>
      <c r="D55" s="784">
        <v>4680115882539</v>
      </c>
      <c r="E55" s="785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 t="s">
        <v>137</v>
      </c>
      <c r="M55" s="33" t="s">
        <v>77</v>
      </c>
      <c r="N55" s="33"/>
      <c r="O55" s="32">
        <v>50</v>
      </c>
      <c r="P55" s="94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2"/>
      <c r="R55" s="782"/>
      <c r="S55" s="782"/>
      <c r="T55" s="783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 t="s">
        <v>138</v>
      </c>
      <c r="AK55" s="68">
        <v>44.4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141</v>
      </c>
      <c r="B56" s="54" t="s">
        <v>142</v>
      </c>
      <c r="C56" s="31">
        <v>4301011624</v>
      </c>
      <c r="D56" s="784">
        <v>4680115883949</v>
      </c>
      <c r="E56" s="785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2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2"/>
      <c r="R56" s="782"/>
      <c r="S56" s="782"/>
      <c r="T56" s="783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01"/>
      <c r="B57" s="794"/>
      <c r="C57" s="794"/>
      <c r="D57" s="794"/>
      <c r="E57" s="794"/>
      <c r="F57" s="794"/>
      <c r="G57" s="794"/>
      <c r="H57" s="794"/>
      <c r="I57" s="794"/>
      <c r="J57" s="794"/>
      <c r="K57" s="794"/>
      <c r="L57" s="794"/>
      <c r="M57" s="794"/>
      <c r="N57" s="794"/>
      <c r="O57" s="802"/>
      <c r="P57" s="797" t="s">
        <v>71</v>
      </c>
      <c r="Q57" s="798"/>
      <c r="R57" s="798"/>
      <c r="S57" s="798"/>
      <c r="T57" s="798"/>
      <c r="U57" s="798"/>
      <c r="V57" s="799"/>
      <c r="W57" s="37" t="s">
        <v>72</v>
      </c>
      <c r="X57" s="779">
        <f>IFERROR(X51/H51,"0")+IFERROR(X52/H52,"0")+IFERROR(X53/H53,"0")+IFERROR(X54/H54,"0")+IFERROR(X55/H55,"0")+IFERROR(X56/H56,"0")</f>
        <v>37.037037037037038</v>
      </c>
      <c r="Y57" s="779">
        <f>IFERROR(Y51/H51,"0")+IFERROR(Y52/H52,"0")+IFERROR(Y53/H53,"0")+IFERROR(Y54/H54,"0")+IFERROR(Y55/H55,"0")+IFERROR(Y56/H56,"0")</f>
        <v>38</v>
      </c>
      <c r="Z57" s="779">
        <f>IFERROR(IF(Z51="",0,Z51),"0")+IFERROR(IF(Z52="",0,Z52),"0")+IFERROR(IF(Z53="",0,Z53),"0")+IFERROR(IF(Z54="",0,Z54),"0")+IFERROR(IF(Z55="",0,Z55),"0")+IFERROR(IF(Z56="",0,Z56),"0")</f>
        <v>0.8264999999999999</v>
      </c>
      <c r="AA57" s="780"/>
      <c r="AB57" s="780"/>
      <c r="AC57" s="780"/>
    </row>
    <row r="58" spans="1:68" x14ac:dyDescent="0.2">
      <c r="A58" s="794"/>
      <c r="B58" s="794"/>
      <c r="C58" s="794"/>
      <c r="D58" s="794"/>
      <c r="E58" s="794"/>
      <c r="F58" s="794"/>
      <c r="G58" s="794"/>
      <c r="H58" s="794"/>
      <c r="I58" s="794"/>
      <c r="J58" s="794"/>
      <c r="K58" s="794"/>
      <c r="L58" s="794"/>
      <c r="M58" s="794"/>
      <c r="N58" s="794"/>
      <c r="O58" s="802"/>
      <c r="P58" s="797" t="s">
        <v>71</v>
      </c>
      <c r="Q58" s="798"/>
      <c r="R58" s="798"/>
      <c r="S58" s="798"/>
      <c r="T58" s="798"/>
      <c r="U58" s="798"/>
      <c r="V58" s="799"/>
      <c r="W58" s="37" t="s">
        <v>69</v>
      </c>
      <c r="X58" s="779">
        <f>IFERROR(SUM(X51:X56),"0")</f>
        <v>400</v>
      </c>
      <c r="Y58" s="779">
        <f>IFERROR(SUM(Y51:Y56),"0")</f>
        <v>410.40000000000003</v>
      </c>
      <c r="Z58" s="37"/>
      <c r="AA58" s="780"/>
      <c r="AB58" s="780"/>
      <c r="AC58" s="780"/>
    </row>
    <row r="59" spans="1:68" ht="14.25" customHeight="1" x14ac:dyDescent="0.25">
      <c r="A59" s="793" t="s">
        <v>73</v>
      </c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794"/>
      <c r="P59" s="794"/>
      <c r="Q59" s="794"/>
      <c r="R59" s="794"/>
      <c r="S59" s="794"/>
      <c r="T59" s="794"/>
      <c r="U59" s="794"/>
      <c r="V59" s="794"/>
      <c r="W59" s="794"/>
      <c r="X59" s="794"/>
      <c r="Y59" s="794"/>
      <c r="Z59" s="794"/>
      <c r="AA59" s="773"/>
      <c r="AB59" s="773"/>
      <c r="AC59" s="773"/>
    </row>
    <row r="60" spans="1:68" ht="27" customHeight="1" x14ac:dyDescent="0.25">
      <c r="A60" s="54" t="s">
        <v>143</v>
      </c>
      <c r="B60" s="54" t="s">
        <v>144</v>
      </c>
      <c r="C60" s="31">
        <v>4301051842</v>
      </c>
      <c r="D60" s="784">
        <v>4680115885233</v>
      </c>
      <c r="E60" s="785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2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2"/>
      <c r="R60" s="782"/>
      <c r="S60" s="782"/>
      <c r="T60" s="783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146</v>
      </c>
      <c r="B61" s="54" t="s">
        <v>147</v>
      </c>
      <c r="C61" s="31">
        <v>4301051820</v>
      </c>
      <c r="D61" s="784">
        <v>4680115884915</v>
      </c>
      <c r="E61" s="785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12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2"/>
      <c r="R61" s="782"/>
      <c r="S61" s="782"/>
      <c r="T61" s="783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801"/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802"/>
      <c r="P62" s="797" t="s">
        <v>71</v>
      </c>
      <c r="Q62" s="798"/>
      <c r="R62" s="798"/>
      <c r="S62" s="798"/>
      <c r="T62" s="798"/>
      <c r="U62" s="798"/>
      <c r="V62" s="799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x14ac:dyDescent="0.2">
      <c r="A63" s="794"/>
      <c r="B63" s="794"/>
      <c r="C63" s="794"/>
      <c r="D63" s="794"/>
      <c r="E63" s="794"/>
      <c r="F63" s="794"/>
      <c r="G63" s="794"/>
      <c r="H63" s="794"/>
      <c r="I63" s="794"/>
      <c r="J63" s="794"/>
      <c r="K63" s="794"/>
      <c r="L63" s="794"/>
      <c r="M63" s="794"/>
      <c r="N63" s="794"/>
      <c r="O63" s="802"/>
      <c r="P63" s="797" t="s">
        <v>71</v>
      </c>
      <c r="Q63" s="798"/>
      <c r="R63" s="798"/>
      <c r="S63" s="798"/>
      <c r="T63" s="798"/>
      <c r="U63" s="798"/>
      <c r="V63" s="799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customHeight="1" x14ac:dyDescent="0.25">
      <c r="A64" s="800" t="s">
        <v>149</v>
      </c>
      <c r="B64" s="794"/>
      <c r="C64" s="794"/>
      <c r="D64" s="794"/>
      <c r="E64" s="794"/>
      <c r="F64" s="794"/>
      <c r="G64" s="794"/>
      <c r="H64" s="794"/>
      <c r="I64" s="794"/>
      <c r="J64" s="794"/>
      <c r="K64" s="794"/>
      <c r="L64" s="794"/>
      <c r="M64" s="794"/>
      <c r="N64" s="794"/>
      <c r="O64" s="794"/>
      <c r="P64" s="794"/>
      <c r="Q64" s="794"/>
      <c r="R64" s="794"/>
      <c r="S64" s="794"/>
      <c r="T64" s="794"/>
      <c r="U64" s="794"/>
      <c r="V64" s="794"/>
      <c r="W64" s="794"/>
      <c r="X64" s="794"/>
      <c r="Y64" s="794"/>
      <c r="Z64" s="794"/>
      <c r="AA64" s="772"/>
      <c r="AB64" s="772"/>
      <c r="AC64" s="772"/>
    </row>
    <row r="65" spans="1:68" ht="14.25" customHeight="1" x14ac:dyDescent="0.25">
      <c r="A65" s="793" t="s">
        <v>124</v>
      </c>
      <c r="B65" s="794"/>
      <c r="C65" s="794"/>
      <c r="D65" s="794"/>
      <c r="E65" s="794"/>
      <c r="F65" s="794"/>
      <c r="G65" s="794"/>
      <c r="H65" s="794"/>
      <c r="I65" s="794"/>
      <c r="J65" s="794"/>
      <c r="K65" s="794"/>
      <c r="L65" s="794"/>
      <c r="M65" s="794"/>
      <c r="N65" s="794"/>
      <c r="O65" s="794"/>
      <c r="P65" s="794"/>
      <c r="Q65" s="794"/>
      <c r="R65" s="794"/>
      <c r="S65" s="794"/>
      <c r="T65" s="794"/>
      <c r="U65" s="794"/>
      <c r="V65" s="794"/>
      <c r="W65" s="794"/>
      <c r="X65" s="794"/>
      <c r="Y65" s="794"/>
      <c r="Z65" s="794"/>
      <c r="AA65" s="773"/>
      <c r="AB65" s="773"/>
      <c r="AC65" s="773"/>
    </row>
    <row r="66" spans="1:68" ht="27" customHeight="1" x14ac:dyDescent="0.25">
      <c r="A66" s="54" t="s">
        <v>150</v>
      </c>
      <c r="B66" s="54" t="s">
        <v>151</v>
      </c>
      <c r="C66" s="31">
        <v>4301012030</v>
      </c>
      <c r="D66" s="784">
        <v>4680115885882</v>
      </c>
      <c r="E66" s="785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6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4301011948</v>
      </c>
      <c r="D67" s="784">
        <v>4680115881426</v>
      </c>
      <c r="E67" s="785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7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500</v>
      </c>
      <c r="Y67" s="778">
        <f t="shared" si="11"/>
        <v>507.6</v>
      </c>
      <c r="Z67" s="36">
        <f>IFERROR(IF(Y67=0,"",ROUNDUP(Y67/H67,0)*0.02039),"")</f>
        <v>0.9583299999999999</v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522.22222222222217</v>
      </c>
      <c r="BN67" s="64">
        <f t="shared" si="13"/>
        <v>530.16</v>
      </c>
      <c r="BO67" s="64">
        <f t="shared" si="14"/>
        <v>0.96450617283950602</v>
      </c>
      <c r="BP67" s="64">
        <f t="shared" si="15"/>
        <v>0.97916666666666663</v>
      </c>
    </row>
    <row r="68" spans="1:68" ht="27" customHeight="1" x14ac:dyDescent="0.25">
      <c r="A68" s="54" t="s">
        <v>153</v>
      </c>
      <c r="B68" s="54" t="s">
        <v>157</v>
      </c>
      <c r="C68" s="31">
        <v>4301011816</v>
      </c>
      <c r="D68" s="784">
        <v>4680115881426</v>
      </c>
      <c r="E68" s="785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9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2"/>
      <c r="R68" s="782"/>
      <c r="S68" s="782"/>
      <c r="T68" s="783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161</v>
      </c>
      <c r="B69" s="54" t="s">
        <v>162</v>
      </c>
      <c r="C69" s="31">
        <v>4301011192</v>
      </c>
      <c r="D69" s="784">
        <v>4607091382952</v>
      </c>
      <c r="E69" s="785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5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164</v>
      </c>
      <c r="B70" s="54" t="s">
        <v>165</v>
      </c>
      <c r="C70" s="31">
        <v>4301011589</v>
      </c>
      <c r="D70" s="784">
        <v>4680115885899</v>
      </c>
      <c r="E70" s="785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11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168</v>
      </c>
      <c r="B71" s="54" t="s">
        <v>169</v>
      </c>
      <c r="C71" s="31">
        <v>4301011386</v>
      </c>
      <c r="D71" s="784">
        <v>4680115880283</v>
      </c>
      <c r="E71" s="785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171</v>
      </c>
      <c r="B72" s="54" t="s">
        <v>172</v>
      </c>
      <c r="C72" s="31">
        <v>4301011432</v>
      </c>
      <c r="D72" s="784">
        <v>4680115882720</v>
      </c>
      <c r="E72" s="785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8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2"/>
      <c r="R72" s="782"/>
      <c r="S72" s="782"/>
      <c r="T72" s="783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174</v>
      </c>
      <c r="B73" s="54" t="s">
        <v>175</v>
      </c>
      <c r="C73" s="31">
        <v>4301012008</v>
      </c>
      <c r="D73" s="784">
        <v>4680115881525</v>
      </c>
      <c r="E73" s="785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7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2"/>
      <c r="R73" s="782"/>
      <c r="S73" s="782"/>
      <c r="T73" s="783"/>
      <c r="U73" s="34"/>
      <c r="V73" s="34"/>
      <c r="W73" s="35" t="s">
        <v>69</v>
      </c>
      <c r="X73" s="777">
        <v>0</v>
      </c>
      <c r="Y73" s="778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177</v>
      </c>
      <c r="B74" s="54" t="s">
        <v>178</v>
      </c>
      <c r="C74" s="31">
        <v>4301011802</v>
      </c>
      <c r="D74" s="784">
        <v>4680115881419</v>
      </c>
      <c r="E74" s="785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9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2"/>
      <c r="R74" s="782"/>
      <c r="S74" s="782"/>
      <c r="T74" s="783"/>
      <c r="U74" s="34"/>
      <c r="V74" s="34"/>
      <c r="W74" s="35" t="s">
        <v>69</v>
      </c>
      <c r="X74" s="777">
        <v>216</v>
      </c>
      <c r="Y74" s="778">
        <f t="shared" si="11"/>
        <v>216</v>
      </c>
      <c r="Z74" s="36">
        <f>IFERROR(IF(Y74=0,"",ROUNDUP(Y74/H74,0)*0.00902),"")</f>
        <v>0.43296000000000001</v>
      </c>
      <c r="AA74" s="56"/>
      <c r="AB74" s="57"/>
      <c r="AC74" s="131" t="s">
        <v>179</v>
      </c>
      <c r="AG74" s="64"/>
      <c r="AJ74" s="68" t="s">
        <v>138</v>
      </c>
      <c r="AK74" s="68">
        <v>54</v>
      </c>
      <c r="BB74" s="132" t="s">
        <v>1</v>
      </c>
      <c r="BM74" s="64">
        <f t="shared" si="12"/>
        <v>226.08</v>
      </c>
      <c r="BN74" s="64">
        <f t="shared" si="13"/>
        <v>226.08</v>
      </c>
      <c r="BO74" s="64">
        <f t="shared" si="14"/>
        <v>0.36363636363636365</v>
      </c>
      <c r="BP74" s="64">
        <f t="shared" si="15"/>
        <v>0.36363636363636365</v>
      </c>
    </row>
    <row r="75" spans="1:68" x14ac:dyDescent="0.2">
      <c r="A75" s="801"/>
      <c r="B75" s="794"/>
      <c r="C75" s="794"/>
      <c r="D75" s="794"/>
      <c r="E75" s="794"/>
      <c r="F75" s="794"/>
      <c r="G75" s="794"/>
      <c r="H75" s="794"/>
      <c r="I75" s="794"/>
      <c r="J75" s="794"/>
      <c r="K75" s="794"/>
      <c r="L75" s="794"/>
      <c r="M75" s="794"/>
      <c r="N75" s="794"/>
      <c r="O75" s="802"/>
      <c r="P75" s="797" t="s">
        <v>71</v>
      </c>
      <c r="Q75" s="798"/>
      <c r="R75" s="798"/>
      <c r="S75" s="798"/>
      <c r="T75" s="798"/>
      <c r="U75" s="798"/>
      <c r="V75" s="799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94.296296296296291</v>
      </c>
      <c r="Y75" s="779">
        <f>IFERROR(Y66/H66,"0")+IFERROR(Y67/H67,"0")+IFERROR(Y68/H68,"0")+IFERROR(Y69/H69,"0")+IFERROR(Y70/H70,"0")+IFERROR(Y71/H71,"0")+IFERROR(Y72/H72,"0")+IFERROR(Y73/H73,"0")+IFERROR(Y74/H74,"0")</f>
        <v>95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1.3912899999999999</v>
      </c>
      <c r="AA75" s="780"/>
      <c r="AB75" s="780"/>
      <c r="AC75" s="780"/>
    </row>
    <row r="76" spans="1:68" x14ac:dyDescent="0.2">
      <c r="A76" s="794"/>
      <c r="B76" s="794"/>
      <c r="C76" s="794"/>
      <c r="D76" s="794"/>
      <c r="E76" s="794"/>
      <c r="F76" s="794"/>
      <c r="G76" s="794"/>
      <c r="H76" s="794"/>
      <c r="I76" s="794"/>
      <c r="J76" s="794"/>
      <c r="K76" s="794"/>
      <c r="L76" s="794"/>
      <c r="M76" s="794"/>
      <c r="N76" s="794"/>
      <c r="O76" s="802"/>
      <c r="P76" s="797" t="s">
        <v>71</v>
      </c>
      <c r="Q76" s="798"/>
      <c r="R76" s="798"/>
      <c r="S76" s="798"/>
      <c r="T76" s="798"/>
      <c r="U76" s="798"/>
      <c r="V76" s="799"/>
      <c r="W76" s="37" t="s">
        <v>69</v>
      </c>
      <c r="X76" s="779">
        <f>IFERROR(SUM(X66:X74),"0")</f>
        <v>716</v>
      </c>
      <c r="Y76" s="779">
        <f>IFERROR(SUM(Y66:Y74),"0")</f>
        <v>723.6</v>
      </c>
      <c r="Z76" s="37"/>
      <c r="AA76" s="780"/>
      <c r="AB76" s="780"/>
      <c r="AC76" s="780"/>
    </row>
    <row r="77" spans="1:68" ht="14.25" customHeight="1" x14ac:dyDescent="0.25">
      <c r="A77" s="793" t="s">
        <v>180</v>
      </c>
      <c r="B77" s="794"/>
      <c r="C77" s="794"/>
      <c r="D77" s="794"/>
      <c r="E77" s="794"/>
      <c r="F77" s="794"/>
      <c r="G77" s="794"/>
      <c r="H77" s="794"/>
      <c r="I77" s="794"/>
      <c r="J77" s="794"/>
      <c r="K77" s="794"/>
      <c r="L77" s="794"/>
      <c r="M77" s="794"/>
      <c r="N77" s="794"/>
      <c r="O77" s="794"/>
      <c r="P77" s="794"/>
      <c r="Q77" s="794"/>
      <c r="R77" s="794"/>
      <c r="S77" s="794"/>
      <c r="T77" s="794"/>
      <c r="U77" s="794"/>
      <c r="V77" s="794"/>
      <c r="W77" s="794"/>
      <c r="X77" s="794"/>
      <c r="Y77" s="794"/>
      <c r="Z77" s="794"/>
      <c r="AA77" s="773"/>
      <c r="AB77" s="773"/>
      <c r="AC77" s="773"/>
    </row>
    <row r="78" spans="1:68" ht="27" customHeight="1" x14ac:dyDescent="0.25">
      <c r="A78" s="54" t="s">
        <v>181</v>
      </c>
      <c r="B78" s="54" t="s">
        <v>182</v>
      </c>
      <c r="C78" s="31">
        <v>4301020298</v>
      </c>
      <c r="D78" s="784">
        <v>4680115881440</v>
      </c>
      <c r="E78" s="785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184</v>
      </c>
      <c r="B79" s="54" t="s">
        <v>185</v>
      </c>
      <c r="C79" s="31">
        <v>4301020228</v>
      </c>
      <c r="D79" s="784">
        <v>4680115882751</v>
      </c>
      <c r="E79" s="785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7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2"/>
      <c r="R79" s="782"/>
      <c r="S79" s="782"/>
      <c r="T79" s="783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customHeight="1" x14ac:dyDescent="0.25">
      <c r="A80" s="54" t="s">
        <v>187</v>
      </c>
      <c r="B80" s="54" t="s">
        <v>188</v>
      </c>
      <c r="C80" s="31">
        <v>4301020358</v>
      </c>
      <c r="D80" s="784">
        <v>4680115885950</v>
      </c>
      <c r="E80" s="785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0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2"/>
      <c r="R80" s="782"/>
      <c r="S80" s="782"/>
      <c r="T80" s="783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189</v>
      </c>
      <c r="B81" s="54" t="s">
        <v>190</v>
      </c>
      <c r="C81" s="31">
        <v>4301020296</v>
      </c>
      <c r="D81" s="784">
        <v>4680115881433</v>
      </c>
      <c r="E81" s="785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137</v>
      </c>
      <c r="M81" s="33" t="s">
        <v>128</v>
      </c>
      <c r="N81" s="33"/>
      <c r="O81" s="32">
        <v>50</v>
      </c>
      <c r="P81" s="82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2"/>
      <c r="R81" s="782"/>
      <c r="S81" s="782"/>
      <c r="T81" s="783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138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801"/>
      <c r="B82" s="794"/>
      <c r="C82" s="794"/>
      <c r="D82" s="794"/>
      <c r="E82" s="794"/>
      <c r="F82" s="794"/>
      <c r="G82" s="794"/>
      <c r="H82" s="794"/>
      <c r="I82" s="794"/>
      <c r="J82" s="794"/>
      <c r="K82" s="794"/>
      <c r="L82" s="794"/>
      <c r="M82" s="794"/>
      <c r="N82" s="794"/>
      <c r="O82" s="802"/>
      <c r="P82" s="797" t="s">
        <v>71</v>
      </c>
      <c r="Q82" s="798"/>
      <c r="R82" s="798"/>
      <c r="S82" s="798"/>
      <c r="T82" s="798"/>
      <c r="U82" s="798"/>
      <c r="V82" s="799"/>
      <c r="W82" s="37" t="s">
        <v>72</v>
      </c>
      <c r="X82" s="779">
        <f>IFERROR(X78/H78,"0")+IFERROR(X79/H79,"0")+IFERROR(X80/H80,"0")+IFERROR(X81/H81,"0")</f>
        <v>0</v>
      </c>
      <c r="Y82" s="779">
        <f>IFERROR(Y78/H78,"0")+IFERROR(Y79/H79,"0")+IFERROR(Y80/H80,"0")+IFERROR(Y81/H81,"0")</f>
        <v>0</v>
      </c>
      <c r="Z82" s="779">
        <f>IFERROR(IF(Z78="",0,Z78),"0")+IFERROR(IF(Z79="",0,Z79),"0")+IFERROR(IF(Z80="",0,Z80),"0")+IFERROR(IF(Z81="",0,Z81),"0")</f>
        <v>0</v>
      </c>
      <c r="AA82" s="780"/>
      <c r="AB82" s="780"/>
      <c r="AC82" s="780"/>
    </row>
    <row r="83" spans="1:68" x14ac:dyDescent="0.2">
      <c r="A83" s="794"/>
      <c r="B83" s="794"/>
      <c r="C83" s="794"/>
      <c r="D83" s="794"/>
      <c r="E83" s="794"/>
      <c r="F83" s="794"/>
      <c r="G83" s="794"/>
      <c r="H83" s="794"/>
      <c r="I83" s="794"/>
      <c r="J83" s="794"/>
      <c r="K83" s="794"/>
      <c r="L83" s="794"/>
      <c r="M83" s="794"/>
      <c r="N83" s="794"/>
      <c r="O83" s="802"/>
      <c r="P83" s="797" t="s">
        <v>71</v>
      </c>
      <c r="Q83" s="798"/>
      <c r="R83" s="798"/>
      <c r="S83" s="798"/>
      <c r="T83" s="798"/>
      <c r="U83" s="798"/>
      <c r="V83" s="799"/>
      <c r="W83" s="37" t="s">
        <v>69</v>
      </c>
      <c r="X83" s="779">
        <f>IFERROR(SUM(X78:X81),"0")</f>
        <v>0</v>
      </c>
      <c r="Y83" s="779">
        <f>IFERROR(SUM(Y78:Y81),"0")</f>
        <v>0</v>
      </c>
      <c r="Z83" s="37"/>
      <c r="AA83" s="780"/>
      <c r="AB83" s="780"/>
      <c r="AC83" s="780"/>
    </row>
    <row r="84" spans="1:68" ht="14.25" customHeight="1" x14ac:dyDescent="0.25">
      <c r="A84" s="793" t="s">
        <v>64</v>
      </c>
      <c r="B84" s="794"/>
      <c r="C84" s="794"/>
      <c r="D84" s="794"/>
      <c r="E84" s="794"/>
      <c r="F84" s="794"/>
      <c r="G84" s="794"/>
      <c r="H84" s="794"/>
      <c r="I84" s="794"/>
      <c r="J84" s="794"/>
      <c r="K84" s="794"/>
      <c r="L84" s="794"/>
      <c r="M84" s="794"/>
      <c r="N84" s="794"/>
      <c r="O84" s="794"/>
      <c r="P84" s="794"/>
      <c r="Q84" s="794"/>
      <c r="R84" s="794"/>
      <c r="S84" s="794"/>
      <c r="T84" s="794"/>
      <c r="U84" s="794"/>
      <c r="V84" s="794"/>
      <c r="W84" s="794"/>
      <c r="X84" s="794"/>
      <c r="Y84" s="794"/>
      <c r="Z84" s="794"/>
      <c r="AA84" s="773"/>
      <c r="AB84" s="773"/>
      <c r="AC84" s="773"/>
    </row>
    <row r="85" spans="1:68" ht="16.5" customHeight="1" x14ac:dyDescent="0.25">
      <c r="A85" s="54" t="s">
        <v>192</v>
      </c>
      <c r="B85" s="54" t="s">
        <v>193</v>
      </c>
      <c r="C85" s="31">
        <v>4301031242</v>
      </c>
      <c r="D85" s="784">
        <v>4680115885066</v>
      </c>
      <c r="E85" s="785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customHeight="1" x14ac:dyDescent="0.25">
      <c r="A86" s="54" t="s">
        <v>195</v>
      </c>
      <c r="B86" s="54" t="s">
        <v>196</v>
      </c>
      <c r="C86" s="31">
        <v>4301031240</v>
      </c>
      <c r="D86" s="784">
        <v>4680115885042</v>
      </c>
      <c r="E86" s="785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198</v>
      </c>
      <c r="B87" s="54" t="s">
        <v>199</v>
      </c>
      <c r="C87" s="31">
        <v>4301031315</v>
      </c>
      <c r="D87" s="784">
        <v>4680115885080</v>
      </c>
      <c r="E87" s="785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201</v>
      </c>
      <c r="B88" s="54" t="s">
        <v>202</v>
      </c>
      <c r="C88" s="31">
        <v>4301031243</v>
      </c>
      <c r="D88" s="784">
        <v>4680115885073</v>
      </c>
      <c r="E88" s="785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2"/>
      <c r="R88" s="782"/>
      <c r="S88" s="782"/>
      <c r="T88" s="783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203</v>
      </c>
      <c r="B89" s="54" t="s">
        <v>204</v>
      </c>
      <c r="C89" s="31">
        <v>4301031241</v>
      </c>
      <c r="D89" s="784">
        <v>4680115885059</v>
      </c>
      <c r="E89" s="785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2"/>
      <c r="R89" s="782"/>
      <c r="S89" s="782"/>
      <c r="T89" s="783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customHeight="1" x14ac:dyDescent="0.25">
      <c r="A90" s="54" t="s">
        <v>205</v>
      </c>
      <c r="B90" s="54" t="s">
        <v>206</v>
      </c>
      <c r="C90" s="31">
        <v>4301031316</v>
      </c>
      <c r="D90" s="784">
        <v>4680115885097</v>
      </c>
      <c r="E90" s="785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2"/>
      <c r="R90" s="782"/>
      <c r="S90" s="782"/>
      <c r="T90" s="783"/>
      <c r="U90" s="34"/>
      <c r="V90" s="34"/>
      <c r="W90" s="35" t="s">
        <v>69</v>
      </c>
      <c r="X90" s="777">
        <v>0</v>
      </c>
      <c r="Y90" s="778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x14ac:dyDescent="0.2">
      <c r="A91" s="801"/>
      <c r="B91" s="794"/>
      <c r="C91" s="794"/>
      <c r="D91" s="794"/>
      <c r="E91" s="794"/>
      <c r="F91" s="794"/>
      <c r="G91" s="794"/>
      <c r="H91" s="794"/>
      <c r="I91" s="794"/>
      <c r="J91" s="794"/>
      <c r="K91" s="794"/>
      <c r="L91" s="794"/>
      <c r="M91" s="794"/>
      <c r="N91" s="794"/>
      <c r="O91" s="802"/>
      <c r="P91" s="797" t="s">
        <v>71</v>
      </c>
      <c r="Q91" s="798"/>
      <c r="R91" s="798"/>
      <c r="S91" s="798"/>
      <c r="T91" s="798"/>
      <c r="U91" s="798"/>
      <c r="V91" s="799"/>
      <c r="W91" s="37" t="s">
        <v>72</v>
      </c>
      <c r="X91" s="779">
        <f>IFERROR(X85/H85,"0")+IFERROR(X86/H86,"0")+IFERROR(X87/H87,"0")+IFERROR(X88/H88,"0")+IFERROR(X89/H89,"0")+IFERROR(X90/H90,"0")</f>
        <v>0</v>
      </c>
      <c r="Y91" s="779">
        <f>IFERROR(Y85/H85,"0")+IFERROR(Y86/H86,"0")+IFERROR(Y87/H87,"0")+IFERROR(Y88/H88,"0")+IFERROR(Y89/H89,"0")+IFERROR(Y90/H90,"0")</f>
        <v>0</v>
      </c>
      <c r="Z91" s="779">
        <f>IFERROR(IF(Z85="",0,Z85),"0")+IFERROR(IF(Z86="",0,Z86),"0")+IFERROR(IF(Z87="",0,Z87),"0")+IFERROR(IF(Z88="",0,Z88),"0")+IFERROR(IF(Z89="",0,Z89),"0")+IFERROR(IF(Z90="",0,Z90),"0")</f>
        <v>0</v>
      </c>
      <c r="AA91" s="780"/>
      <c r="AB91" s="780"/>
      <c r="AC91" s="780"/>
    </row>
    <row r="92" spans="1:68" x14ac:dyDescent="0.2">
      <c r="A92" s="794"/>
      <c r="B92" s="794"/>
      <c r="C92" s="794"/>
      <c r="D92" s="794"/>
      <c r="E92" s="794"/>
      <c r="F92" s="794"/>
      <c r="G92" s="794"/>
      <c r="H92" s="794"/>
      <c r="I92" s="794"/>
      <c r="J92" s="794"/>
      <c r="K92" s="794"/>
      <c r="L92" s="794"/>
      <c r="M92" s="794"/>
      <c r="N92" s="794"/>
      <c r="O92" s="802"/>
      <c r="P92" s="797" t="s">
        <v>71</v>
      </c>
      <c r="Q92" s="798"/>
      <c r="R92" s="798"/>
      <c r="S92" s="798"/>
      <c r="T92" s="798"/>
      <c r="U92" s="798"/>
      <c r="V92" s="799"/>
      <c r="W92" s="37" t="s">
        <v>69</v>
      </c>
      <c r="X92" s="779">
        <f>IFERROR(SUM(X85:X90),"0")</f>
        <v>0</v>
      </c>
      <c r="Y92" s="779">
        <f>IFERROR(SUM(Y85:Y90),"0")</f>
        <v>0</v>
      </c>
      <c r="Z92" s="37"/>
      <c r="AA92" s="780"/>
      <c r="AB92" s="780"/>
      <c r="AC92" s="780"/>
    </row>
    <row r="93" spans="1:68" ht="14.25" customHeight="1" x14ac:dyDescent="0.25">
      <c r="A93" s="793" t="s">
        <v>73</v>
      </c>
      <c r="B93" s="794"/>
      <c r="C93" s="794"/>
      <c r="D93" s="794"/>
      <c r="E93" s="794"/>
      <c r="F93" s="794"/>
      <c r="G93" s="794"/>
      <c r="H93" s="794"/>
      <c r="I93" s="794"/>
      <c r="J93" s="794"/>
      <c r="K93" s="794"/>
      <c r="L93" s="794"/>
      <c r="M93" s="794"/>
      <c r="N93" s="794"/>
      <c r="O93" s="794"/>
      <c r="P93" s="794"/>
      <c r="Q93" s="794"/>
      <c r="R93" s="794"/>
      <c r="S93" s="794"/>
      <c r="T93" s="794"/>
      <c r="U93" s="794"/>
      <c r="V93" s="794"/>
      <c r="W93" s="794"/>
      <c r="X93" s="794"/>
      <c r="Y93" s="794"/>
      <c r="Z93" s="794"/>
      <c r="AA93" s="773"/>
      <c r="AB93" s="773"/>
      <c r="AC93" s="773"/>
    </row>
    <row r="94" spans="1:68" ht="27" customHeight="1" x14ac:dyDescent="0.25">
      <c r="A94" s="54" t="s">
        <v>207</v>
      </c>
      <c r="B94" s="54" t="s">
        <v>208</v>
      </c>
      <c r="C94" s="31">
        <v>4301051823</v>
      </c>
      <c r="D94" s="784">
        <v>4680115881891</v>
      </c>
      <c r="E94" s="785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5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210</v>
      </c>
      <c r="B95" s="54" t="s">
        <v>211</v>
      </c>
      <c r="C95" s="31">
        <v>4301051846</v>
      </c>
      <c r="D95" s="784">
        <v>4680115885769</v>
      </c>
      <c r="E95" s="785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1">
        <v>4301051822</v>
      </c>
      <c r="D96" s="784">
        <v>4680115884410</v>
      </c>
      <c r="E96" s="785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customHeight="1" x14ac:dyDescent="0.25">
      <c r="A97" s="54" t="s">
        <v>216</v>
      </c>
      <c r="B97" s="54" t="s">
        <v>217</v>
      </c>
      <c r="C97" s="31">
        <v>4301051844</v>
      </c>
      <c r="D97" s="784">
        <v>4680115885929</v>
      </c>
      <c r="E97" s="785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9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2"/>
      <c r="R97" s="782"/>
      <c r="S97" s="782"/>
      <c r="T97" s="783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customHeight="1" x14ac:dyDescent="0.25">
      <c r="A98" s="54" t="s">
        <v>218</v>
      </c>
      <c r="B98" s="54" t="s">
        <v>219</v>
      </c>
      <c r="C98" s="31">
        <v>4301051827</v>
      </c>
      <c r="D98" s="784">
        <v>4680115884403</v>
      </c>
      <c r="E98" s="785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2"/>
      <c r="R98" s="782"/>
      <c r="S98" s="782"/>
      <c r="T98" s="783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customHeight="1" x14ac:dyDescent="0.25">
      <c r="A99" s="54" t="s">
        <v>220</v>
      </c>
      <c r="B99" s="54" t="s">
        <v>221</v>
      </c>
      <c r="C99" s="31">
        <v>4301051837</v>
      </c>
      <c r="D99" s="784">
        <v>4680115884311</v>
      </c>
      <c r="E99" s="785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2"/>
      <c r="R99" s="782"/>
      <c r="S99" s="782"/>
      <c r="T99" s="783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801"/>
      <c r="B100" s="794"/>
      <c r="C100" s="794"/>
      <c r="D100" s="794"/>
      <c r="E100" s="794"/>
      <c r="F100" s="794"/>
      <c r="G100" s="794"/>
      <c r="H100" s="794"/>
      <c r="I100" s="794"/>
      <c r="J100" s="794"/>
      <c r="K100" s="794"/>
      <c r="L100" s="794"/>
      <c r="M100" s="794"/>
      <c r="N100" s="794"/>
      <c r="O100" s="802"/>
      <c r="P100" s="797" t="s">
        <v>71</v>
      </c>
      <c r="Q100" s="798"/>
      <c r="R100" s="798"/>
      <c r="S100" s="798"/>
      <c r="T100" s="798"/>
      <c r="U100" s="798"/>
      <c r="V100" s="799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x14ac:dyDescent="0.2">
      <c r="A101" s="794"/>
      <c r="B101" s="794"/>
      <c r="C101" s="794"/>
      <c r="D101" s="794"/>
      <c r="E101" s="794"/>
      <c r="F101" s="794"/>
      <c r="G101" s="794"/>
      <c r="H101" s="794"/>
      <c r="I101" s="794"/>
      <c r="J101" s="794"/>
      <c r="K101" s="794"/>
      <c r="L101" s="794"/>
      <c r="M101" s="794"/>
      <c r="N101" s="794"/>
      <c r="O101" s="802"/>
      <c r="P101" s="797" t="s">
        <v>71</v>
      </c>
      <c r="Q101" s="798"/>
      <c r="R101" s="798"/>
      <c r="S101" s="798"/>
      <c r="T101" s="798"/>
      <c r="U101" s="798"/>
      <c r="V101" s="799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customHeight="1" x14ac:dyDescent="0.25">
      <c r="A102" s="793" t="s">
        <v>222</v>
      </c>
      <c r="B102" s="794"/>
      <c r="C102" s="794"/>
      <c r="D102" s="794"/>
      <c r="E102" s="794"/>
      <c r="F102" s="794"/>
      <c r="G102" s="794"/>
      <c r="H102" s="794"/>
      <c r="I102" s="794"/>
      <c r="J102" s="794"/>
      <c r="K102" s="794"/>
      <c r="L102" s="794"/>
      <c r="M102" s="794"/>
      <c r="N102" s="794"/>
      <c r="O102" s="794"/>
      <c r="P102" s="794"/>
      <c r="Q102" s="794"/>
      <c r="R102" s="794"/>
      <c r="S102" s="794"/>
      <c r="T102" s="794"/>
      <c r="U102" s="794"/>
      <c r="V102" s="794"/>
      <c r="W102" s="794"/>
      <c r="X102" s="794"/>
      <c r="Y102" s="794"/>
      <c r="Z102" s="794"/>
      <c r="AA102" s="773"/>
      <c r="AB102" s="773"/>
      <c r="AC102" s="773"/>
    </row>
    <row r="103" spans="1:68" ht="37.5" customHeight="1" x14ac:dyDescent="0.25">
      <c r="A103" s="54" t="s">
        <v>223</v>
      </c>
      <c r="B103" s="54" t="s">
        <v>224</v>
      </c>
      <c r="C103" s="31">
        <v>4301060366</v>
      </c>
      <c r="D103" s="784">
        <v>4680115881532</v>
      </c>
      <c r="E103" s="785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8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2"/>
      <c r="R103" s="782"/>
      <c r="S103" s="782"/>
      <c r="T103" s="783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223</v>
      </c>
      <c r="B104" s="54" t="s">
        <v>226</v>
      </c>
      <c r="C104" s="31">
        <v>4301060371</v>
      </c>
      <c r="D104" s="784">
        <v>4680115881532</v>
      </c>
      <c r="E104" s="785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2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2"/>
      <c r="R104" s="782"/>
      <c r="S104" s="782"/>
      <c r="T104" s="783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227</v>
      </c>
      <c r="B105" s="54" t="s">
        <v>228</v>
      </c>
      <c r="C105" s="31">
        <v>4301060351</v>
      </c>
      <c r="D105" s="784">
        <v>4680115881464</v>
      </c>
      <c r="E105" s="785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2"/>
      <c r="R105" s="782"/>
      <c r="S105" s="782"/>
      <c r="T105" s="783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01"/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802"/>
      <c r="P106" s="797" t="s">
        <v>71</v>
      </c>
      <c r="Q106" s="798"/>
      <c r="R106" s="798"/>
      <c r="S106" s="798"/>
      <c r="T106" s="798"/>
      <c r="U106" s="798"/>
      <c r="V106" s="799"/>
      <c r="W106" s="37" t="s">
        <v>72</v>
      </c>
      <c r="X106" s="779">
        <f>IFERROR(X103/H103,"0")+IFERROR(X104/H104,"0")+IFERROR(X105/H105,"0")</f>
        <v>0</v>
      </c>
      <c r="Y106" s="779">
        <f>IFERROR(Y103/H103,"0")+IFERROR(Y104/H104,"0")+IFERROR(Y105/H105,"0")</f>
        <v>0</v>
      </c>
      <c r="Z106" s="779">
        <f>IFERROR(IF(Z103="",0,Z103),"0")+IFERROR(IF(Z104="",0,Z104),"0")+IFERROR(IF(Z105="",0,Z105),"0")</f>
        <v>0</v>
      </c>
      <c r="AA106" s="780"/>
      <c r="AB106" s="780"/>
      <c r="AC106" s="780"/>
    </row>
    <row r="107" spans="1:68" x14ac:dyDescent="0.2">
      <c r="A107" s="794"/>
      <c r="B107" s="794"/>
      <c r="C107" s="794"/>
      <c r="D107" s="794"/>
      <c r="E107" s="794"/>
      <c r="F107" s="794"/>
      <c r="G107" s="794"/>
      <c r="H107" s="794"/>
      <c r="I107" s="794"/>
      <c r="J107" s="794"/>
      <c r="K107" s="794"/>
      <c r="L107" s="794"/>
      <c r="M107" s="794"/>
      <c r="N107" s="794"/>
      <c r="O107" s="802"/>
      <c r="P107" s="797" t="s">
        <v>71</v>
      </c>
      <c r="Q107" s="798"/>
      <c r="R107" s="798"/>
      <c r="S107" s="798"/>
      <c r="T107" s="798"/>
      <c r="U107" s="798"/>
      <c r="V107" s="799"/>
      <c r="W107" s="37" t="s">
        <v>69</v>
      </c>
      <c r="X107" s="779">
        <f>IFERROR(SUM(X103:X105),"0")</f>
        <v>0</v>
      </c>
      <c r="Y107" s="779">
        <f>IFERROR(SUM(Y103:Y105),"0")</f>
        <v>0</v>
      </c>
      <c r="Z107" s="37"/>
      <c r="AA107" s="780"/>
      <c r="AB107" s="780"/>
      <c r="AC107" s="780"/>
    </row>
    <row r="108" spans="1:68" ht="16.5" customHeight="1" x14ac:dyDescent="0.25">
      <c r="A108" s="800" t="s">
        <v>230</v>
      </c>
      <c r="B108" s="794"/>
      <c r="C108" s="794"/>
      <c r="D108" s="794"/>
      <c r="E108" s="794"/>
      <c r="F108" s="794"/>
      <c r="G108" s="794"/>
      <c r="H108" s="794"/>
      <c r="I108" s="794"/>
      <c r="J108" s="794"/>
      <c r="K108" s="794"/>
      <c r="L108" s="794"/>
      <c r="M108" s="794"/>
      <c r="N108" s="794"/>
      <c r="O108" s="794"/>
      <c r="P108" s="794"/>
      <c r="Q108" s="794"/>
      <c r="R108" s="794"/>
      <c r="S108" s="794"/>
      <c r="T108" s="794"/>
      <c r="U108" s="794"/>
      <c r="V108" s="794"/>
      <c r="W108" s="794"/>
      <c r="X108" s="794"/>
      <c r="Y108" s="794"/>
      <c r="Z108" s="794"/>
      <c r="AA108" s="772"/>
      <c r="AB108" s="772"/>
      <c r="AC108" s="772"/>
    </row>
    <row r="109" spans="1:68" ht="14.25" customHeight="1" x14ac:dyDescent="0.25">
      <c r="A109" s="793" t="s">
        <v>124</v>
      </c>
      <c r="B109" s="794"/>
      <c r="C109" s="794"/>
      <c r="D109" s="794"/>
      <c r="E109" s="794"/>
      <c r="F109" s="794"/>
      <c r="G109" s="794"/>
      <c r="H109" s="794"/>
      <c r="I109" s="794"/>
      <c r="J109" s="794"/>
      <c r="K109" s="794"/>
      <c r="L109" s="794"/>
      <c r="M109" s="794"/>
      <c r="N109" s="794"/>
      <c r="O109" s="794"/>
      <c r="P109" s="794"/>
      <c r="Q109" s="794"/>
      <c r="R109" s="794"/>
      <c r="S109" s="794"/>
      <c r="T109" s="794"/>
      <c r="U109" s="794"/>
      <c r="V109" s="794"/>
      <c r="W109" s="794"/>
      <c r="X109" s="794"/>
      <c r="Y109" s="794"/>
      <c r="Z109" s="794"/>
      <c r="AA109" s="773"/>
      <c r="AB109" s="773"/>
      <c r="AC109" s="773"/>
    </row>
    <row r="110" spans="1:68" ht="27" customHeight="1" x14ac:dyDescent="0.25">
      <c r="A110" s="54" t="s">
        <v>231</v>
      </c>
      <c r="B110" s="54" t="s">
        <v>232</v>
      </c>
      <c r="C110" s="31">
        <v>4301011468</v>
      </c>
      <c r="D110" s="784">
        <v>4680115881327</v>
      </c>
      <c r="E110" s="785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11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2"/>
      <c r="R110" s="782"/>
      <c r="S110" s="782"/>
      <c r="T110" s="783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234</v>
      </c>
      <c r="B111" s="54" t="s">
        <v>235</v>
      </c>
      <c r="C111" s="31">
        <v>4301011476</v>
      </c>
      <c r="D111" s="784">
        <v>4680115881518</v>
      </c>
      <c r="E111" s="785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2"/>
      <c r="R111" s="782"/>
      <c r="S111" s="782"/>
      <c r="T111" s="783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237</v>
      </c>
      <c r="B112" s="54" t="s">
        <v>238</v>
      </c>
      <c r="C112" s="31">
        <v>4301011443</v>
      </c>
      <c r="D112" s="784">
        <v>4680115881303</v>
      </c>
      <c r="E112" s="785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11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2"/>
      <c r="R112" s="782"/>
      <c r="S112" s="782"/>
      <c r="T112" s="783"/>
      <c r="U112" s="34"/>
      <c r="V112" s="34"/>
      <c r="W112" s="35" t="s">
        <v>69</v>
      </c>
      <c r="X112" s="777">
        <v>0</v>
      </c>
      <c r="Y112" s="77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801"/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802"/>
      <c r="P113" s="797" t="s">
        <v>71</v>
      </c>
      <c r="Q113" s="798"/>
      <c r="R113" s="798"/>
      <c r="S113" s="798"/>
      <c r="T113" s="798"/>
      <c r="U113" s="798"/>
      <c r="V113" s="799"/>
      <c r="W113" s="37" t="s">
        <v>72</v>
      </c>
      <c r="X113" s="779">
        <f>IFERROR(X110/H110,"0")+IFERROR(X111/H111,"0")+IFERROR(X112/H112,"0")</f>
        <v>0</v>
      </c>
      <c r="Y113" s="779">
        <f>IFERROR(Y110/H110,"0")+IFERROR(Y111/H111,"0")+IFERROR(Y112/H112,"0")</f>
        <v>0</v>
      </c>
      <c r="Z113" s="779">
        <f>IFERROR(IF(Z110="",0,Z110),"0")+IFERROR(IF(Z111="",0,Z111),"0")+IFERROR(IF(Z112="",0,Z112),"0")</f>
        <v>0</v>
      </c>
      <c r="AA113" s="780"/>
      <c r="AB113" s="780"/>
      <c r="AC113" s="780"/>
    </row>
    <row r="114" spans="1:68" x14ac:dyDescent="0.2">
      <c r="A114" s="794"/>
      <c r="B114" s="794"/>
      <c r="C114" s="794"/>
      <c r="D114" s="794"/>
      <c r="E114" s="794"/>
      <c r="F114" s="794"/>
      <c r="G114" s="794"/>
      <c r="H114" s="794"/>
      <c r="I114" s="794"/>
      <c r="J114" s="794"/>
      <c r="K114" s="794"/>
      <c r="L114" s="794"/>
      <c r="M114" s="794"/>
      <c r="N114" s="794"/>
      <c r="O114" s="802"/>
      <c r="P114" s="797" t="s">
        <v>71</v>
      </c>
      <c r="Q114" s="798"/>
      <c r="R114" s="798"/>
      <c r="S114" s="798"/>
      <c r="T114" s="798"/>
      <c r="U114" s="798"/>
      <c r="V114" s="799"/>
      <c r="W114" s="37" t="s">
        <v>69</v>
      </c>
      <c r="X114" s="779">
        <f>IFERROR(SUM(X110:X112),"0")</f>
        <v>0</v>
      </c>
      <c r="Y114" s="779">
        <f>IFERROR(SUM(Y110:Y112),"0")</f>
        <v>0</v>
      </c>
      <c r="Z114" s="37"/>
      <c r="AA114" s="780"/>
      <c r="AB114" s="780"/>
      <c r="AC114" s="780"/>
    </row>
    <row r="115" spans="1:68" ht="14.25" customHeight="1" x14ac:dyDescent="0.25">
      <c r="A115" s="793" t="s">
        <v>73</v>
      </c>
      <c r="B115" s="794"/>
      <c r="C115" s="794"/>
      <c r="D115" s="794"/>
      <c r="E115" s="794"/>
      <c r="F115" s="794"/>
      <c r="G115" s="794"/>
      <c r="H115" s="794"/>
      <c r="I115" s="794"/>
      <c r="J115" s="794"/>
      <c r="K115" s="794"/>
      <c r="L115" s="794"/>
      <c r="M115" s="794"/>
      <c r="N115" s="794"/>
      <c r="O115" s="794"/>
      <c r="P115" s="794"/>
      <c r="Q115" s="794"/>
      <c r="R115" s="794"/>
      <c r="S115" s="794"/>
      <c r="T115" s="794"/>
      <c r="U115" s="794"/>
      <c r="V115" s="794"/>
      <c r="W115" s="794"/>
      <c r="X115" s="794"/>
      <c r="Y115" s="794"/>
      <c r="Z115" s="794"/>
      <c r="AA115" s="773"/>
      <c r="AB115" s="773"/>
      <c r="AC115" s="773"/>
    </row>
    <row r="116" spans="1:68" ht="27" customHeight="1" x14ac:dyDescent="0.25">
      <c r="A116" s="54" t="s">
        <v>239</v>
      </c>
      <c r="B116" s="54" t="s">
        <v>240</v>
      </c>
      <c r="C116" s="31">
        <v>4301051546</v>
      </c>
      <c r="D116" s="784">
        <v>4607091386967</v>
      </c>
      <c r="E116" s="785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89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200</v>
      </c>
      <c r="Y116" s="778">
        <f t="shared" ref="Y116:Y121" si="26">IFERROR(IF(X116="",0,CEILING((X116/$H116),1)*$H116),"")</f>
        <v>201.60000000000002</v>
      </c>
      <c r="Z116" s="36">
        <f>IFERROR(IF(Y116=0,"",ROUNDUP(Y116/H116,0)*0.02175),"")</f>
        <v>0.52200000000000002</v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213.42857142857144</v>
      </c>
      <c r="BN116" s="64">
        <f t="shared" ref="BN116:BN121" si="28">IFERROR(Y116*I116/H116,"0")</f>
        <v>215.13600000000002</v>
      </c>
      <c r="BO116" s="64">
        <f t="shared" ref="BO116:BO121" si="29">IFERROR(1/J116*(X116/H116),"0")</f>
        <v>0.42517006802721086</v>
      </c>
      <c r="BP116" s="64">
        <f t="shared" ref="BP116:BP121" si="30">IFERROR(1/J116*(Y116/H116),"0")</f>
        <v>0.42857142857142855</v>
      </c>
    </row>
    <row r="117" spans="1:68" ht="27" customHeight="1" x14ac:dyDescent="0.25">
      <c r="A117" s="54" t="s">
        <v>239</v>
      </c>
      <c r="B117" s="54" t="s">
        <v>242</v>
      </c>
      <c r="C117" s="31">
        <v>4301051437</v>
      </c>
      <c r="D117" s="784">
        <v>4607091386967</v>
      </c>
      <c r="E117" s="785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4301051436</v>
      </c>
      <c r="D118" s="784">
        <v>4607091385731</v>
      </c>
      <c r="E118" s="785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94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421.2</v>
      </c>
      <c r="Y118" s="778">
        <f t="shared" si="26"/>
        <v>421.20000000000005</v>
      </c>
      <c r="Z118" s="36">
        <f>IFERROR(IF(Y118=0,"",ROUNDUP(Y118/H118,0)*0.00753),"")</f>
        <v>1.1746799999999999</v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463.63199999999995</v>
      </c>
      <c r="BN118" s="64">
        <f t="shared" si="28"/>
        <v>463.63200000000001</v>
      </c>
      <c r="BO118" s="64">
        <f t="shared" si="29"/>
        <v>0.99999999999999978</v>
      </c>
      <c r="BP118" s="64">
        <f t="shared" si="30"/>
        <v>1</v>
      </c>
    </row>
    <row r="119" spans="1:68" ht="27" customHeight="1" x14ac:dyDescent="0.25">
      <c r="A119" s="54" t="s">
        <v>245</v>
      </c>
      <c r="B119" s="54" t="s">
        <v>246</v>
      </c>
      <c r="C119" s="31">
        <v>4301051438</v>
      </c>
      <c r="D119" s="784">
        <v>4680115880894</v>
      </c>
      <c r="E119" s="785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2"/>
      <c r="R119" s="782"/>
      <c r="S119" s="782"/>
      <c r="T119" s="783"/>
      <c r="U119" s="34"/>
      <c r="V119" s="34"/>
      <c r="W119" s="35" t="s">
        <v>69</v>
      </c>
      <c r="X119" s="777">
        <v>100</v>
      </c>
      <c r="Y119" s="778">
        <f t="shared" si="26"/>
        <v>100.98</v>
      </c>
      <c r="Z119" s="36">
        <f>IFERROR(IF(Y119=0,"",ROUNDUP(Y119/H119,0)*0.00753),"")</f>
        <v>0.38403000000000004</v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114.04040404040404</v>
      </c>
      <c r="BN119" s="64">
        <f t="shared" si="28"/>
        <v>115.158</v>
      </c>
      <c r="BO119" s="64">
        <f t="shared" si="29"/>
        <v>0.32375032375032375</v>
      </c>
      <c r="BP119" s="64">
        <f t="shared" si="30"/>
        <v>0.32692307692307693</v>
      </c>
    </row>
    <row r="120" spans="1:68" ht="27" customHeight="1" x14ac:dyDescent="0.25">
      <c r="A120" s="54" t="s">
        <v>248</v>
      </c>
      <c r="B120" s="54" t="s">
        <v>249</v>
      </c>
      <c r="C120" s="31">
        <v>4301051687</v>
      </c>
      <c r="D120" s="784">
        <v>4680115880214</v>
      </c>
      <c r="E120" s="785"/>
      <c r="F120" s="776">
        <v>0.45</v>
      </c>
      <c r="G120" s="32">
        <v>4</v>
      </c>
      <c r="H120" s="776">
        <v>1.8</v>
      </c>
      <c r="I120" s="776">
        <v>2.052</v>
      </c>
      <c r="J120" s="32">
        <v>156</v>
      </c>
      <c r="K120" s="32" t="s">
        <v>76</v>
      </c>
      <c r="L120" s="32"/>
      <c r="M120" s="33" t="s">
        <v>77</v>
      </c>
      <c r="N120" s="33"/>
      <c r="O120" s="32">
        <v>45</v>
      </c>
      <c r="P120" s="872" t="s">
        <v>250</v>
      </c>
      <c r="Q120" s="782"/>
      <c r="R120" s="782"/>
      <c r="S120" s="782"/>
      <c r="T120" s="783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IFERROR(IF(Y120=0,"",ROUNDUP(Y120/H120,0)*0.00753),"")</f>
        <v/>
      </c>
      <c r="AA120" s="56"/>
      <c r="AB120" s="57"/>
      <c r="AC120" s="185" t="s">
        <v>251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248</v>
      </c>
      <c r="B121" s="54" t="s">
        <v>252</v>
      </c>
      <c r="C121" s="31">
        <v>4301051439</v>
      </c>
      <c r="D121" s="784">
        <v>4680115880214</v>
      </c>
      <c r="E121" s="785"/>
      <c r="F121" s="776">
        <v>0.45</v>
      </c>
      <c r="G121" s="32">
        <v>6</v>
      </c>
      <c r="H121" s="776">
        <v>2.7</v>
      </c>
      <c r="I121" s="776">
        <v>2.988</v>
      </c>
      <c r="J121" s="32">
        <v>132</v>
      </c>
      <c r="K121" s="32" t="s">
        <v>76</v>
      </c>
      <c r="L121" s="32"/>
      <c r="M121" s="33" t="s">
        <v>77</v>
      </c>
      <c r="N121" s="33"/>
      <c r="O121" s="32">
        <v>45</v>
      </c>
      <c r="P121" s="118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1" s="782"/>
      <c r="R121" s="782"/>
      <c r="S121" s="782"/>
      <c r="T121" s="783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IFERROR(IF(Y121=0,"",ROUNDUP(Y121/H121,0)*0.00902),"")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01"/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802"/>
      <c r="P122" s="797" t="s">
        <v>71</v>
      </c>
      <c r="Q122" s="798"/>
      <c r="R122" s="798"/>
      <c r="S122" s="798"/>
      <c r="T122" s="798"/>
      <c r="U122" s="798"/>
      <c r="V122" s="799"/>
      <c r="W122" s="37" t="s">
        <v>72</v>
      </c>
      <c r="X122" s="779">
        <f>IFERROR(X116/H116,"0")+IFERROR(X117/H117,"0")+IFERROR(X118/H118,"0")+IFERROR(X119/H119,"0")+IFERROR(X120/H120,"0")+IFERROR(X121/H121,"0")</f>
        <v>230.31457431457432</v>
      </c>
      <c r="Y122" s="779">
        <f>IFERROR(Y116/H116,"0")+IFERROR(Y117/H117,"0")+IFERROR(Y118/H118,"0")+IFERROR(Y119/H119,"0")+IFERROR(Y120/H120,"0")+IFERROR(Y121/H121,"0")</f>
        <v>231</v>
      </c>
      <c r="Z122" s="779">
        <f>IFERROR(IF(Z116="",0,Z116),"0")+IFERROR(IF(Z117="",0,Z117),"0")+IFERROR(IF(Z118="",0,Z118),"0")+IFERROR(IF(Z119="",0,Z119),"0")+IFERROR(IF(Z120="",0,Z120),"0")+IFERROR(IF(Z121="",0,Z121),"0")</f>
        <v>2.0807099999999998</v>
      </c>
      <c r="AA122" s="780"/>
      <c r="AB122" s="780"/>
      <c r="AC122" s="780"/>
    </row>
    <row r="123" spans="1:68" x14ac:dyDescent="0.2">
      <c r="A123" s="794"/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802"/>
      <c r="P123" s="797" t="s">
        <v>71</v>
      </c>
      <c r="Q123" s="798"/>
      <c r="R123" s="798"/>
      <c r="S123" s="798"/>
      <c r="T123" s="798"/>
      <c r="U123" s="798"/>
      <c r="V123" s="799"/>
      <c r="W123" s="37" t="s">
        <v>69</v>
      </c>
      <c r="X123" s="779">
        <f>IFERROR(SUM(X116:X121),"0")</f>
        <v>721.2</v>
      </c>
      <c r="Y123" s="779">
        <f>IFERROR(SUM(Y116:Y121),"0")</f>
        <v>723.78000000000009</v>
      </c>
      <c r="Z123" s="37"/>
      <c r="AA123" s="780"/>
      <c r="AB123" s="780"/>
      <c r="AC123" s="780"/>
    </row>
    <row r="124" spans="1:68" ht="16.5" customHeight="1" x14ac:dyDescent="0.25">
      <c r="A124" s="800" t="s">
        <v>254</v>
      </c>
      <c r="B124" s="794"/>
      <c r="C124" s="794"/>
      <c r="D124" s="794"/>
      <c r="E124" s="794"/>
      <c r="F124" s="794"/>
      <c r="G124" s="794"/>
      <c r="H124" s="794"/>
      <c r="I124" s="794"/>
      <c r="J124" s="794"/>
      <c r="K124" s="794"/>
      <c r="L124" s="794"/>
      <c r="M124" s="794"/>
      <c r="N124" s="794"/>
      <c r="O124" s="794"/>
      <c r="P124" s="794"/>
      <c r="Q124" s="794"/>
      <c r="R124" s="794"/>
      <c r="S124" s="794"/>
      <c r="T124" s="794"/>
      <c r="U124" s="794"/>
      <c r="V124" s="794"/>
      <c r="W124" s="794"/>
      <c r="X124" s="794"/>
      <c r="Y124" s="794"/>
      <c r="Z124" s="794"/>
      <c r="AA124" s="772"/>
      <c r="AB124" s="772"/>
      <c r="AC124" s="772"/>
    </row>
    <row r="125" spans="1:68" ht="14.25" customHeight="1" x14ac:dyDescent="0.25">
      <c r="A125" s="793" t="s">
        <v>124</v>
      </c>
      <c r="B125" s="794"/>
      <c r="C125" s="794"/>
      <c r="D125" s="794"/>
      <c r="E125" s="794"/>
      <c r="F125" s="794"/>
      <c r="G125" s="794"/>
      <c r="H125" s="794"/>
      <c r="I125" s="794"/>
      <c r="J125" s="794"/>
      <c r="K125" s="794"/>
      <c r="L125" s="794"/>
      <c r="M125" s="794"/>
      <c r="N125" s="794"/>
      <c r="O125" s="794"/>
      <c r="P125" s="794"/>
      <c r="Q125" s="794"/>
      <c r="R125" s="794"/>
      <c r="S125" s="794"/>
      <c r="T125" s="794"/>
      <c r="U125" s="794"/>
      <c r="V125" s="794"/>
      <c r="W125" s="794"/>
      <c r="X125" s="794"/>
      <c r="Y125" s="794"/>
      <c r="Z125" s="794"/>
      <c r="AA125" s="773"/>
      <c r="AB125" s="773"/>
      <c r="AC125" s="773"/>
    </row>
    <row r="126" spans="1:68" ht="16.5" customHeight="1" x14ac:dyDescent="0.25">
      <c r="A126" s="54" t="s">
        <v>255</v>
      </c>
      <c r="B126" s="54" t="s">
        <v>256</v>
      </c>
      <c r="C126" s="31">
        <v>4301011703</v>
      </c>
      <c r="D126" s="784">
        <v>4680115882133</v>
      </c>
      <c r="E126" s="785"/>
      <c r="F126" s="776">
        <v>1.4</v>
      </c>
      <c r="G126" s="32">
        <v>8</v>
      </c>
      <c r="H126" s="776">
        <v>11.2</v>
      </c>
      <c r="I126" s="776">
        <v>11.68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258</v>
      </c>
      <c r="C127" s="31">
        <v>4301011514</v>
      </c>
      <c r="D127" s="784">
        <v>4680115882133</v>
      </c>
      <c r="E127" s="785"/>
      <c r="F127" s="776">
        <v>1.35</v>
      </c>
      <c r="G127" s="32">
        <v>8</v>
      </c>
      <c r="H127" s="776">
        <v>10.8</v>
      </c>
      <c r="I127" s="776">
        <v>11.28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500</v>
      </c>
      <c r="Y127" s="778">
        <f>IFERROR(IF(X127="",0,CEILING((X127/$H127),1)*$H127),"")</f>
        <v>507.6</v>
      </c>
      <c r="Z127" s="36">
        <f>IFERROR(IF(Y127=0,"",ROUNDUP(Y127/H127,0)*0.02175),"")</f>
        <v>1.0222499999999999</v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522.22222222222217</v>
      </c>
      <c r="BN127" s="64">
        <f>IFERROR(Y127*I127/H127,"0")</f>
        <v>530.16</v>
      </c>
      <c r="BO127" s="64">
        <f>IFERROR(1/J127*(X127/H127),"0")</f>
        <v>0.82671957671957652</v>
      </c>
      <c r="BP127" s="64">
        <f>IFERROR(1/J127*(Y127/H127),"0")</f>
        <v>0.83928571428571419</v>
      </c>
    </row>
    <row r="128" spans="1:68" ht="27" customHeight="1" x14ac:dyDescent="0.25">
      <c r="A128" s="54" t="s">
        <v>260</v>
      </c>
      <c r="B128" s="54" t="s">
        <v>261</v>
      </c>
      <c r="C128" s="31">
        <v>4301011417</v>
      </c>
      <c r="D128" s="784">
        <v>4680115880269</v>
      </c>
      <c r="E128" s="785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11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2"/>
      <c r="R128" s="782"/>
      <c r="S128" s="782"/>
      <c r="T128" s="783"/>
      <c r="U128" s="34"/>
      <c r="V128" s="34"/>
      <c r="W128" s="35" t="s">
        <v>69</v>
      </c>
      <c r="X128" s="777">
        <v>45</v>
      </c>
      <c r="Y128" s="778">
        <f>IFERROR(IF(X128="",0,CEILING((X128/$H128),1)*$H128),"")</f>
        <v>45</v>
      </c>
      <c r="Z128" s="36">
        <f>IFERROR(IF(Y128=0,"",ROUNDUP(Y128/H128,0)*0.00902),"")</f>
        <v>0.10824</v>
      </c>
      <c r="AA128" s="56"/>
      <c r="AB128" s="57"/>
      <c r="AC128" s="193" t="s">
        <v>259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47.519999999999996</v>
      </c>
      <c r="BN128" s="64">
        <f>IFERROR(Y128*I128/H128,"0")</f>
        <v>47.519999999999996</v>
      </c>
      <c r="BO128" s="64">
        <f>IFERROR(1/J128*(X128/H128),"0")</f>
        <v>9.0909090909090912E-2</v>
      </c>
      <c r="BP128" s="64">
        <f>IFERROR(1/J128*(Y128/H128),"0")</f>
        <v>9.0909090909090912E-2</v>
      </c>
    </row>
    <row r="129" spans="1:68" ht="27" customHeight="1" x14ac:dyDescent="0.25">
      <c r="A129" s="54" t="s">
        <v>262</v>
      </c>
      <c r="B129" s="54" t="s">
        <v>263</v>
      </c>
      <c r="C129" s="31">
        <v>4301011415</v>
      </c>
      <c r="D129" s="784">
        <v>4680115880429</v>
      </c>
      <c r="E129" s="785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2"/>
      <c r="R129" s="782"/>
      <c r="S129" s="782"/>
      <c r="T129" s="783"/>
      <c r="U129" s="34"/>
      <c r="V129" s="34"/>
      <c r="W129" s="35" t="s">
        <v>69</v>
      </c>
      <c r="X129" s="777">
        <v>0</v>
      </c>
      <c r="Y129" s="778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259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264</v>
      </c>
      <c r="B130" s="54" t="s">
        <v>265</v>
      </c>
      <c r="C130" s="31">
        <v>4301011462</v>
      </c>
      <c r="D130" s="784">
        <v>4680115881457</v>
      </c>
      <c r="E130" s="785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2"/>
      <c r="R130" s="782"/>
      <c r="S130" s="782"/>
      <c r="T130" s="783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259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1"/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802"/>
      <c r="P131" s="797" t="s">
        <v>71</v>
      </c>
      <c r="Q131" s="798"/>
      <c r="R131" s="798"/>
      <c r="S131" s="798"/>
      <c r="T131" s="798"/>
      <c r="U131" s="798"/>
      <c r="V131" s="799"/>
      <c r="W131" s="37" t="s">
        <v>72</v>
      </c>
      <c r="X131" s="779">
        <f>IFERROR(X126/H126,"0")+IFERROR(X127/H127,"0")+IFERROR(X128/H128,"0")+IFERROR(X129/H129,"0")+IFERROR(X130/H130,"0")</f>
        <v>58.296296296296291</v>
      </c>
      <c r="Y131" s="779">
        <f>IFERROR(Y126/H126,"0")+IFERROR(Y127/H127,"0")+IFERROR(Y128/H128,"0")+IFERROR(Y129/H129,"0")+IFERROR(Y130/H130,"0")</f>
        <v>59</v>
      </c>
      <c r="Z131" s="779">
        <f>IFERROR(IF(Z126="",0,Z126),"0")+IFERROR(IF(Z127="",0,Z127),"0")+IFERROR(IF(Z128="",0,Z128),"0")+IFERROR(IF(Z129="",0,Z129),"0")+IFERROR(IF(Z130="",0,Z130),"0")</f>
        <v>1.13049</v>
      </c>
      <c r="AA131" s="780"/>
      <c r="AB131" s="780"/>
      <c r="AC131" s="780"/>
    </row>
    <row r="132" spans="1:68" x14ac:dyDescent="0.2">
      <c r="A132" s="794"/>
      <c r="B132" s="794"/>
      <c r="C132" s="794"/>
      <c r="D132" s="794"/>
      <c r="E132" s="794"/>
      <c r="F132" s="794"/>
      <c r="G132" s="794"/>
      <c r="H132" s="794"/>
      <c r="I132" s="794"/>
      <c r="J132" s="794"/>
      <c r="K132" s="794"/>
      <c r="L132" s="794"/>
      <c r="M132" s="794"/>
      <c r="N132" s="794"/>
      <c r="O132" s="802"/>
      <c r="P132" s="797" t="s">
        <v>71</v>
      </c>
      <c r="Q132" s="798"/>
      <c r="R132" s="798"/>
      <c r="S132" s="798"/>
      <c r="T132" s="798"/>
      <c r="U132" s="798"/>
      <c r="V132" s="799"/>
      <c r="W132" s="37" t="s">
        <v>69</v>
      </c>
      <c r="X132" s="779">
        <f>IFERROR(SUM(X126:X130),"0")</f>
        <v>545</v>
      </c>
      <c r="Y132" s="779">
        <f>IFERROR(SUM(Y126:Y130),"0")</f>
        <v>552.6</v>
      </c>
      <c r="Z132" s="37"/>
      <c r="AA132" s="780"/>
      <c r="AB132" s="780"/>
      <c r="AC132" s="780"/>
    </row>
    <row r="133" spans="1:68" ht="14.25" customHeight="1" x14ac:dyDescent="0.25">
      <c r="A133" s="793" t="s">
        <v>180</v>
      </c>
      <c r="B133" s="794"/>
      <c r="C133" s="794"/>
      <c r="D133" s="794"/>
      <c r="E133" s="794"/>
      <c r="F133" s="794"/>
      <c r="G133" s="794"/>
      <c r="H133" s="794"/>
      <c r="I133" s="794"/>
      <c r="J133" s="794"/>
      <c r="K133" s="794"/>
      <c r="L133" s="794"/>
      <c r="M133" s="794"/>
      <c r="N133" s="794"/>
      <c r="O133" s="794"/>
      <c r="P133" s="794"/>
      <c r="Q133" s="794"/>
      <c r="R133" s="794"/>
      <c r="S133" s="794"/>
      <c r="T133" s="794"/>
      <c r="U133" s="794"/>
      <c r="V133" s="794"/>
      <c r="W133" s="794"/>
      <c r="X133" s="794"/>
      <c r="Y133" s="794"/>
      <c r="Z133" s="794"/>
      <c r="AA133" s="773"/>
      <c r="AB133" s="773"/>
      <c r="AC133" s="773"/>
    </row>
    <row r="134" spans="1:68" ht="16.5" customHeight="1" x14ac:dyDescent="0.25">
      <c r="A134" s="54" t="s">
        <v>266</v>
      </c>
      <c r="B134" s="54" t="s">
        <v>267</v>
      </c>
      <c r="C134" s="31">
        <v>4301020345</v>
      </c>
      <c r="D134" s="784">
        <v>4680115881488</v>
      </c>
      <c r="E134" s="785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2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269</v>
      </c>
      <c r="B135" s="54" t="s">
        <v>270</v>
      </c>
      <c r="C135" s="31">
        <v>4301020258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6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2"/>
      <c r="R135" s="782"/>
      <c r="S135" s="782"/>
      <c r="T135" s="783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269</v>
      </c>
      <c r="B136" s="54" t="s">
        <v>272</v>
      </c>
      <c r="C136" s="31">
        <v>4301020346</v>
      </c>
      <c r="D136" s="784">
        <v>4680115882775</v>
      </c>
      <c r="E136" s="785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9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2"/>
      <c r="R136" s="782"/>
      <c r="S136" s="782"/>
      <c r="T136" s="783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273</v>
      </c>
      <c r="B137" s="54" t="s">
        <v>274</v>
      </c>
      <c r="C137" s="31">
        <v>4301020344</v>
      </c>
      <c r="D137" s="784">
        <v>4680115880658</v>
      </c>
      <c r="E137" s="785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9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2"/>
      <c r="R137" s="782"/>
      <c r="S137" s="782"/>
      <c r="T137" s="783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801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2"/>
      <c r="P138" s="797" t="s">
        <v>71</v>
      </c>
      <c r="Q138" s="798"/>
      <c r="R138" s="798"/>
      <c r="S138" s="798"/>
      <c r="T138" s="798"/>
      <c r="U138" s="798"/>
      <c r="V138" s="799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x14ac:dyDescent="0.2">
      <c r="A139" s="794"/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802"/>
      <c r="P139" s="797" t="s">
        <v>71</v>
      </c>
      <c r="Q139" s="798"/>
      <c r="R139" s="798"/>
      <c r="S139" s="798"/>
      <c r="T139" s="798"/>
      <c r="U139" s="798"/>
      <c r="V139" s="799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customHeight="1" x14ac:dyDescent="0.25">
      <c r="A140" s="793" t="s">
        <v>73</v>
      </c>
      <c r="B140" s="794"/>
      <c r="C140" s="794"/>
      <c r="D140" s="794"/>
      <c r="E140" s="794"/>
      <c r="F140" s="794"/>
      <c r="G140" s="794"/>
      <c r="H140" s="794"/>
      <c r="I140" s="794"/>
      <c r="J140" s="794"/>
      <c r="K140" s="794"/>
      <c r="L140" s="794"/>
      <c r="M140" s="794"/>
      <c r="N140" s="794"/>
      <c r="O140" s="794"/>
      <c r="P140" s="794"/>
      <c r="Q140" s="794"/>
      <c r="R140" s="794"/>
      <c r="S140" s="794"/>
      <c r="T140" s="794"/>
      <c r="U140" s="794"/>
      <c r="V140" s="794"/>
      <c r="W140" s="794"/>
      <c r="X140" s="794"/>
      <c r="Y140" s="794"/>
      <c r="Z140" s="794"/>
      <c r="AA140" s="773"/>
      <c r="AB140" s="773"/>
      <c r="AC140" s="773"/>
    </row>
    <row r="141" spans="1:68" ht="27" customHeight="1" x14ac:dyDescent="0.25">
      <c r="A141" s="54" t="s">
        <v>275</v>
      </c>
      <c r="B141" s="54" t="s">
        <v>276</v>
      </c>
      <c r="C141" s="31">
        <v>4301051625</v>
      </c>
      <c r="D141" s="784">
        <v>4607091385168</v>
      </c>
      <c r="E141" s="785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37.5" customHeight="1" x14ac:dyDescent="0.25">
      <c r="A142" s="54" t="s">
        <v>275</v>
      </c>
      <c r="B142" s="54" t="s">
        <v>278</v>
      </c>
      <c r="C142" s="31">
        <v>4301051360</v>
      </c>
      <c r="D142" s="784">
        <v>4607091385168</v>
      </c>
      <c r="E142" s="785"/>
      <c r="F142" s="776">
        <v>1.35</v>
      </c>
      <c r="G142" s="32">
        <v>6</v>
      </c>
      <c r="H142" s="776">
        <v>8.1</v>
      </c>
      <c r="I142" s="776">
        <v>8.6579999999999995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1000</v>
      </c>
      <c r="Y142" s="778">
        <f t="shared" si="31"/>
        <v>1004.4</v>
      </c>
      <c r="Z142" s="36">
        <f>IFERROR(IF(Y142=0,"",ROUNDUP(Y142/H142,0)*0.02175),"")</f>
        <v>2.6969999999999996</v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1068.8888888888889</v>
      </c>
      <c r="BN142" s="64">
        <f t="shared" si="33"/>
        <v>1073.5920000000001</v>
      </c>
      <c r="BO142" s="64">
        <f t="shared" si="34"/>
        <v>2.2045855379188715</v>
      </c>
      <c r="BP142" s="64">
        <f t="shared" si="35"/>
        <v>2.214285714285714</v>
      </c>
    </row>
    <row r="143" spans="1:68" ht="37.5" customHeight="1" x14ac:dyDescent="0.25">
      <c r="A143" s="54" t="s">
        <v>280</v>
      </c>
      <c r="B143" s="54" t="s">
        <v>281</v>
      </c>
      <c r="C143" s="31">
        <v>4301051742</v>
      </c>
      <c r="D143" s="784">
        <v>4680115884540</v>
      </c>
      <c r="E143" s="785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5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customHeight="1" x14ac:dyDescent="0.25">
      <c r="A144" s="54" t="s">
        <v>283</v>
      </c>
      <c r="B144" s="54" t="s">
        <v>284</v>
      </c>
      <c r="C144" s="31">
        <v>4301051362</v>
      </c>
      <c r="D144" s="784">
        <v>4607091383256</v>
      </c>
      <c r="E144" s="785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286</v>
      </c>
      <c r="B145" s="54" t="s">
        <v>287</v>
      </c>
      <c r="C145" s="31">
        <v>4301051358</v>
      </c>
      <c r="D145" s="784">
        <v>4607091385748</v>
      </c>
      <c r="E145" s="785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83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2"/>
      <c r="R145" s="782"/>
      <c r="S145" s="782"/>
      <c r="T145" s="783"/>
      <c r="U145" s="34"/>
      <c r="V145" s="34"/>
      <c r="W145" s="35" t="s">
        <v>69</v>
      </c>
      <c r="X145" s="777">
        <v>421.2</v>
      </c>
      <c r="Y145" s="778">
        <f t="shared" si="31"/>
        <v>421.20000000000005</v>
      </c>
      <c r="Z145" s="36">
        <f>IFERROR(IF(Y145=0,"",ROUNDUP(Y145/H145,0)*0.00753),"")</f>
        <v>1.1746799999999999</v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463.63199999999995</v>
      </c>
      <c r="BN145" s="64">
        <f t="shared" si="33"/>
        <v>463.63200000000001</v>
      </c>
      <c r="BO145" s="64">
        <f t="shared" si="34"/>
        <v>0.99999999999999978</v>
      </c>
      <c r="BP145" s="64">
        <f t="shared" si="35"/>
        <v>1</v>
      </c>
    </row>
    <row r="146" spans="1:68" ht="27" customHeight="1" x14ac:dyDescent="0.25">
      <c r="A146" s="54" t="s">
        <v>288</v>
      </c>
      <c r="B146" s="54" t="s">
        <v>289</v>
      </c>
      <c r="C146" s="31">
        <v>4301051740</v>
      </c>
      <c r="D146" s="784">
        <v>4680115884533</v>
      </c>
      <c r="E146" s="785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2"/>
      <c r="R146" s="782"/>
      <c r="S146" s="782"/>
      <c r="T146" s="783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customHeight="1" x14ac:dyDescent="0.25">
      <c r="A147" s="54" t="s">
        <v>291</v>
      </c>
      <c r="B147" s="54" t="s">
        <v>292</v>
      </c>
      <c r="C147" s="31">
        <v>4301051480</v>
      </c>
      <c r="D147" s="784">
        <v>4680115882645</v>
      </c>
      <c r="E147" s="785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3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2"/>
      <c r="R147" s="782"/>
      <c r="S147" s="782"/>
      <c r="T147" s="783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01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2"/>
      <c r="P148" s="797" t="s">
        <v>71</v>
      </c>
      <c r="Q148" s="798"/>
      <c r="R148" s="798"/>
      <c r="S148" s="798"/>
      <c r="T148" s="798"/>
      <c r="U148" s="798"/>
      <c r="V148" s="799"/>
      <c r="W148" s="37" t="s">
        <v>72</v>
      </c>
      <c r="X148" s="779">
        <f>IFERROR(X141/H141,"0")+IFERROR(X142/H142,"0")+IFERROR(X143/H143,"0")+IFERROR(X144/H144,"0")+IFERROR(X145/H145,"0")+IFERROR(X146/H146,"0")+IFERROR(X147/H147,"0")</f>
        <v>279.45679012345676</v>
      </c>
      <c r="Y148" s="779">
        <f>IFERROR(Y141/H141,"0")+IFERROR(Y142/H142,"0")+IFERROR(Y143/H143,"0")+IFERROR(Y144/H144,"0")+IFERROR(Y145/H145,"0")+IFERROR(Y146/H146,"0")+IFERROR(Y147/H147,"0")</f>
        <v>280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3.8716799999999996</v>
      </c>
      <c r="AA148" s="780"/>
      <c r="AB148" s="780"/>
      <c r="AC148" s="780"/>
    </row>
    <row r="149" spans="1:68" x14ac:dyDescent="0.2">
      <c r="A149" s="794"/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802"/>
      <c r="P149" s="797" t="s">
        <v>71</v>
      </c>
      <c r="Q149" s="798"/>
      <c r="R149" s="798"/>
      <c r="S149" s="798"/>
      <c r="T149" s="798"/>
      <c r="U149" s="798"/>
      <c r="V149" s="799"/>
      <c r="W149" s="37" t="s">
        <v>69</v>
      </c>
      <c r="X149" s="779">
        <f>IFERROR(SUM(X141:X147),"0")</f>
        <v>1421.2</v>
      </c>
      <c r="Y149" s="779">
        <f>IFERROR(SUM(Y141:Y147),"0")</f>
        <v>1425.6</v>
      </c>
      <c r="Z149" s="37"/>
      <c r="AA149" s="780"/>
      <c r="AB149" s="780"/>
      <c r="AC149" s="780"/>
    </row>
    <row r="150" spans="1:68" ht="14.25" customHeight="1" x14ac:dyDescent="0.25">
      <c r="A150" s="793" t="s">
        <v>222</v>
      </c>
      <c r="B150" s="794"/>
      <c r="C150" s="794"/>
      <c r="D150" s="794"/>
      <c r="E150" s="794"/>
      <c r="F150" s="794"/>
      <c r="G150" s="794"/>
      <c r="H150" s="794"/>
      <c r="I150" s="794"/>
      <c r="J150" s="794"/>
      <c r="K150" s="794"/>
      <c r="L150" s="794"/>
      <c r="M150" s="794"/>
      <c r="N150" s="794"/>
      <c r="O150" s="794"/>
      <c r="P150" s="794"/>
      <c r="Q150" s="794"/>
      <c r="R150" s="794"/>
      <c r="S150" s="794"/>
      <c r="T150" s="794"/>
      <c r="U150" s="794"/>
      <c r="V150" s="794"/>
      <c r="W150" s="794"/>
      <c r="X150" s="794"/>
      <c r="Y150" s="794"/>
      <c r="Z150" s="794"/>
      <c r="AA150" s="773"/>
      <c r="AB150" s="773"/>
      <c r="AC150" s="773"/>
    </row>
    <row r="151" spans="1:68" ht="37.5" customHeight="1" x14ac:dyDescent="0.25">
      <c r="A151" s="54" t="s">
        <v>294</v>
      </c>
      <c r="B151" s="54" t="s">
        <v>295</v>
      </c>
      <c r="C151" s="31">
        <v>4301060356</v>
      </c>
      <c r="D151" s="784">
        <v>4680115882652</v>
      </c>
      <c r="E151" s="785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2"/>
      <c r="R151" s="782"/>
      <c r="S151" s="782"/>
      <c r="T151" s="783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297</v>
      </c>
      <c r="B152" s="54" t="s">
        <v>298</v>
      </c>
      <c r="C152" s="31">
        <v>4301060309</v>
      </c>
      <c r="D152" s="784">
        <v>4680115880238</v>
      </c>
      <c r="E152" s="785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2"/>
      <c r="R152" s="782"/>
      <c r="S152" s="782"/>
      <c r="T152" s="783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801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2"/>
      <c r="P153" s="797" t="s">
        <v>71</v>
      </c>
      <c r="Q153" s="798"/>
      <c r="R153" s="798"/>
      <c r="S153" s="798"/>
      <c r="T153" s="798"/>
      <c r="U153" s="798"/>
      <c r="V153" s="799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x14ac:dyDescent="0.2">
      <c r="A154" s="794"/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802"/>
      <c r="P154" s="797" t="s">
        <v>71</v>
      </c>
      <c r="Q154" s="798"/>
      <c r="R154" s="798"/>
      <c r="S154" s="798"/>
      <c r="T154" s="798"/>
      <c r="U154" s="798"/>
      <c r="V154" s="799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customHeight="1" x14ac:dyDescent="0.25">
      <c r="A155" s="800" t="s">
        <v>300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2"/>
      <c r="AB155" s="772"/>
      <c r="AC155" s="772"/>
    </row>
    <row r="156" spans="1:68" ht="14.25" customHeight="1" x14ac:dyDescent="0.25">
      <c r="A156" s="793" t="s">
        <v>124</v>
      </c>
      <c r="B156" s="794"/>
      <c r="C156" s="794"/>
      <c r="D156" s="794"/>
      <c r="E156" s="794"/>
      <c r="F156" s="794"/>
      <c r="G156" s="794"/>
      <c r="H156" s="794"/>
      <c r="I156" s="794"/>
      <c r="J156" s="794"/>
      <c r="K156" s="794"/>
      <c r="L156" s="794"/>
      <c r="M156" s="794"/>
      <c r="N156" s="794"/>
      <c r="O156" s="794"/>
      <c r="P156" s="794"/>
      <c r="Q156" s="794"/>
      <c r="R156" s="794"/>
      <c r="S156" s="794"/>
      <c r="T156" s="794"/>
      <c r="U156" s="794"/>
      <c r="V156" s="794"/>
      <c r="W156" s="794"/>
      <c r="X156" s="794"/>
      <c r="Y156" s="794"/>
      <c r="Z156" s="794"/>
      <c r="AA156" s="773"/>
      <c r="AB156" s="773"/>
      <c r="AC156" s="773"/>
    </row>
    <row r="157" spans="1:68" ht="27" customHeight="1" x14ac:dyDescent="0.25">
      <c r="A157" s="54" t="s">
        <v>301</v>
      </c>
      <c r="B157" s="54" t="s">
        <v>302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2"/>
      <c r="R157" s="782"/>
      <c r="S157" s="782"/>
      <c r="T157" s="783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301</v>
      </c>
      <c r="B158" s="54" t="s">
        <v>304</v>
      </c>
      <c r="C158" s="31">
        <v>4301011564</v>
      </c>
      <c r="D158" s="784">
        <v>4680115882577</v>
      </c>
      <c r="E158" s="785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2"/>
      <c r="R158" s="782"/>
      <c r="S158" s="782"/>
      <c r="T158" s="783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801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2"/>
      <c r="P159" s="797" t="s">
        <v>71</v>
      </c>
      <c r="Q159" s="798"/>
      <c r="R159" s="798"/>
      <c r="S159" s="798"/>
      <c r="T159" s="798"/>
      <c r="U159" s="798"/>
      <c r="V159" s="799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x14ac:dyDescent="0.2">
      <c r="A160" s="794"/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802"/>
      <c r="P160" s="797" t="s">
        <v>71</v>
      </c>
      <c r="Q160" s="798"/>
      <c r="R160" s="798"/>
      <c r="S160" s="798"/>
      <c r="T160" s="798"/>
      <c r="U160" s="798"/>
      <c r="V160" s="799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customHeight="1" x14ac:dyDescent="0.25">
      <c r="A161" s="793" t="s">
        <v>64</v>
      </c>
      <c r="B161" s="794"/>
      <c r="C161" s="794"/>
      <c r="D161" s="794"/>
      <c r="E161" s="794"/>
      <c r="F161" s="794"/>
      <c r="G161" s="794"/>
      <c r="H161" s="794"/>
      <c r="I161" s="794"/>
      <c r="J161" s="794"/>
      <c r="K161" s="794"/>
      <c r="L161" s="794"/>
      <c r="M161" s="794"/>
      <c r="N161" s="794"/>
      <c r="O161" s="794"/>
      <c r="P161" s="794"/>
      <c r="Q161" s="794"/>
      <c r="R161" s="794"/>
      <c r="S161" s="794"/>
      <c r="T161" s="794"/>
      <c r="U161" s="794"/>
      <c r="V161" s="794"/>
      <c r="W161" s="794"/>
      <c r="X161" s="794"/>
      <c r="Y161" s="794"/>
      <c r="Z161" s="794"/>
      <c r="AA161" s="773"/>
      <c r="AB161" s="773"/>
      <c r="AC161" s="773"/>
    </row>
    <row r="162" spans="1:68" ht="27" customHeight="1" x14ac:dyDescent="0.25">
      <c r="A162" s="54" t="s">
        <v>305</v>
      </c>
      <c r="B162" s="54" t="s">
        <v>306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2"/>
      <c r="R162" s="782"/>
      <c r="S162" s="782"/>
      <c r="T162" s="783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305</v>
      </c>
      <c r="B163" s="54" t="s">
        <v>308</v>
      </c>
      <c r="C163" s="31">
        <v>4301031234</v>
      </c>
      <c r="D163" s="784">
        <v>4680115883444</v>
      </c>
      <c r="E163" s="785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2"/>
      <c r="R163" s="782"/>
      <c r="S163" s="782"/>
      <c r="T163" s="783"/>
      <c r="U163" s="34"/>
      <c r="V163" s="34"/>
      <c r="W163" s="35" t="s">
        <v>69</v>
      </c>
      <c r="X163" s="777">
        <v>100</v>
      </c>
      <c r="Y163" s="778">
        <f>IFERROR(IF(X163="",0,CEILING((X163/$H163),1)*$H163),"")</f>
        <v>100.8</v>
      </c>
      <c r="Z163" s="36">
        <f>IFERROR(IF(Y163=0,"",ROUNDUP(Y163/H163,0)*0.00753),"")</f>
        <v>0.27107999999999999</v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110.28571428571429</v>
      </c>
      <c r="BN163" s="64">
        <f>IFERROR(Y163*I163/H163,"0")</f>
        <v>111.16800000000001</v>
      </c>
      <c r="BO163" s="64">
        <f>IFERROR(1/J163*(X163/H163),"0")</f>
        <v>0.22893772893772893</v>
      </c>
      <c r="BP163" s="64">
        <f>IFERROR(1/J163*(Y163/H163),"0")</f>
        <v>0.23076923076923075</v>
      </c>
    </row>
    <row r="164" spans="1:68" x14ac:dyDescent="0.2">
      <c r="A164" s="801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2"/>
      <c r="P164" s="797" t="s">
        <v>71</v>
      </c>
      <c r="Q164" s="798"/>
      <c r="R164" s="798"/>
      <c r="S164" s="798"/>
      <c r="T164" s="798"/>
      <c r="U164" s="798"/>
      <c r="V164" s="799"/>
      <c r="W164" s="37" t="s">
        <v>72</v>
      </c>
      <c r="X164" s="779">
        <f>IFERROR(X162/H162,"0")+IFERROR(X163/H163,"0")</f>
        <v>35.714285714285715</v>
      </c>
      <c r="Y164" s="779">
        <f>IFERROR(Y162/H162,"0")+IFERROR(Y163/H163,"0")</f>
        <v>36</v>
      </c>
      <c r="Z164" s="779">
        <f>IFERROR(IF(Z162="",0,Z162),"0")+IFERROR(IF(Z163="",0,Z163),"0")</f>
        <v>0.27107999999999999</v>
      </c>
      <c r="AA164" s="780"/>
      <c r="AB164" s="780"/>
      <c r="AC164" s="780"/>
    </row>
    <row r="165" spans="1:68" x14ac:dyDescent="0.2">
      <c r="A165" s="794"/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802"/>
      <c r="P165" s="797" t="s">
        <v>71</v>
      </c>
      <c r="Q165" s="798"/>
      <c r="R165" s="798"/>
      <c r="S165" s="798"/>
      <c r="T165" s="798"/>
      <c r="U165" s="798"/>
      <c r="V165" s="799"/>
      <c r="W165" s="37" t="s">
        <v>69</v>
      </c>
      <c r="X165" s="779">
        <f>IFERROR(SUM(X162:X163),"0")</f>
        <v>100</v>
      </c>
      <c r="Y165" s="779">
        <f>IFERROR(SUM(Y162:Y163),"0")</f>
        <v>100.8</v>
      </c>
      <c r="Z165" s="37"/>
      <c r="AA165" s="780"/>
      <c r="AB165" s="780"/>
      <c r="AC165" s="780"/>
    </row>
    <row r="166" spans="1:68" ht="14.25" customHeight="1" x14ac:dyDescent="0.25">
      <c r="A166" s="793" t="s">
        <v>73</v>
      </c>
      <c r="B166" s="794"/>
      <c r="C166" s="794"/>
      <c r="D166" s="794"/>
      <c r="E166" s="794"/>
      <c r="F166" s="794"/>
      <c r="G166" s="794"/>
      <c r="H166" s="794"/>
      <c r="I166" s="794"/>
      <c r="J166" s="794"/>
      <c r="K166" s="794"/>
      <c r="L166" s="794"/>
      <c r="M166" s="794"/>
      <c r="N166" s="794"/>
      <c r="O166" s="794"/>
      <c r="P166" s="794"/>
      <c r="Q166" s="794"/>
      <c r="R166" s="794"/>
      <c r="S166" s="794"/>
      <c r="T166" s="794"/>
      <c r="U166" s="794"/>
      <c r="V166" s="794"/>
      <c r="W166" s="794"/>
      <c r="X166" s="794"/>
      <c r="Y166" s="794"/>
      <c r="Z166" s="794"/>
      <c r="AA166" s="773"/>
      <c r="AB166" s="773"/>
      <c r="AC166" s="773"/>
    </row>
    <row r="167" spans="1:68" ht="16.5" customHeight="1" x14ac:dyDescent="0.25">
      <c r="A167" s="54" t="s">
        <v>309</v>
      </c>
      <c r="B167" s="54" t="s">
        <v>310</v>
      </c>
      <c r="C167" s="31">
        <v>4301051477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2"/>
      <c r="R167" s="782"/>
      <c r="S167" s="782"/>
      <c r="T167" s="783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309</v>
      </c>
      <c r="B168" s="54" t="s">
        <v>311</v>
      </c>
      <c r="C168" s="31">
        <v>4301051476</v>
      </c>
      <c r="D168" s="784">
        <v>4680115882584</v>
      </c>
      <c r="E168" s="785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2"/>
      <c r="R168" s="782"/>
      <c r="S168" s="782"/>
      <c r="T168" s="783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801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2"/>
      <c r="P169" s="797" t="s">
        <v>71</v>
      </c>
      <c r="Q169" s="798"/>
      <c r="R169" s="798"/>
      <c r="S169" s="798"/>
      <c r="T169" s="798"/>
      <c r="U169" s="798"/>
      <c r="V169" s="799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x14ac:dyDescent="0.2">
      <c r="A170" s="794"/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802"/>
      <c r="P170" s="797" t="s">
        <v>71</v>
      </c>
      <c r="Q170" s="798"/>
      <c r="R170" s="798"/>
      <c r="S170" s="798"/>
      <c r="T170" s="798"/>
      <c r="U170" s="798"/>
      <c r="V170" s="799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customHeight="1" x14ac:dyDescent="0.25">
      <c r="A171" s="800" t="s">
        <v>122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2"/>
      <c r="AB171" s="772"/>
      <c r="AC171" s="772"/>
    </row>
    <row r="172" spans="1:68" ht="14.25" customHeight="1" x14ac:dyDescent="0.25">
      <c r="A172" s="793" t="s">
        <v>124</v>
      </c>
      <c r="B172" s="794"/>
      <c r="C172" s="794"/>
      <c r="D172" s="794"/>
      <c r="E172" s="794"/>
      <c r="F172" s="794"/>
      <c r="G172" s="794"/>
      <c r="H172" s="794"/>
      <c r="I172" s="794"/>
      <c r="J172" s="794"/>
      <c r="K172" s="794"/>
      <c r="L172" s="794"/>
      <c r="M172" s="794"/>
      <c r="N172" s="794"/>
      <c r="O172" s="794"/>
      <c r="P172" s="794"/>
      <c r="Q172" s="794"/>
      <c r="R172" s="794"/>
      <c r="S172" s="794"/>
      <c r="T172" s="794"/>
      <c r="U172" s="794"/>
      <c r="V172" s="794"/>
      <c r="W172" s="794"/>
      <c r="X172" s="794"/>
      <c r="Y172" s="794"/>
      <c r="Z172" s="794"/>
      <c r="AA172" s="773"/>
      <c r="AB172" s="773"/>
      <c r="AC172" s="773"/>
    </row>
    <row r="173" spans="1:68" ht="27" customHeight="1" x14ac:dyDescent="0.25">
      <c r="A173" s="54" t="s">
        <v>312</v>
      </c>
      <c r="B173" s="54" t="s">
        <v>313</v>
      </c>
      <c r="C173" s="31">
        <v>4301011705</v>
      </c>
      <c r="D173" s="784">
        <v>4607091384604</v>
      </c>
      <c r="E173" s="785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2"/>
      <c r="R173" s="782"/>
      <c r="S173" s="782"/>
      <c r="T173" s="783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801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2"/>
      <c r="P174" s="797" t="s">
        <v>71</v>
      </c>
      <c r="Q174" s="798"/>
      <c r="R174" s="798"/>
      <c r="S174" s="798"/>
      <c r="T174" s="798"/>
      <c r="U174" s="798"/>
      <c r="V174" s="799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x14ac:dyDescent="0.2">
      <c r="A175" s="794"/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802"/>
      <c r="P175" s="797" t="s">
        <v>71</v>
      </c>
      <c r="Q175" s="798"/>
      <c r="R175" s="798"/>
      <c r="S175" s="798"/>
      <c r="T175" s="798"/>
      <c r="U175" s="798"/>
      <c r="V175" s="799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customHeight="1" x14ac:dyDescent="0.25">
      <c r="A176" s="793" t="s">
        <v>64</v>
      </c>
      <c r="B176" s="794"/>
      <c r="C176" s="794"/>
      <c r="D176" s="794"/>
      <c r="E176" s="794"/>
      <c r="F176" s="794"/>
      <c r="G176" s="794"/>
      <c r="H176" s="794"/>
      <c r="I176" s="794"/>
      <c r="J176" s="794"/>
      <c r="K176" s="794"/>
      <c r="L176" s="794"/>
      <c r="M176" s="794"/>
      <c r="N176" s="794"/>
      <c r="O176" s="794"/>
      <c r="P176" s="794"/>
      <c r="Q176" s="794"/>
      <c r="R176" s="794"/>
      <c r="S176" s="794"/>
      <c r="T176" s="794"/>
      <c r="U176" s="794"/>
      <c r="V176" s="794"/>
      <c r="W176" s="794"/>
      <c r="X176" s="794"/>
      <c r="Y176" s="794"/>
      <c r="Z176" s="794"/>
      <c r="AA176" s="773"/>
      <c r="AB176" s="773"/>
      <c r="AC176" s="773"/>
    </row>
    <row r="177" spans="1:68" ht="16.5" customHeight="1" x14ac:dyDescent="0.25">
      <c r="A177" s="54" t="s">
        <v>315</v>
      </c>
      <c r="B177" s="54" t="s">
        <v>316</v>
      </c>
      <c r="C177" s="31">
        <v>4301030895</v>
      </c>
      <c r="D177" s="784">
        <v>4607091387667</v>
      </c>
      <c r="E177" s="785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318</v>
      </c>
      <c r="B178" s="54" t="s">
        <v>319</v>
      </c>
      <c r="C178" s="31">
        <v>4301030961</v>
      </c>
      <c r="D178" s="784">
        <v>4607091387636</v>
      </c>
      <c r="E178" s="785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1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321</v>
      </c>
      <c r="B179" s="54" t="s">
        <v>322</v>
      </c>
      <c r="C179" s="31">
        <v>4301030963</v>
      </c>
      <c r="D179" s="784">
        <v>4607091382426</v>
      </c>
      <c r="E179" s="785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2"/>
      <c r="R179" s="782"/>
      <c r="S179" s="782"/>
      <c r="T179" s="783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324</v>
      </c>
      <c r="B180" s="54" t="s">
        <v>325</v>
      </c>
      <c r="C180" s="31">
        <v>4301030962</v>
      </c>
      <c r="D180" s="784">
        <v>4607091386547</v>
      </c>
      <c r="E180" s="785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2"/>
      <c r="R180" s="782"/>
      <c r="S180" s="782"/>
      <c r="T180" s="783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326</v>
      </c>
      <c r="B181" s="54" t="s">
        <v>327</v>
      </c>
      <c r="C181" s="31">
        <v>4301030964</v>
      </c>
      <c r="D181" s="784">
        <v>4607091382464</v>
      </c>
      <c r="E181" s="785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2"/>
      <c r="R181" s="782"/>
      <c r="S181" s="782"/>
      <c r="T181" s="783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801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2"/>
      <c r="P182" s="797" t="s">
        <v>71</v>
      </c>
      <c r="Q182" s="798"/>
      <c r="R182" s="798"/>
      <c r="S182" s="798"/>
      <c r="T182" s="798"/>
      <c r="U182" s="798"/>
      <c r="V182" s="799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x14ac:dyDescent="0.2">
      <c r="A183" s="794"/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802"/>
      <c r="P183" s="797" t="s">
        <v>71</v>
      </c>
      <c r="Q183" s="798"/>
      <c r="R183" s="798"/>
      <c r="S183" s="798"/>
      <c r="T183" s="798"/>
      <c r="U183" s="798"/>
      <c r="V183" s="799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customHeight="1" x14ac:dyDescent="0.25">
      <c r="A184" s="793" t="s">
        <v>73</v>
      </c>
      <c r="B184" s="794"/>
      <c r="C184" s="794"/>
      <c r="D184" s="794"/>
      <c r="E184" s="794"/>
      <c r="F184" s="794"/>
      <c r="G184" s="794"/>
      <c r="H184" s="794"/>
      <c r="I184" s="794"/>
      <c r="J184" s="794"/>
      <c r="K184" s="794"/>
      <c r="L184" s="794"/>
      <c r="M184" s="794"/>
      <c r="N184" s="794"/>
      <c r="O184" s="794"/>
      <c r="P184" s="794"/>
      <c r="Q184" s="794"/>
      <c r="R184" s="794"/>
      <c r="S184" s="794"/>
      <c r="T184" s="794"/>
      <c r="U184" s="794"/>
      <c r="V184" s="794"/>
      <c r="W184" s="794"/>
      <c r="X184" s="794"/>
      <c r="Y184" s="794"/>
      <c r="Z184" s="794"/>
      <c r="AA184" s="773"/>
      <c r="AB184" s="773"/>
      <c r="AC184" s="773"/>
    </row>
    <row r="185" spans="1:68" ht="27" customHeight="1" x14ac:dyDescent="0.25">
      <c r="A185" s="54" t="s">
        <v>328</v>
      </c>
      <c r="B185" s="54" t="s">
        <v>329</v>
      </c>
      <c r="C185" s="31">
        <v>4301051611</v>
      </c>
      <c r="D185" s="784">
        <v>4607091385304</v>
      </c>
      <c r="E185" s="785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98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2"/>
      <c r="R185" s="782"/>
      <c r="S185" s="782"/>
      <c r="T185" s="783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331</v>
      </c>
      <c r="B186" s="54" t="s">
        <v>332</v>
      </c>
      <c r="C186" s="31">
        <v>4301051653</v>
      </c>
      <c r="D186" s="784">
        <v>4607091386264</v>
      </c>
      <c r="E186" s="785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2"/>
      <c r="R186" s="782"/>
      <c r="S186" s="782"/>
      <c r="T186" s="783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334</v>
      </c>
      <c r="B187" s="54" t="s">
        <v>335</v>
      </c>
      <c r="C187" s="31">
        <v>4301051313</v>
      </c>
      <c r="D187" s="784">
        <v>4607091385427</v>
      </c>
      <c r="E187" s="785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2"/>
      <c r="R187" s="782"/>
      <c r="S187" s="782"/>
      <c r="T187" s="783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801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2"/>
      <c r="P188" s="797" t="s">
        <v>71</v>
      </c>
      <c r="Q188" s="798"/>
      <c r="R188" s="798"/>
      <c r="S188" s="798"/>
      <c r="T188" s="798"/>
      <c r="U188" s="798"/>
      <c r="V188" s="799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x14ac:dyDescent="0.2">
      <c r="A189" s="794"/>
      <c r="B189" s="794"/>
      <c r="C189" s="794"/>
      <c r="D189" s="794"/>
      <c r="E189" s="794"/>
      <c r="F189" s="794"/>
      <c r="G189" s="794"/>
      <c r="H189" s="794"/>
      <c r="I189" s="794"/>
      <c r="J189" s="794"/>
      <c r="K189" s="794"/>
      <c r="L189" s="794"/>
      <c r="M189" s="794"/>
      <c r="N189" s="794"/>
      <c r="O189" s="802"/>
      <c r="P189" s="797" t="s">
        <v>71</v>
      </c>
      <c r="Q189" s="798"/>
      <c r="R189" s="798"/>
      <c r="S189" s="798"/>
      <c r="T189" s="798"/>
      <c r="U189" s="798"/>
      <c r="V189" s="799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customHeight="1" x14ac:dyDescent="0.2">
      <c r="A190" s="988" t="s">
        <v>336</v>
      </c>
      <c r="B190" s="989"/>
      <c r="C190" s="989"/>
      <c r="D190" s="989"/>
      <c r="E190" s="989"/>
      <c r="F190" s="989"/>
      <c r="G190" s="989"/>
      <c r="H190" s="989"/>
      <c r="I190" s="989"/>
      <c r="J190" s="989"/>
      <c r="K190" s="989"/>
      <c r="L190" s="989"/>
      <c r="M190" s="989"/>
      <c r="N190" s="989"/>
      <c r="O190" s="989"/>
      <c r="P190" s="989"/>
      <c r="Q190" s="989"/>
      <c r="R190" s="989"/>
      <c r="S190" s="989"/>
      <c r="T190" s="989"/>
      <c r="U190" s="989"/>
      <c r="V190" s="989"/>
      <c r="W190" s="989"/>
      <c r="X190" s="989"/>
      <c r="Y190" s="989"/>
      <c r="Z190" s="989"/>
      <c r="AA190" s="48"/>
      <c r="AB190" s="48"/>
      <c r="AC190" s="48"/>
    </row>
    <row r="191" spans="1:68" ht="16.5" customHeight="1" x14ac:dyDescent="0.25">
      <c r="A191" s="800" t="s">
        <v>337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2"/>
      <c r="AB191" s="772"/>
      <c r="AC191" s="772"/>
    </row>
    <row r="192" spans="1:68" ht="14.25" customHeight="1" x14ac:dyDescent="0.25">
      <c r="A192" s="793" t="s">
        <v>180</v>
      </c>
      <c r="B192" s="794"/>
      <c r="C192" s="794"/>
      <c r="D192" s="794"/>
      <c r="E192" s="794"/>
      <c r="F192" s="794"/>
      <c r="G192" s="794"/>
      <c r="H192" s="794"/>
      <c r="I192" s="794"/>
      <c r="J192" s="794"/>
      <c r="K192" s="794"/>
      <c r="L192" s="794"/>
      <c r="M192" s="794"/>
      <c r="N192" s="794"/>
      <c r="O192" s="794"/>
      <c r="P192" s="794"/>
      <c r="Q192" s="794"/>
      <c r="R192" s="794"/>
      <c r="S192" s="794"/>
      <c r="T192" s="794"/>
      <c r="U192" s="794"/>
      <c r="V192" s="794"/>
      <c r="W192" s="794"/>
      <c r="X192" s="794"/>
      <c r="Y192" s="794"/>
      <c r="Z192" s="794"/>
      <c r="AA192" s="773"/>
      <c r="AB192" s="773"/>
      <c r="AC192" s="773"/>
    </row>
    <row r="193" spans="1:68" ht="27" customHeight="1" x14ac:dyDescent="0.25">
      <c r="A193" s="54" t="s">
        <v>338</v>
      </c>
      <c r="B193" s="54" t="s">
        <v>339</v>
      </c>
      <c r="C193" s="31">
        <v>4301020323</v>
      </c>
      <c r="D193" s="784">
        <v>4680115886223</v>
      </c>
      <c r="E193" s="785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801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2"/>
      <c r="P194" s="797" t="s">
        <v>71</v>
      </c>
      <c r="Q194" s="798"/>
      <c r="R194" s="798"/>
      <c r="S194" s="798"/>
      <c r="T194" s="798"/>
      <c r="U194" s="798"/>
      <c r="V194" s="799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x14ac:dyDescent="0.2">
      <c r="A195" s="794"/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802"/>
      <c r="P195" s="797" t="s">
        <v>71</v>
      </c>
      <c r="Q195" s="798"/>
      <c r="R195" s="798"/>
      <c r="S195" s="798"/>
      <c r="T195" s="798"/>
      <c r="U195" s="798"/>
      <c r="V195" s="799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customHeight="1" x14ac:dyDescent="0.25">
      <c r="A196" s="793" t="s">
        <v>64</v>
      </c>
      <c r="B196" s="794"/>
      <c r="C196" s="794"/>
      <c r="D196" s="794"/>
      <c r="E196" s="794"/>
      <c r="F196" s="794"/>
      <c r="G196" s="794"/>
      <c r="H196" s="794"/>
      <c r="I196" s="794"/>
      <c r="J196" s="794"/>
      <c r="K196" s="794"/>
      <c r="L196" s="794"/>
      <c r="M196" s="794"/>
      <c r="N196" s="794"/>
      <c r="O196" s="794"/>
      <c r="P196" s="794"/>
      <c r="Q196" s="794"/>
      <c r="R196" s="794"/>
      <c r="S196" s="794"/>
      <c r="T196" s="794"/>
      <c r="U196" s="794"/>
      <c r="V196" s="794"/>
      <c r="W196" s="794"/>
      <c r="X196" s="794"/>
      <c r="Y196" s="794"/>
      <c r="Z196" s="794"/>
      <c r="AA196" s="773"/>
      <c r="AB196" s="773"/>
      <c r="AC196" s="773"/>
    </row>
    <row r="197" spans="1:68" ht="27" customHeight="1" x14ac:dyDescent="0.25">
      <c r="A197" s="54" t="s">
        <v>341</v>
      </c>
      <c r="B197" s="54" t="s">
        <v>342</v>
      </c>
      <c r="C197" s="31">
        <v>4301031191</v>
      </c>
      <c r="D197" s="784">
        <v>4680115880993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0</v>
      </c>
      <c r="Y197" s="778">
        <f t="shared" ref="Y197:Y204" si="36">IFERROR(IF(X197="",0,CEILING((X197/$H197),1)*$H197),"")</f>
        <v>0</v>
      </c>
      <c r="Z197" s="36" t="str">
        <f>IFERROR(IF(Y197=0,"",ROUNDUP(Y197/H197,0)*0.00753),"")</f>
        <v/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0</v>
      </c>
      <c r="BN197" s="64">
        <f t="shared" ref="BN197:BN204" si="38">IFERROR(Y197*I197/H197,"0")</f>
        <v>0</v>
      </c>
      <c r="BO197" s="64">
        <f t="shared" ref="BO197:BO204" si="39">IFERROR(1/J197*(X197/H197),"0")</f>
        <v>0</v>
      </c>
      <c r="BP197" s="64">
        <f t="shared" ref="BP197:BP204" si="40">IFERROR(1/J197*(Y197/H197),"0")</f>
        <v>0</v>
      </c>
    </row>
    <row r="198" spans="1:68" ht="27" customHeight="1" x14ac:dyDescent="0.25">
      <c r="A198" s="54" t="s">
        <v>344</v>
      </c>
      <c r="B198" s="54" t="s">
        <v>345</v>
      </c>
      <c r="C198" s="31">
        <v>4301031204</v>
      </c>
      <c r="D198" s="784">
        <v>4680115881761</v>
      </c>
      <c r="E198" s="785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4301031201</v>
      </c>
      <c r="D199" s="784">
        <v>4680115881563</v>
      </c>
      <c r="E199" s="785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350</v>
      </c>
      <c r="B200" s="54" t="s">
        <v>351</v>
      </c>
      <c r="C200" s="31">
        <v>4301031199</v>
      </c>
      <c r="D200" s="784">
        <v>4680115880986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352</v>
      </c>
      <c r="B201" s="54" t="s">
        <v>353</v>
      </c>
      <c r="C201" s="31">
        <v>4301031205</v>
      </c>
      <c r="D201" s="784">
        <v>4680115881785</v>
      </c>
      <c r="E201" s="785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2"/>
      <c r="R201" s="782"/>
      <c r="S201" s="782"/>
      <c r="T201" s="783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354</v>
      </c>
      <c r="B202" s="54" t="s">
        <v>355</v>
      </c>
      <c r="C202" s="31">
        <v>4301031202</v>
      </c>
      <c r="D202" s="784">
        <v>4680115881679</v>
      </c>
      <c r="E202" s="785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2"/>
      <c r="R202" s="782"/>
      <c r="S202" s="782"/>
      <c r="T202" s="783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356</v>
      </c>
      <c r="B203" s="54" t="s">
        <v>357</v>
      </c>
      <c r="C203" s="31">
        <v>4301031158</v>
      </c>
      <c r="D203" s="784">
        <v>4680115880191</v>
      </c>
      <c r="E203" s="785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2"/>
      <c r="R203" s="782"/>
      <c r="S203" s="782"/>
      <c r="T203" s="783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358</v>
      </c>
      <c r="B204" s="54" t="s">
        <v>359</v>
      </c>
      <c r="C204" s="31">
        <v>4301031245</v>
      </c>
      <c r="D204" s="784">
        <v>4680115883963</v>
      </c>
      <c r="E204" s="785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2"/>
      <c r="R204" s="782"/>
      <c r="S204" s="782"/>
      <c r="T204" s="783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01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2"/>
      <c r="P205" s="797" t="s">
        <v>71</v>
      </c>
      <c r="Q205" s="798"/>
      <c r="R205" s="798"/>
      <c r="S205" s="798"/>
      <c r="T205" s="798"/>
      <c r="U205" s="798"/>
      <c r="V205" s="799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0</v>
      </c>
      <c r="Y205" s="779">
        <f>IFERROR(Y197/H197,"0")+IFERROR(Y198/H198,"0")+IFERROR(Y199/H199,"0")+IFERROR(Y200/H200,"0")+IFERROR(Y201/H201,"0")+IFERROR(Y202/H202,"0")+IFERROR(Y203/H203,"0")+IFERROR(Y204/H204,"0")</f>
        <v>0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780"/>
      <c r="AB205" s="780"/>
      <c r="AC205" s="780"/>
    </row>
    <row r="206" spans="1:68" x14ac:dyDescent="0.2">
      <c r="A206" s="794"/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802"/>
      <c r="P206" s="797" t="s">
        <v>71</v>
      </c>
      <c r="Q206" s="798"/>
      <c r="R206" s="798"/>
      <c r="S206" s="798"/>
      <c r="T206" s="798"/>
      <c r="U206" s="798"/>
      <c r="V206" s="799"/>
      <c r="W206" s="37" t="s">
        <v>69</v>
      </c>
      <c r="X206" s="779">
        <f>IFERROR(SUM(X197:X204),"0")</f>
        <v>0</v>
      </c>
      <c r="Y206" s="779">
        <f>IFERROR(SUM(Y197:Y204),"0")</f>
        <v>0</v>
      </c>
      <c r="Z206" s="37"/>
      <c r="AA206" s="780"/>
      <c r="AB206" s="780"/>
      <c r="AC206" s="780"/>
    </row>
    <row r="207" spans="1:68" ht="16.5" customHeight="1" x14ac:dyDescent="0.25">
      <c r="A207" s="800" t="s">
        <v>361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2"/>
      <c r="AB207" s="772"/>
      <c r="AC207" s="772"/>
    </row>
    <row r="208" spans="1:68" ht="14.25" customHeight="1" x14ac:dyDescent="0.25">
      <c r="A208" s="793" t="s">
        <v>124</v>
      </c>
      <c r="B208" s="794"/>
      <c r="C208" s="794"/>
      <c r="D208" s="794"/>
      <c r="E208" s="794"/>
      <c r="F208" s="794"/>
      <c r="G208" s="794"/>
      <c r="H208" s="794"/>
      <c r="I208" s="794"/>
      <c r="J208" s="794"/>
      <c r="K208" s="794"/>
      <c r="L208" s="794"/>
      <c r="M208" s="794"/>
      <c r="N208" s="794"/>
      <c r="O208" s="794"/>
      <c r="P208" s="794"/>
      <c r="Q208" s="794"/>
      <c r="R208" s="794"/>
      <c r="S208" s="794"/>
      <c r="T208" s="794"/>
      <c r="U208" s="794"/>
      <c r="V208" s="794"/>
      <c r="W208" s="794"/>
      <c r="X208" s="794"/>
      <c r="Y208" s="794"/>
      <c r="Z208" s="794"/>
      <c r="AA208" s="773"/>
      <c r="AB208" s="773"/>
      <c r="AC208" s="773"/>
    </row>
    <row r="209" spans="1:68" ht="16.5" customHeight="1" x14ac:dyDescent="0.25">
      <c r="A209" s="54" t="s">
        <v>362</v>
      </c>
      <c r="B209" s="54" t="s">
        <v>363</v>
      </c>
      <c r="C209" s="31">
        <v>4301011450</v>
      </c>
      <c r="D209" s="784">
        <v>4680115881402</v>
      </c>
      <c r="E209" s="785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2"/>
      <c r="R209" s="782"/>
      <c r="S209" s="782"/>
      <c r="T209" s="783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365</v>
      </c>
      <c r="B210" s="54" t="s">
        <v>366</v>
      </c>
      <c r="C210" s="31">
        <v>4301011767</v>
      </c>
      <c r="D210" s="784">
        <v>4680115881396</v>
      </c>
      <c r="E210" s="785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801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2"/>
      <c r="P211" s="797" t="s">
        <v>71</v>
      </c>
      <c r="Q211" s="798"/>
      <c r="R211" s="798"/>
      <c r="S211" s="798"/>
      <c r="T211" s="798"/>
      <c r="U211" s="798"/>
      <c r="V211" s="799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x14ac:dyDescent="0.2">
      <c r="A212" s="794"/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802"/>
      <c r="P212" s="797" t="s">
        <v>71</v>
      </c>
      <c r="Q212" s="798"/>
      <c r="R212" s="798"/>
      <c r="S212" s="798"/>
      <c r="T212" s="798"/>
      <c r="U212" s="798"/>
      <c r="V212" s="799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customHeight="1" x14ac:dyDescent="0.25">
      <c r="A213" s="793" t="s">
        <v>180</v>
      </c>
      <c r="B213" s="794"/>
      <c r="C213" s="794"/>
      <c r="D213" s="794"/>
      <c r="E213" s="794"/>
      <c r="F213" s="794"/>
      <c r="G213" s="794"/>
      <c r="H213" s="794"/>
      <c r="I213" s="794"/>
      <c r="J213" s="794"/>
      <c r="K213" s="794"/>
      <c r="L213" s="794"/>
      <c r="M213" s="794"/>
      <c r="N213" s="794"/>
      <c r="O213" s="794"/>
      <c r="P213" s="794"/>
      <c r="Q213" s="794"/>
      <c r="R213" s="794"/>
      <c r="S213" s="794"/>
      <c r="T213" s="794"/>
      <c r="U213" s="794"/>
      <c r="V213" s="794"/>
      <c r="W213" s="794"/>
      <c r="X213" s="794"/>
      <c r="Y213" s="794"/>
      <c r="Z213" s="794"/>
      <c r="AA213" s="773"/>
      <c r="AB213" s="773"/>
      <c r="AC213" s="773"/>
    </row>
    <row r="214" spans="1:68" ht="16.5" customHeight="1" x14ac:dyDescent="0.25">
      <c r="A214" s="54" t="s">
        <v>368</v>
      </c>
      <c r="B214" s="54" t="s">
        <v>369</v>
      </c>
      <c r="C214" s="31">
        <v>4301020262</v>
      </c>
      <c r="D214" s="784">
        <v>4680115882935</v>
      </c>
      <c r="E214" s="785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4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2"/>
      <c r="R214" s="782"/>
      <c r="S214" s="782"/>
      <c r="T214" s="783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customHeight="1" x14ac:dyDescent="0.25">
      <c r="A215" s="54" t="s">
        <v>371</v>
      </c>
      <c r="B215" s="54" t="s">
        <v>372</v>
      </c>
      <c r="C215" s="31">
        <v>4301020220</v>
      </c>
      <c r="D215" s="784">
        <v>4680115880764</v>
      </c>
      <c r="E215" s="785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8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801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2"/>
      <c r="P216" s="797" t="s">
        <v>71</v>
      </c>
      <c r="Q216" s="798"/>
      <c r="R216" s="798"/>
      <c r="S216" s="798"/>
      <c r="T216" s="798"/>
      <c r="U216" s="798"/>
      <c r="V216" s="799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x14ac:dyDescent="0.2">
      <c r="A217" s="794"/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802"/>
      <c r="P217" s="797" t="s">
        <v>71</v>
      </c>
      <c r="Q217" s="798"/>
      <c r="R217" s="798"/>
      <c r="S217" s="798"/>
      <c r="T217" s="798"/>
      <c r="U217" s="798"/>
      <c r="V217" s="799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customHeight="1" x14ac:dyDescent="0.25">
      <c r="A218" s="793" t="s">
        <v>64</v>
      </c>
      <c r="B218" s="794"/>
      <c r="C218" s="794"/>
      <c r="D218" s="794"/>
      <c r="E218" s="794"/>
      <c r="F218" s="794"/>
      <c r="G218" s="794"/>
      <c r="H218" s="794"/>
      <c r="I218" s="794"/>
      <c r="J218" s="794"/>
      <c r="K218" s="794"/>
      <c r="L218" s="794"/>
      <c r="M218" s="794"/>
      <c r="N218" s="794"/>
      <c r="O218" s="794"/>
      <c r="P218" s="794"/>
      <c r="Q218" s="794"/>
      <c r="R218" s="794"/>
      <c r="S218" s="794"/>
      <c r="T218" s="794"/>
      <c r="U218" s="794"/>
      <c r="V218" s="794"/>
      <c r="W218" s="794"/>
      <c r="X218" s="794"/>
      <c r="Y218" s="794"/>
      <c r="Z218" s="794"/>
      <c r="AA218" s="773"/>
      <c r="AB218" s="773"/>
      <c r="AC218" s="773"/>
    </row>
    <row r="219" spans="1:68" ht="27" customHeight="1" x14ac:dyDescent="0.25">
      <c r="A219" s="54" t="s">
        <v>373</v>
      </c>
      <c r="B219" s="54" t="s">
        <v>374</v>
      </c>
      <c r="C219" s="31">
        <v>4301031224</v>
      </c>
      <c r="D219" s="784">
        <v>4680115882683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150</v>
      </c>
      <c r="Y219" s="778">
        <f t="shared" ref="Y219:Y226" si="41">IFERROR(IF(X219="",0,CEILING((X219/$H219),1)*$H219),"")</f>
        <v>151.20000000000002</v>
      </c>
      <c r="Z219" s="36">
        <f>IFERROR(IF(Y219=0,"",ROUNDUP(Y219/H219,0)*0.00902),"")</f>
        <v>0.25256000000000001</v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155.83333333333331</v>
      </c>
      <c r="BN219" s="64">
        <f t="shared" ref="BN219:BN226" si="43">IFERROR(Y219*I219/H219,"0")</f>
        <v>157.08000000000001</v>
      </c>
      <c r="BO219" s="64">
        <f t="shared" ref="BO219:BO226" si="44">IFERROR(1/J219*(X219/H219),"0")</f>
        <v>0.21043771043771042</v>
      </c>
      <c r="BP219" s="64">
        <f t="shared" ref="BP219:BP226" si="45">IFERROR(1/J219*(Y219/H219),"0")</f>
        <v>0.21212121212121213</v>
      </c>
    </row>
    <row r="220" spans="1:68" ht="27" customHeight="1" x14ac:dyDescent="0.25">
      <c r="A220" s="54" t="s">
        <v>376</v>
      </c>
      <c r="B220" s="54" t="s">
        <v>377</v>
      </c>
      <c r="C220" s="31">
        <v>4301031230</v>
      </c>
      <c r="D220" s="784">
        <v>4680115882690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379</v>
      </c>
      <c r="B221" s="54" t="s">
        <v>380</v>
      </c>
      <c r="C221" s="31">
        <v>4301031220</v>
      </c>
      <c r="D221" s="784">
        <v>4680115882669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250</v>
      </c>
      <c r="Y221" s="778">
        <f t="shared" si="41"/>
        <v>253.8</v>
      </c>
      <c r="Z221" s="36">
        <f>IFERROR(IF(Y221=0,"",ROUNDUP(Y221/H221,0)*0.00902),"")</f>
        <v>0.42393999999999998</v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259.72222222222223</v>
      </c>
      <c r="BN221" s="64">
        <f t="shared" si="43"/>
        <v>263.67</v>
      </c>
      <c r="BO221" s="64">
        <f t="shared" si="44"/>
        <v>0.35072951739618402</v>
      </c>
      <c r="BP221" s="64">
        <f t="shared" si="45"/>
        <v>0.35606060606060608</v>
      </c>
    </row>
    <row r="222" spans="1:68" ht="27" customHeight="1" x14ac:dyDescent="0.25">
      <c r="A222" s="54" t="s">
        <v>382</v>
      </c>
      <c r="B222" s="54" t="s">
        <v>383</v>
      </c>
      <c r="C222" s="31">
        <v>4301031221</v>
      </c>
      <c r="D222" s="784">
        <v>4680115882676</v>
      </c>
      <c r="E222" s="785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100</v>
      </c>
      <c r="Y222" s="778">
        <f t="shared" si="41"/>
        <v>102.60000000000001</v>
      </c>
      <c r="Z222" s="36">
        <f>IFERROR(IF(Y222=0,"",ROUNDUP(Y222/H222,0)*0.00902),"")</f>
        <v>0.17138</v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103.88888888888889</v>
      </c>
      <c r="BN222" s="64">
        <f t="shared" si="43"/>
        <v>106.59000000000002</v>
      </c>
      <c r="BO222" s="64">
        <f t="shared" si="44"/>
        <v>0.14029180695847362</v>
      </c>
      <c r="BP222" s="64">
        <f t="shared" si="45"/>
        <v>0.14393939393939395</v>
      </c>
    </row>
    <row r="223" spans="1:68" ht="27" customHeight="1" x14ac:dyDescent="0.25">
      <c r="A223" s="54" t="s">
        <v>385</v>
      </c>
      <c r="B223" s="54" t="s">
        <v>386</v>
      </c>
      <c r="C223" s="31">
        <v>4301031223</v>
      </c>
      <c r="D223" s="784">
        <v>4680115884014</v>
      </c>
      <c r="E223" s="785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2"/>
      <c r="R223" s="782"/>
      <c r="S223" s="782"/>
      <c r="T223" s="783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387</v>
      </c>
      <c r="B224" s="54" t="s">
        <v>388</v>
      </c>
      <c r="C224" s="31">
        <v>4301031222</v>
      </c>
      <c r="D224" s="784">
        <v>4680115884007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2"/>
      <c r="R224" s="782"/>
      <c r="S224" s="782"/>
      <c r="T224" s="783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389</v>
      </c>
      <c r="B225" s="54" t="s">
        <v>390</v>
      </c>
      <c r="C225" s="31">
        <v>4301031229</v>
      </c>
      <c r="D225" s="784">
        <v>4680115884038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2"/>
      <c r="R225" s="782"/>
      <c r="S225" s="782"/>
      <c r="T225" s="783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customHeight="1" x14ac:dyDescent="0.25">
      <c r="A226" s="54" t="s">
        <v>391</v>
      </c>
      <c r="B226" s="54" t="s">
        <v>392</v>
      </c>
      <c r="C226" s="31">
        <v>4301031225</v>
      </c>
      <c r="D226" s="784">
        <v>4680115884021</v>
      </c>
      <c r="E226" s="785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0</v>
      </c>
      <c r="Y226" s="778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x14ac:dyDescent="0.2">
      <c r="A227" s="801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2"/>
      <c r="P227" s="797" t="s">
        <v>71</v>
      </c>
      <c r="Q227" s="798"/>
      <c r="R227" s="798"/>
      <c r="S227" s="798"/>
      <c r="T227" s="798"/>
      <c r="U227" s="798"/>
      <c r="V227" s="799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92.592592592592581</v>
      </c>
      <c r="Y227" s="779">
        <f>IFERROR(Y219/H219,"0")+IFERROR(Y220/H220,"0")+IFERROR(Y221/H221,"0")+IFERROR(Y222/H222,"0")+IFERROR(Y223/H223,"0")+IFERROR(Y224/H224,"0")+IFERROR(Y225/H225,"0")+IFERROR(Y226/H226,"0")</f>
        <v>94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0.84787999999999997</v>
      </c>
      <c r="AA227" s="780"/>
      <c r="AB227" s="780"/>
      <c r="AC227" s="780"/>
    </row>
    <row r="228" spans="1:68" x14ac:dyDescent="0.2">
      <c r="A228" s="794"/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802"/>
      <c r="P228" s="797" t="s">
        <v>71</v>
      </c>
      <c r="Q228" s="798"/>
      <c r="R228" s="798"/>
      <c r="S228" s="798"/>
      <c r="T228" s="798"/>
      <c r="U228" s="798"/>
      <c r="V228" s="799"/>
      <c r="W228" s="37" t="s">
        <v>69</v>
      </c>
      <c r="X228" s="779">
        <f>IFERROR(SUM(X219:X226),"0")</f>
        <v>500</v>
      </c>
      <c r="Y228" s="779">
        <f>IFERROR(SUM(Y219:Y226),"0")</f>
        <v>507.6</v>
      </c>
      <c r="Z228" s="37"/>
      <c r="AA228" s="780"/>
      <c r="AB228" s="780"/>
      <c r="AC228" s="780"/>
    </row>
    <row r="229" spans="1:68" ht="14.25" customHeight="1" x14ac:dyDescent="0.25">
      <c r="A229" s="793" t="s">
        <v>73</v>
      </c>
      <c r="B229" s="794"/>
      <c r="C229" s="794"/>
      <c r="D229" s="794"/>
      <c r="E229" s="794"/>
      <c r="F229" s="794"/>
      <c r="G229" s="794"/>
      <c r="H229" s="794"/>
      <c r="I229" s="794"/>
      <c r="J229" s="794"/>
      <c r="K229" s="794"/>
      <c r="L229" s="794"/>
      <c r="M229" s="794"/>
      <c r="N229" s="794"/>
      <c r="O229" s="794"/>
      <c r="P229" s="794"/>
      <c r="Q229" s="794"/>
      <c r="R229" s="794"/>
      <c r="S229" s="794"/>
      <c r="T229" s="794"/>
      <c r="U229" s="794"/>
      <c r="V229" s="794"/>
      <c r="W229" s="794"/>
      <c r="X229" s="794"/>
      <c r="Y229" s="794"/>
      <c r="Z229" s="794"/>
      <c r="AA229" s="773"/>
      <c r="AB229" s="773"/>
      <c r="AC229" s="773"/>
    </row>
    <row r="230" spans="1:68" ht="37.5" customHeight="1" x14ac:dyDescent="0.25">
      <c r="A230" s="54" t="s">
        <v>393</v>
      </c>
      <c r="B230" s="54" t="s">
        <v>394</v>
      </c>
      <c r="C230" s="31">
        <v>4301051408</v>
      </c>
      <c r="D230" s="784">
        <v>4680115881594</v>
      </c>
      <c r="E230" s="785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0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200</v>
      </c>
      <c r="Y230" s="778">
        <f t="shared" ref="Y230:Y240" si="46">IFERROR(IF(X230="",0,CEILING((X230/$H230),1)*$H230),"")</f>
        <v>202.5</v>
      </c>
      <c r="Z230" s="36">
        <f>IFERROR(IF(Y230=0,"",ROUNDUP(Y230/H230,0)*0.02175),"")</f>
        <v>0.54374999999999996</v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213.92592592592592</v>
      </c>
      <c r="BN230" s="64">
        <f t="shared" ref="BN230:BN240" si="48">IFERROR(Y230*I230/H230,"0")</f>
        <v>216.60000000000002</v>
      </c>
      <c r="BO230" s="64">
        <f t="shared" ref="BO230:BO240" si="49">IFERROR(1/J230*(X230/H230),"0")</f>
        <v>0.44091710758377423</v>
      </c>
      <c r="BP230" s="64">
        <f t="shared" ref="BP230:BP240" si="50">IFERROR(1/J230*(Y230/H230),"0")</f>
        <v>0.4464285714285714</v>
      </c>
    </row>
    <row r="231" spans="1:68" ht="27" customHeight="1" x14ac:dyDescent="0.25">
      <c r="A231" s="54" t="s">
        <v>396</v>
      </c>
      <c r="B231" s="54" t="s">
        <v>397</v>
      </c>
      <c r="C231" s="31">
        <v>4301051754</v>
      </c>
      <c r="D231" s="784">
        <v>4680115880962</v>
      </c>
      <c r="E231" s="785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150</v>
      </c>
      <c r="Y231" s="778">
        <f t="shared" si="46"/>
        <v>156</v>
      </c>
      <c r="Z231" s="36">
        <f>IFERROR(IF(Y231=0,"",ROUNDUP(Y231/H231,0)*0.02175),"")</f>
        <v>0.43499999999999994</v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160.84615384615387</v>
      </c>
      <c r="BN231" s="64">
        <f t="shared" si="48"/>
        <v>167.28000000000003</v>
      </c>
      <c r="BO231" s="64">
        <f t="shared" si="49"/>
        <v>0.34340659340659335</v>
      </c>
      <c r="BP231" s="64">
        <f t="shared" si="50"/>
        <v>0.3571428571428571</v>
      </c>
    </row>
    <row r="232" spans="1:68" ht="37.5" customHeight="1" x14ac:dyDescent="0.25">
      <c r="A232" s="54" t="s">
        <v>399</v>
      </c>
      <c r="B232" s="54" t="s">
        <v>400</v>
      </c>
      <c r="C232" s="31">
        <v>4301051411</v>
      </c>
      <c r="D232" s="784">
        <v>4680115881617</v>
      </c>
      <c r="E232" s="785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4301051632</v>
      </c>
      <c r="D233" s="784">
        <v>4680115880573</v>
      </c>
      <c r="E233" s="785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100</v>
      </c>
      <c r="Y233" s="778">
        <f t="shared" si="46"/>
        <v>104.39999999999999</v>
      </c>
      <c r="Z233" s="36">
        <f>IFERROR(IF(Y233=0,"",ROUNDUP(Y233/H233,0)*0.02175),"")</f>
        <v>0.26100000000000001</v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106.48275862068967</v>
      </c>
      <c r="BN233" s="64">
        <f t="shared" si="48"/>
        <v>111.16799999999999</v>
      </c>
      <c r="BO233" s="64">
        <f t="shared" si="49"/>
        <v>0.20525451559934318</v>
      </c>
      <c r="BP233" s="64">
        <f t="shared" si="50"/>
        <v>0.21428571428571427</v>
      </c>
    </row>
    <row r="234" spans="1:68" ht="37.5" customHeight="1" x14ac:dyDescent="0.25">
      <c r="A234" s="54" t="s">
        <v>405</v>
      </c>
      <c r="B234" s="54" t="s">
        <v>406</v>
      </c>
      <c r="C234" s="31">
        <v>4301051407</v>
      </c>
      <c r="D234" s="784">
        <v>4680115882195</v>
      </c>
      <c r="E234" s="785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4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ref="Z234:Z240" si="51">IFERROR(IF(Y234=0,"",ROUNDUP(Y234/H234,0)*0.00753),"")</f>
        <v/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37.5" customHeight="1" x14ac:dyDescent="0.25">
      <c r="A235" s="54" t="s">
        <v>407</v>
      </c>
      <c r="B235" s="54" t="s">
        <v>408</v>
      </c>
      <c r="C235" s="31">
        <v>4301051752</v>
      </c>
      <c r="D235" s="784">
        <v>4680115882607</v>
      </c>
      <c r="E235" s="785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5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4301051630</v>
      </c>
      <c r="D236" s="784">
        <v>4680115880092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300</v>
      </c>
      <c r="Y236" s="778">
        <f t="shared" si="46"/>
        <v>300</v>
      </c>
      <c r="Z236" s="36">
        <f t="shared" si="51"/>
        <v>0.94125000000000003</v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334</v>
      </c>
      <c r="BN236" s="64">
        <f t="shared" si="48"/>
        <v>334</v>
      </c>
      <c r="BO236" s="64">
        <f t="shared" si="49"/>
        <v>0.80128205128205121</v>
      </c>
      <c r="BP236" s="64">
        <f t="shared" si="50"/>
        <v>0.80128205128205121</v>
      </c>
    </row>
    <row r="237" spans="1:68" ht="27" customHeight="1" x14ac:dyDescent="0.25">
      <c r="A237" s="54" t="s">
        <v>413</v>
      </c>
      <c r="B237" s="54" t="s">
        <v>414</v>
      </c>
      <c r="C237" s="31">
        <v>4301051631</v>
      </c>
      <c r="D237" s="784">
        <v>4680115880221</v>
      </c>
      <c r="E237" s="785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2"/>
      <c r="R237" s="782"/>
      <c r="S237" s="782"/>
      <c r="T237" s="783"/>
      <c r="U237" s="34"/>
      <c r="V237" s="34"/>
      <c r="W237" s="35" t="s">
        <v>69</v>
      </c>
      <c r="X237" s="777">
        <v>300</v>
      </c>
      <c r="Y237" s="778">
        <f t="shared" si="46"/>
        <v>300</v>
      </c>
      <c r="Z237" s="36">
        <f t="shared" si="51"/>
        <v>0.94125000000000003</v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334</v>
      </c>
      <c r="BN237" s="64">
        <f t="shared" si="48"/>
        <v>334</v>
      </c>
      <c r="BO237" s="64">
        <f t="shared" si="49"/>
        <v>0.80128205128205121</v>
      </c>
      <c r="BP237" s="64">
        <f t="shared" si="50"/>
        <v>0.80128205128205121</v>
      </c>
    </row>
    <row r="238" spans="1:68" ht="27" customHeight="1" x14ac:dyDescent="0.25">
      <c r="A238" s="54" t="s">
        <v>415</v>
      </c>
      <c r="B238" s="54" t="s">
        <v>416</v>
      </c>
      <c r="C238" s="31">
        <v>4301051749</v>
      </c>
      <c r="D238" s="784">
        <v>4680115882942</v>
      </c>
      <c r="E238" s="785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2"/>
      <c r="R238" s="782"/>
      <c r="S238" s="782"/>
      <c r="T238" s="783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417</v>
      </c>
      <c r="B239" s="54" t="s">
        <v>418</v>
      </c>
      <c r="C239" s="31">
        <v>4301051753</v>
      </c>
      <c r="D239" s="784">
        <v>4680115880504</v>
      </c>
      <c r="E239" s="785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2"/>
      <c r="R239" s="782"/>
      <c r="S239" s="782"/>
      <c r="T239" s="783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customHeight="1" x14ac:dyDescent="0.25">
      <c r="A240" s="54" t="s">
        <v>419</v>
      </c>
      <c r="B240" s="54" t="s">
        <v>420</v>
      </c>
      <c r="C240" s="31">
        <v>4301051410</v>
      </c>
      <c r="D240" s="784">
        <v>4680115882164</v>
      </c>
      <c r="E240" s="785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0</v>
      </c>
      <c r="Y240" s="778">
        <f t="shared" si="46"/>
        <v>0</v>
      </c>
      <c r="Z240" s="36" t="str">
        <f t="shared" si="51"/>
        <v/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x14ac:dyDescent="0.2">
      <c r="A241" s="801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2"/>
      <c r="P241" s="797" t="s">
        <v>71</v>
      </c>
      <c r="Q241" s="798"/>
      <c r="R241" s="798"/>
      <c r="S241" s="798"/>
      <c r="T241" s="798"/>
      <c r="U241" s="798"/>
      <c r="V241" s="799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305.41638012902382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307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3.1222500000000002</v>
      </c>
      <c r="AA241" s="780"/>
      <c r="AB241" s="780"/>
      <c r="AC241" s="780"/>
    </row>
    <row r="242" spans="1:68" x14ac:dyDescent="0.2">
      <c r="A242" s="794"/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802"/>
      <c r="P242" s="797" t="s">
        <v>71</v>
      </c>
      <c r="Q242" s="798"/>
      <c r="R242" s="798"/>
      <c r="S242" s="798"/>
      <c r="T242" s="798"/>
      <c r="U242" s="798"/>
      <c r="V242" s="799"/>
      <c r="W242" s="37" t="s">
        <v>69</v>
      </c>
      <c r="X242" s="779">
        <f>IFERROR(SUM(X230:X240),"0")</f>
        <v>1050</v>
      </c>
      <c r="Y242" s="779">
        <f>IFERROR(SUM(Y230:Y240),"0")</f>
        <v>1062.9000000000001</v>
      </c>
      <c r="Z242" s="37"/>
      <c r="AA242" s="780"/>
      <c r="AB242" s="780"/>
      <c r="AC242" s="780"/>
    </row>
    <row r="243" spans="1:68" ht="14.25" customHeight="1" x14ac:dyDescent="0.25">
      <c r="A243" s="793" t="s">
        <v>222</v>
      </c>
      <c r="B243" s="794"/>
      <c r="C243" s="794"/>
      <c r="D243" s="794"/>
      <c r="E243" s="794"/>
      <c r="F243" s="794"/>
      <c r="G243" s="794"/>
      <c r="H243" s="794"/>
      <c r="I243" s="794"/>
      <c r="J243" s="794"/>
      <c r="K243" s="794"/>
      <c r="L243" s="794"/>
      <c r="M243" s="794"/>
      <c r="N243" s="794"/>
      <c r="O243" s="794"/>
      <c r="P243" s="794"/>
      <c r="Q243" s="794"/>
      <c r="R243" s="794"/>
      <c r="S243" s="794"/>
      <c r="T243" s="794"/>
      <c r="U243" s="794"/>
      <c r="V243" s="794"/>
      <c r="W243" s="794"/>
      <c r="X243" s="794"/>
      <c r="Y243" s="794"/>
      <c r="Z243" s="794"/>
      <c r="AA243" s="773"/>
      <c r="AB243" s="773"/>
      <c r="AC243" s="773"/>
    </row>
    <row r="244" spans="1:68" ht="16.5" customHeight="1" x14ac:dyDescent="0.25">
      <c r="A244" s="54" t="s">
        <v>422</v>
      </c>
      <c r="B244" s="54" t="s">
        <v>423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customHeight="1" x14ac:dyDescent="0.25">
      <c r="A245" s="54" t="s">
        <v>422</v>
      </c>
      <c r="B245" s="54" t="s">
        <v>425</v>
      </c>
      <c r="C245" s="31">
        <v>4301060360</v>
      </c>
      <c r="D245" s="784">
        <v>4680115882874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2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427</v>
      </c>
      <c r="B246" s="54" t="s">
        <v>428</v>
      </c>
      <c r="C246" s="31">
        <v>4301060359</v>
      </c>
      <c r="D246" s="784">
        <v>4680115884434</v>
      </c>
      <c r="E246" s="785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2"/>
      <c r="R246" s="782"/>
      <c r="S246" s="782"/>
      <c r="T246" s="783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430</v>
      </c>
      <c r="B247" s="54" t="s">
        <v>431</v>
      </c>
      <c r="C247" s="31">
        <v>4301060375</v>
      </c>
      <c r="D247" s="784">
        <v>4680115880818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2"/>
      <c r="R247" s="782"/>
      <c r="S247" s="782"/>
      <c r="T247" s="783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37.5" customHeight="1" x14ac:dyDescent="0.25">
      <c r="A248" s="54" t="s">
        <v>433</v>
      </c>
      <c r="B248" s="54" t="s">
        <v>434</v>
      </c>
      <c r="C248" s="31">
        <v>4301060389</v>
      </c>
      <c r="D248" s="784">
        <v>4680115880801</v>
      </c>
      <c r="E248" s="785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2"/>
      <c r="R248" s="782"/>
      <c r="S248" s="782"/>
      <c r="T248" s="783"/>
      <c r="U248" s="34"/>
      <c r="V248" s="34"/>
      <c r="W248" s="35" t="s">
        <v>69</v>
      </c>
      <c r="X248" s="777">
        <v>0</v>
      </c>
      <c r="Y248" s="778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801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2"/>
      <c r="P249" s="797" t="s">
        <v>71</v>
      </c>
      <c r="Q249" s="798"/>
      <c r="R249" s="798"/>
      <c r="S249" s="798"/>
      <c r="T249" s="798"/>
      <c r="U249" s="798"/>
      <c r="V249" s="799"/>
      <c r="W249" s="37" t="s">
        <v>72</v>
      </c>
      <c r="X249" s="779">
        <f>IFERROR(X244/H244,"0")+IFERROR(X245/H245,"0")+IFERROR(X246/H246,"0")+IFERROR(X247/H247,"0")+IFERROR(X248/H248,"0")</f>
        <v>0</v>
      </c>
      <c r="Y249" s="779">
        <f>IFERROR(Y244/H244,"0")+IFERROR(Y245/H245,"0")+IFERROR(Y246/H246,"0")+IFERROR(Y247/H247,"0")+IFERROR(Y248/H248,"0")</f>
        <v>0</v>
      </c>
      <c r="Z249" s="779">
        <f>IFERROR(IF(Z244="",0,Z244),"0")+IFERROR(IF(Z245="",0,Z245),"0")+IFERROR(IF(Z246="",0,Z246),"0")+IFERROR(IF(Z247="",0,Z247),"0")+IFERROR(IF(Z248="",0,Z248),"0")</f>
        <v>0</v>
      </c>
      <c r="AA249" s="780"/>
      <c r="AB249" s="780"/>
      <c r="AC249" s="780"/>
    </row>
    <row r="250" spans="1:68" x14ac:dyDescent="0.2">
      <c r="A250" s="794"/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802"/>
      <c r="P250" s="797" t="s">
        <v>71</v>
      </c>
      <c r="Q250" s="798"/>
      <c r="R250" s="798"/>
      <c r="S250" s="798"/>
      <c r="T250" s="798"/>
      <c r="U250" s="798"/>
      <c r="V250" s="799"/>
      <c r="W250" s="37" t="s">
        <v>69</v>
      </c>
      <c r="X250" s="779">
        <f>IFERROR(SUM(X244:X248),"0")</f>
        <v>0</v>
      </c>
      <c r="Y250" s="779">
        <f>IFERROR(SUM(Y244:Y248),"0")</f>
        <v>0</v>
      </c>
      <c r="Z250" s="37"/>
      <c r="AA250" s="780"/>
      <c r="AB250" s="780"/>
      <c r="AC250" s="780"/>
    </row>
    <row r="251" spans="1:68" ht="16.5" customHeight="1" x14ac:dyDescent="0.25">
      <c r="A251" s="800" t="s">
        <v>436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2"/>
      <c r="AB251" s="772"/>
      <c r="AC251" s="772"/>
    </row>
    <row r="252" spans="1:68" ht="14.25" customHeight="1" x14ac:dyDescent="0.25">
      <c r="A252" s="793" t="s">
        <v>124</v>
      </c>
      <c r="B252" s="794"/>
      <c r="C252" s="794"/>
      <c r="D252" s="794"/>
      <c r="E252" s="794"/>
      <c r="F252" s="794"/>
      <c r="G252" s="794"/>
      <c r="H252" s="794"/>
      <c r="I252" s="794"/>
      <c r="J252" s="794"/>
      <c r="K252" s="794"/>
      <c r="L252" s="794"/>
      <c r="M252" s="794"/>
      <c r="N252" s="794"/>
      <c r="O252" s="794"/>
      <c r="P252" s="794"/>
      <c r="Q252" s="794"/>
      <c r="R252" s="794"/>
      <c r="S252" s="794"/>
      <c r="T252" s="794"/>
      <c r="U252" s="794"/>
      <c r="V252" s="794"/>
      <c r="W252" s="794"/>
      <c r="X252" s="794"/>
      <c r="Y252" s="794"/>
      <c r="Z252" s="794"/>
      <c r="AA252" s="773"/>
      <c r="AB252" s="773"/>
      <c r="AC252" s="773"/>
    </row>
    <row r="253" spans="1:68" ht="27" customHeight="1" x14ac:dyDescent="0.25">
      <c r="A253" s="54" t="s">
        <v>437</v>
      </c>
      <c r="B253" s="54" t="s">
        <v>438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4301011717</v>
      </c>
      <c r="D254" s="784">
        <v>4680115884274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4301011719</v>
      </c>
      <c r="D255" s="784">
        <v>4680115884298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445</v>
      </c>
      <c r="B257" s="54" t="s">
        <v>447</v>
      </c>
      <c r="C257" s="31">
        <v>4301011733</v>
      </c>
      <c r="D257" s="784">
        <v>4680115884250</v>
      </c>
      <c r="E257" s="785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09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4301011718</v>
      </c>
      <c r="D258" s="784">
        <v>4680115884281</v>
      </c>
      <c r="E258" s="785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2"/>
      <c r="R258" s="782"/>
      <c r="S258" s="782"/>
      <c r="T258" s="783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452</v>
      </c>
      <c r="B259" s="54" t="s">
        <v>453</v>
      </c>
      <c r="C259" s="31">
        <v>4301011720</v>
      </c>
      <c r="D259" s="784">
        <v>4680115884199</v>
      </c>
      <c r="E259" s="785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2"/>
      <c r="R259" s="782"/>
      <c r="S259" s="782"/>
      <c r="T259" s="783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454</v>
      </c>
      <c r="B260" s="54" t="s">
        <v>455</v>
      </c>
      <c r="C260" s="31">
        <v>4301011716</v>
      </c>
      <c r="D260" s="784">
        <v>4680115884267</v>
      </c>
      <c r="E260" s="785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2"/>
      <c r="R260" s="782"/>
      <c r="S260" s="782"/>
      <c r="T260" s="783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801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2"/>
      <c r="P261" s="797" t="s">
        <v>71</v>
      </c>
      <c r="Q261" s="798"/>
      <c r="R261" s="798"/>
      <c r="S261" s="798"/>
      <c r="T261" s="798"/>
      <c r="U261" s="798"/>
      <c r="V261" s="799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x14ac:dyDescent="0.2">
      <c r="A262" s="794"/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802"/>
      <c r="P262" s="797" t="s">
        <v>71</v>
      </c>
      <c r="Q262" s="798"/>
      <c r="R262" s="798"/>
      <c r="S262" s="798"/>
      <c r="T262" s="798"/>
      <c r="U262" s="798"/>
      <c r="V262" s="799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customHeight="1" x14ac:dyDescent="0.25">
      <c r="A263" s="800" t="s">
        <v>457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2"/>
      <c r="AB263" s="772"/>
      <c r="AC263" s="772"/>
    </row>
    <row r="264" spans="1:68" ht="14.25" customHeight="1" x14ac:dyDescent="0.25">
      <c r="A264" s="793" t="s">
        <v>124</v>
      </c>
      <c r="B264" s="794"/>
      <c r="C264" s="794"/>
      <c r="D264" s="794"/>
      <c r="E264" s="794"/>
      <c r="F264" s="794"/>
      <c r="G264" s="794"/>
      <c r="H264" s="794"/>
      <c r="I264" s="794"/>
      <c r="J264" s="794"/>
      <c r="K264" s="794"/>
      <c r="L264" s="794"/>
      <c r="M264" s="794"/>
      <c r="N264" s="794"/>
      <c r="O264" s="794"/>
      <c r="P264" s="794"/>
      <c r="Q264" s="794"/>
      <c r="R264" s="794"/>
      <c r="S264" s="794"/>
      <c r="T264" s="794"/>
      <c r="U264" s="794"/>
      <c r="V264" s="794"/>
      <c r="W264" s="794"/>
      <c r="X264" s="794"/>
      <c r="Y264" s="794"/>
      <c r="Z264" s="794"/>
      <c r="AA264" s="773"/>
      <c r="AB264" s="773"/>
      <c r="AC264" s="773"/>
    </row>
    <row r="265" spans="1:68" ht="27" customHeight="1" x14ac:dyDescent="0.25">
      <c r="A265" s="54" t="s">
        <v>458</v>
      </c>
      <c r="B265" s="54" t="s">
        <v>459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5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4301011826</v>
      </c>
      <c r="D266" s="784">
        <v>4680115884137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4301011724</v>
      </c>
      <c r="D267" s="784">
        <v>4680115884236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465</v>
      </c>
      <c r="B269" s="54" t="s">
        <v>467</v>
      </c>
      <c r="C269" s="31">
        <v>4301011721</v>
      </c>
      <c r="D269" s="784">
        <v>4680115884175</v>
      </c>
      <c r="E269" s="785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4301011824</v>
      </c>
      <c r="D270" s="784">
        <v>4680115884144</v>
      </c>
      <c r="E270" s="785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471</v>
      </c>
      <c r="B271" s="54" t="s">
        <v>472</v>
      </c>
      <c r="C271" s="31">
        <v>4301011963</v>
      </c>
      <c r="D271" s="784">
        <v>4680115885288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5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2"/>
      <c r="R271" s="782"/>
      <c r="S271" s="782"/>
      <c r="T271" s="783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474</v>
      </c>
      <c r="B272" s="54" t="s">
        <v>475</v>
      </c>
      <c r="C272" s="31">
        <v>4301011726</v>
      </c>
      <c r="D272" s="784">
        <v>4680115884182</v>
      </c>
      <c r="E272" s="785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2"/>
      <c r="R272" s="782"/>
      <c r="S272" s="782"/>
      <c r="T272" s="783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476</v>
      </c>
      <c r="B273" s="54" t="s">
        <v>477</v>
      </c>
      <c r="C273" s="31">
        <v>4301011722</v>
      </c>
      <c r="D273" s="784">
        <v>4680115884205</v>
      </c>
      <c r="E273" s="785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2"/>
      <c r="R273" s="782"/>
      <c r="S273" s="782"/>
      <c r="T273" s="783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x14ac:dyDescent="0.2">
      <c r="A274" s="801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2"/>
      <c r="P274" s="797" t="s">
        <v>71</v>
      </c>
      <c r="Q274" s="798"/>
      <c r="R274" s="798"/>
      <c r="S274" s="798"/>
      <c r="T274" s="798"/>
      <c r="U274" s="798"/>
      <c r="V274" s="799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</v>
      </c>
      <c r="Y274" s="779">
        <f>IFERROR(Y265/H265,"0")+IFERROR(Y266/H266,"0")+IFERROR(Y267/H267,"0")+IFERROR(Y268/H268,"0")+IFERROR(Y269/H269,"0")+IFERROR(Y270/H270,"0")+IFERROR(Y271/H271,"0")+IFERROR(Y272/H272,"0")+IFERROR(Y273/H273,"0")</f>
        <v>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780"/>
      <c r="AB274" s="780"/>
      <c r="AC274" s="780"/>
    </row>
    <row r="275" spans="1:68" x14ac:dyDescent="0.2">
      <c r="A275" s="794"/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802"/>
      <c r="P275" s="797" t="s">
        <v>71</v>
      </c>
      <c r="Q275" s="798"/>
      <c r="R275" s="798"/>
      <c r="S275" s="798"/>
      <c r="T275" s="798"/>
      <c r="U275" s="798"/>
      <c r="V275" s="799"/>
      <c r="W275" s="37" t="s">
        <v>69</v>
      </c>
      <c r="X275" s="779">
        <f>IFERROR(SUM(X265:X273),"0")</f>
        <v>0</v>
      </c>
      <c r="Y275" s="779">
        <f>IFERROR(SUM(Y265:Y273),"0")</f>
        <v>0</v>
      </c>
      <c r="Z275" s="37"/>
      <c r="AA275" s="780"/>
      <c r="AB275" s="780"/>
      <c r="AC275" s="780"/>
    </row>
    <row r="276" spans="1:68" ht="14.25" customHeight="1" x14ac:dyDescent="0.25">
      <c r="A276" s="793" t="s">
        <v>180</v>
      </c>
      <c r="B276" s="794"/>
      <c r="C276" s="794"/>
      <c r="D276" s="794"/>
      <c r="E276" s="794"/>
      <c r="F276" s="794"/>
      <c r="G276" s="794"/>
      <c r="H276" s="794"/>
      <c r="I276" s="794"/>
      <c r="J276" s="794"/>
      <c r="K276" s="794"/>
      <c r="L276" s="794"/>
      <c r="M276" s="794"/>
      <c r="N276" s="794"/>
      <c r="O276" s="794"/>
      <c r="P276" s="794"/>
      <c r="Q276" s="794"/>
      <c r="R276" s="794"/>
      <c r="S276" s="794"/>
      <c r="T276" s="794"/>
      <c r="U276" s="794"/>
      <c r="V276" s="794"/>
      <c r="W276" s="794"/>
      <c r="X276" s="794"/>
      <c r="Y276" s="794"/>
      <c r="Z276" s="794"/>
      <c r="AA276" s="773"/>
      <c r="AB276" s="773"/>
      <c r="AC276" s="773"/>
    </row>
    <row r="277" spans="1:68" ht="27" customHeight="1" x14ac:dyDescent="0.25">
      <c r="A277" s="54" t="s">
        <v>478</v>
      </c>
      <c r="B277" s="54" t="s">
        <v>479</v>
      </c>
      <c r="C277" s="31">
        <v>4301020340</v>
      </c>
      <c r="D277" s="784">
        <v>4680115885721</v>
      </c>
      <c r="E277" s="785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2"/>
      <c r="R277" s="782"/>
      <c r="S277" s="782"/>
      <c r="T277" s="783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801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2"/>
      <c r="P278" s="797" t="s">
        <v>71</v>
      </c>
      <c r="Q278" s="798"/>
      <c r="R278" s="798"/>
      <c r="S278" s="798"/>
      <c r="T278" s="798"/>
      <c r="U278" s="798"/>
      <c r="V278" s="799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x14ac:dyDescent="0.2">
      <c r="A279" s="794"/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802"/>
      <c r="P279" s="797" t="s">
        <v>71</v>
      </c>
      <c r="Q279" s="798"/>
      <c r="R279" s="798"/>
      <c r="S279" s="798"/>
      <c r="T279" s="798"/>
      <c r="U279" s="798"/>
      <c r="V279" s="799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customHeight="1" x14ac:dyDescent="0.25">
      <c r="A280" s="800" t="s">
        <v>481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2"/>
      <c r="AB280" s="772"/>
      <c r="AC280" s="772"/>
    </row>
    <row r="281" spans="1:68" ht="14.25" customHeight="1" x14ac:dyDescent="0.25">
      <c r="A281" s="793" t="s">
        <v>124</v>
      </c>
      <c r="B281" s="794"/>
      <c r="C281" s="794"/>
      <c r="D281" s="794"/>
      <c r="E281" s="794"/>
      <c r="F281" s="794"/>
      <c r="G281" s="794"/>
      <c r="H281" s="794"/>
      <c r="I281" s="794"/>
      <c r="J281" s="794"/>
      <c r="K281" s="794"/>
      <c r="L281" s="794"/>
      <c r="M281" s="794"/>
      <c r="N281" s="794"/>
      <c r="O281" s="794"/>
      <c r="P281" s="794"/>
      <c r="Q281" s="794"/>
      <c r="R281" s="794"/>
      <c r="S281" s="794"/>
      <c r="T281" s="794"/>
      <c r="U281" s="794"/>
      <c r="V281" s="794"/>
      <c r="W281" s="794"/>
      <c r="X281" s="794"/>
      <c r="Y281" s="794"/>
      <c r="Z281" s="794"/>
      <c r="AA281" s="773"/>
      <c r="AB281" s="773"/>
      <c r="AC281" s="773"/>
    </row>
    <row r="282" spans="1:68" ht="27" customHeight="1" x14ac:dyDescent="0.25">
      <c r="A282" s="54" t="s">
        <v>482</v>
      </c>
      <c r="B282" s="54" t="s">
        <v>483</v>
      </c>
      <c r="C282" s="31">
        <v>4301011322</v>
      </c>
      <c r="D282" s="784">
        <v>4607091387452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112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customHeight="1" x14ac:dyDescent="0.25">
      <c r="A283" s="54" t="s">
        <v>485</v>
      </c>
      <c r="B283" s="54" t="s">
        <v>486</v>
      </c>
      <c r="C283" s="31">
        <v>4301011855</v>
      </c>
      <c r="D283" s="784">
        <v>4680115885837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9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488</v>
      </c>
      <c r="B284" s="54" t="s">
        <v>489</v>
      </c>
      <c r="C284" s="31">
        <v>4301011910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customHeight="1" x14ac:dyDescent="0.25">
      <c r="A285" s="54" t="s">
        <v>488</v>
      </c>
      <c r="B285" s="54" t="s">
        <v>491</v>
      </c>
      <c r="C285" s="31">
        <v>4301011850</v>
      </c>
      <c r="D285" s="784">
        <v>4680115885806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493</v>
      </c>
      <c r="B286" s="54" t="s">
        <v>494</v>
      </c>
      <c r="C286" s="31">
        <v>4301011313</v>
      </c>
      <c r="D286" s="784">
        <v>4607091385984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customHeight="1" x14ac:dyDescent="0.25">
      <c r="A287" s="54" t="s">
        <v>496</v>
      </c>
      <c r="B287" s="54" t="s">
        <v>497</v>
      </c>
      <c r="C287" s="31">
        <v>4301011853</v>
      </c>
      <c r="D287" s="784">
        <v>4680115885851</v>
      </c>
      <c r="E287" s="785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2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4301011319</v>
      </c>
      <c r="D288" s="784">
        <v>4607091387469</v>
      </c>
      <c r="E288" s="785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9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501</v>
      </c>
      <c r="B289" s="54" t="s">
        <v>502</v>
      </c>
      <c r="C289" s="31">
        <v>4301011852</v>
      </c>
      <c r="D289" s="784">
        <v>4680115885844</v>
      </c>
      <c r="E289" s="785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82"/>
      <c r="R289" s="782"/>
      <c r="S289" s="782"/>
      <c r="T289" s="783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503</v>
      </c>
      <c r="B290" s="54" t="s">
        <v>504</v>
      </c>
      <c r="C290" s="31">
        <v>4301011316</v>
      </c>
      <c r="D290" s="784">
        <v>4607091387438</v>
      </c>
      <c r="E290" s="785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2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2"/>
      <c r="R290" s="782"/>
      <c r="S290" s="782"/>
      <c r="T290" s="783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506</v>
      </c>
      <c r="B291" s="54" t="s">
        <v>507</v>
      </c>
      <c r="C291" s="31">
        <v>4301011851</v>
      </c>
      <c r="D291" s="784">
        <v>4680115885820</v>
      </c>
      <c r="E291" s="785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82"/>
      <c r="R291" s="782"/>
      <c r="S291" s="782"/>
      <c r="T291" s="783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x14ac:dyDescent="0.2">
      <c r="A292" s="801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2"/>
      <c r="P292" s="797" t="s">
        <v>71</v>
      </c>
      <c r="Q292" s="798"/>
      <c r="R292" s="798"/>
      <c r="S292" s="798"/>
      <c r="T292" s="798"/>
      <c r="U292" s="798"/>
      <c r="V292" s="799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x14ac:dyDescent="0.2">
      <c r="A293" s="794"/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802"/>
      <c r="P293" s="797" t="s">
        <v>71</v>
      </c>
      <c r="Q293" s="798"/>
      <c r="R293" s="798"/>
      <c r="S293" s="798"/>
      <c r="T293" s="798"/>
      <c r="U293" s="798"/>
      <c r="V293" s="799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customHeight="1" x14ac:dyDescent="0.25">
      <c r="A294" s="800" t="s">
        <v>508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2"/>
      <c r="AB294" s="772"/>
      <c r="AC294" s="772"/>
    </row>
    <row r="295" spans="1:68" ht="14.25" customHeight="1" x14ac:dyDescent="0.25">
      <c r="A295" s="793" t="s">
        <v>124</v>
      </c>
      <c r="B295" s="794"/>
      <c r="C295" s="794"/>
      <c r="D295" s="794"/>
      <c r="E295" s="794"/>
      <c r="F295" s="794"/>
      <c r="G295" s="794"/>
      <c r="H295" s="794"/>
      <c r="I295" s="794"/>
      <c r="J295" s="794"/>
      <c r="K295" s="794"/>
      <c r="L295" s="794"/>
      <c r="M295" s="794"/>
      <c r="N295" s="794"/>
      <c r="O295" s="794"/>
      <c r="P295" s="794"/>
      <c r="Q295" s="794"/>
      <c r="R295" s="794"/>
      <c r="S295" s="794"/>
      <c r="T295" s="794"/>
      <c r="U295" s="794"/>
      <c r="V295" s="794"/>
      <c r="W295" s="794"/>
      <c r="X295" s="794"/>
      <c r="Y295" s="794"/>
      <c r="Z295" s="794"/>
      <c r="AA295" s="773"/>
      <c r="AB295" s="773"/>
      <c r="AC295" s="773"/>
    </row>
    <row r="296" spans="1:68" ht="27" customHeight="1" x14ac:dyDescent="0.25">
      <c r="A296" s="54" t="s">
        <v>509</v>
      </c>
      <c r="B296" s="54" t="s">
        <v>510</v>
      </c>
      <c r="C296" s="31">
        <v>4301011876</v>
      </c>
      <c r="D296" s="784">
        <v>4680115885707</v>
      </c>
      <c r="E296" s="785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2"/>
      <c r="R296" s="782"/>
      <c r="S296" s="782"/>
      <c r="T296" s="783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01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2"/>
      <c r="P297" s="797" t="s">
        <v>71</v>
      </c>
      <c r="Q297" s="798"/>
      <c r="R297" s="798"/>
      <c r="S297" s="798"/>
      <c r="T297" s="798"/>
      <c r="U297" s="798"/>
      <c r="V297" s="799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x14ac:dyDescent="0.2">
      <c r="A298" s="794"/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802"/>
      <c r="P298" s="797" t="s">
        <v>71</v>
      </c>
      <c r="Q298" s="798"/>
      <c r="R298" s="798"/>
      <c r="S298" s="798"/>
      <c r="T298" s="798"/>
      <c r="U298" s="798"/>
      <c r="V298" s="799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customHeight="1" x14ac:dyDescent="0.25">
      <c r="A299" s="800" t="s">
        <v>511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2"/>
      <c r="AB299" s="772"/>
      <c r="AC299" s="772"/>
    </row>
    <row r="300" spans="1:68" ht="14.25" customHeight="1" x14ac:dyDescent="0.25">
      <c r="A300" s="793" t="s">
        <v>124</v>
      </c>
      <c r="B300" s="794"/>
      <c r="C300" s="794"/>
      <c r="D300" s="794"/>
      <c r="E300" s="794"/>
      <c r="F300" s="794"/>
      <c r="G300" s="794"/>
      <c r="H300" s="794"/>
      <c r="I300" s="794"/>
      <c r="J300" s="794"/>
      <c r="K300" s="794"/>
      <c r="L300" s="794"/>
      <c r="M300" s="794"/>
      <c r="N300" s="794"/>
      <c r="O300" s="794"/>
      <c r="P300" s="794"/>
      <c r="Q300" s="794"/>
      <c r="R300" s="794"/>
      <c r="S300" s="794"/>
      <c r="T300" s="794"/>
      <c r="U300" s="794"/>
      <c r="V300" s="794"/>
      <c r="W300" s="794"/>
      <c r="X300" s="794"/>
      <c r="Y300" s="794"/>
      <c r="Z300" s="794"/>
      <c r="AA300" s="773"/>
      <c r="AB300" s="773"/>
      <c r="AC300" s="773"/>
    </row>
    <row r="301" spans="1:68" ht="27" customHeight="1" x14ac:dyDescent="0.25">
      <c r="A301" s="54" t="s">
        <v>512</v>
      </c>
      <c r="B301" s="54" t="s">
        <v>513</v>
      </c>
      <c r="C301" s="31">
        <v>4301011223</v>
      </c>
      <c r="D301" s="784">
        <v>4607091383423</v>
      </c>
      <c r="E301" s="785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2"/>
      <c r="R301" s="782"/>
      <c r="S301" s="782"/>
      <c r="T301" s="783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customHeight="1" x14ac:dyDescent="0.25">
      <c r="A302" s="54" t="s">
        <v>514</v>
      </c>
      <c r="B302" s="54" t="s">
        <v>515</v>
      </c>
      <c r="C302" s="31">
        <v>4301011879</v>
      </c>
      <c r="D302" s="784">
        <v>4680115885691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2"/>
      <c r="R302" s="782"/>
      <c r="S302" s="782"/>
      <c r="T302" s="783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517</v>
      </c>
      <c r="B303" s="54" t="s">
        <v>518</v>
      </c>
      <c r="C303" s="31">
        <v>4301011878</v>
      </c>
      <c r="D303" s="784">
        <v>4680115885660</v>
      </c>
      <c r="E303" s="785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2"/>
      <c r="R303" s="782"/>
      <c r="S303" s="782"/>
      <c r="T303" s="783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801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2"/>
      <c r="P304" s="797" t="s">
        <v>71</v>
      </c>
      <c r="Q304" s="798"/>
      <c r="R304" s="798"/>
      <c r="S304" s="798"/>
      <c r="T304" s="798"/>
      <c r="U304" s="798"/>
      <c r="V304" s="799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x14ac:dyDescent="0.2">
      <c r="A305" s="794"/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802"/>
      <c r="P305" s="797" t="s">
        <v>71</v>
      </c>
      <c r="Q305" s="798"/>
      <c r="R305" s="798"/>
      <c r="S305" s="798"/>
      <c r="T305" s="798"/>
      <c r="U305" s="798"/>
      <c r="V305" s="799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customHeight="1" x14ac:dyDescent="0.25">
      <c r="A306" s="800" t="s">
        <v>520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2"/>
      <c r="AB306" s="772"/>
      <c r="AC306" s="772"/>
    </row>
    <row r="307" spans="1:68" ht="14.25" customHeight="1" x14ac:dyDescent="0.25">
      <c r="A307" s="793" t="s">
        <v>73</v>
      </c>
      <c r="B307" s="794"/>
      <c r="C307" s="794"/>
      <c r="D307" s="794"/>
      <c r="E307" s="794"/>
      <c r="F307" s="794"/>
      <c r="G307" s="794"/>
      <c r="H307" s="794"/>
      <c r="I307" s="794"/>
      <c r="J307" s="794"/>
      <c r="K307" s="794"/>
      <c r="L307" s="794"/>
      <c r="M307" s="794"/>
      <c r="N307" s="794"/>
      <c r="O307" s="794"/>
      <c r="P307" s="794"/>
      <c r="Q307" s="794"/>
      <c r="R307" s="794"/>
      <c r="S307" s="794"/>
      <c r="T307" s="794"/>
      <c r="U307" s="794"/>
      <c r="V307" s="794"/>
      <c r="W307" s="794"/>
      <c r="X307" s="794"/>
      <c r="Y307" s="794"/>
      <c r="Z307" s="794"/>
      <c r="AA307" s="773"/>
      <c r="AB307" s="773"/>
      <c r="AC307" s="773"/>
    </row>
    <row r="308" spans="1:68" ht="37.5" customHeight="1" x14ac:dyDescent="0.25">
      <c r="A308" s="54" t="s">
        <v>521</v>
      </c>
      <c r="B308" s="54" t="s">
        <v>522</v>
      </c>
      <c r="C308" s="31">
        <v>4301051409</v>
      </c>
      <c r="D308" s="784">
        <v>4680115881556</v>
      </c>
      <c r="E308" s="785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customHeight="1" x14ac:dyDescent="0.25">
      <c r="A309" s="54" t="s">
        <v>524</v>
      </c>
      <c r="B309" s="54" t="s">
        <v>525</v>
      </c>
      <c r="C309" s="31">
        <v>4301051506</v>
      </c>
      <c r="D309" s="784">
        <v>4680115881037</v>
      </c>
      <c r="E309" s="785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2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527</v>
      </c>
      <c r="B310" s="54" t="s">
        <v>528</v>
      </c>
      <c r="C310" s="31">
        <v>4301051893</v>
      </c>
      <c r="D310" s="784">
        <v>4680115886186</v>
      </c>
      <c r="E310" s="785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529</v>
      </c>
      <c r="B311" s="54" t="s">
        <v>530</v>
      </c>
      <c r="C311" s="31">
        <v>4301051487</v>
      </c>
      <c r="D311" s="784">
        <v>4680115881228</v>
      </c>
      <c r="E311" s="785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2"/>
      <c r="R311" s="782"/>
      <c r="S311" s="782"/>
      <c r="T311" s="783"/>
      <c r="U311" s="34"/>
      <c r="V311" s="34"/>
      <c r="W311" s="35" t="s">
        <v>69</v>
      </c>
      <c r="X311" s="777">
        <v>150</v>
      </c>
      <c r="Y311" s="778">
        <f t="shared" si="67"/>
        <v>151.19999999999999</v>
      </c>
      <c r="Z311" s="36">
        <f>IFERROR(IF(Y311=0,"",ROUNDUP(Y311/H311,0)*0.00753),"")</f>
        <v>0.47439000000000003</v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167</v>
      </c>
      <c r="BN311" s="64">
        <f t="shared" si="69"/>
        <v>168.33600000000001</v>
      </c>
      <c r="BO311" s="64">
        <f t="shared" si="70"/>
        <v>0.40064102564102561</v>
      </c>
      <c r="BP311" s="64">
        <f t="shared" si="71"/>
        <v>0.40384615384615385</v>
      </c>
    </row>
    <row r="312" spans="1:68" ht="37.5" customHeight="1" x14ac:dyDescent="0.25">
      <c r="A312" s="54" t="s">
        <v>531</v>
      </c>
      <c r="B312" s="54" t="s">
        <v>532</v>
      </c>
      <c r="C312" s="31">
        <v>4301051384</v>
      </c>
      <c r="D312" s="784">
        <v>4680115881211</v>
      </c>
      <c r="E312" s="785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158</v>
      </c>
      <c r="M312" s="33" t="s">
        <v>68</v>
      </c>
      <c r="N312" s="33"/>
      <c r="O312" s="32">
        <v>45</v>
      </c>
      <c r="P312" s="93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2"/>
      <c r="R312" s="782"/>
      <c r="S312" s="782"/>
      <c r="T312" s="783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523</v>
      </c>
      <c r="AG312" s="64"/>
      <c r="AJ312" s="68" t="s">
        <v>160</v>
      </c>
      <c r="AK312" s="68">
        <v>374.4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37.5" customHeight="1" x14ac:dyDescent="0.25">
      <c r="A313" s="54" t="s">
        <v>533</v>
      </c>
      <c r="B313" s="54" t="s">
        <v>534</v>
      </c>
      <c r="C313" s="31">
        <v>4301051378</v>
      </c>
      <c r="D313" s="784">
        <v>4680115881020</v>
      </c>
      <c r="E313" s="785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2"/>
      <c r="R313" s="782"/>
      <c r="S313" s="782"/>
      <c r="T313" s="783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01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2"/>
      <c r="P314" s="797" t="s">
        <v>71</v>
      </c>
      <c r="Q314" s="798"/>
      <c r="R314" s="798"/>
      <c r="S314" s="798"/>
      <c r="T314" s="798"/>
      <c r="U314" s="798"/>
      <c r="V314" s="799"/>
      <c r="W314" s="37" t="s">
        <v>72</v>
      </c>
      <c r="X314" s="779">
        <f>IFERROR(X308/H308,"0")+IFERROR(X309/H309,"0")+IFERROR(X310/H310,"0")+IFERROR(X311/H311,"0")+IFERROR(X312/H312,"0")+IFERROR(X313/H313,"0")</f>
        <v>62.5</v>
      </c>
      <c r="Y314" s="779">
        <f>IFERROR(Y308/H308,"0")+IFERROR(Y309/H309,"0")+IFERROR(Y310/H310,"0")+IFERROR(Y311/H311,"0")+IFERROR(Y312/H312,"0")+IFERROR(Y313/H313,"0")</f>
        <v>63</v>
      </c>
      <c r="Z314" s="779">
        <f>IFERROR(IF(Z308="",0,Z308),"0")+IFERROR(IF(Z309="",0,Z309),"0")+IFERROR(IF(Z310="",0,Z310),"0")+IFERROR(IF(Z311="",0,Z311),"0")+IFERROR(IF(Z312="",0,Z312),"0")+IFERROR(IF(Z313="",0,Z313),"0")</f>
        <v>0.47439000000000003</v>
      </c>
      <c r="AA314" s="780"/>
      <c r="AB314" s="780"/>
      <c r="AC314" s="780"/>
    </row>
    <row r="315" spans="1:68" x14ac:dyDescent="0.2">
      <c r="A315" s="794"/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802"/>
      <c r="P315" s="797" t="s">
        <v>71</v>
      </c>
      <c r="Q315" s="798"/>
      <c r="R315" s="798"/>
      <c r="S315" s="798"/>
      <c r="T315" s="798"/>
      <c r="U315" s="798"/>
      <c r="V315" s="799"/>
      <c r="W315" s="37" t="s">
        <v>69</v>
      </c>
      <c r="X315" s="779">
        <f>IFERROR(SUM(X308:X313),"0")</f>
        <v>150</v>
      </c>
      <c r="Y315" s="779">
        <f>IFERROR(SUM(Y308:Y313),"0")</f>
        <v>151.19999999999999</v>
      </c>
      <c r="Z315" s="37"/>
      <c r="AA315" s="780"/>
      <c r="AB315" s="780"/>
      <c r="AC315" s="780"/>
    </row>
    <row r="316" spans="1:68" ht="16.5" customHeight="1" x14ac:dyDescent="0.25">
      <c r="A316" s="800" t="s">
        <v>536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2"/>
      <c r="AB316" s="772"/>
      <c r="AC316" s="772"/>
    </row>
    <row r="317" spans="1:68" ht="14.25" customHeight="1" x14ac:dyDescent="0.25">
      <c r="A317" s="793" t="s">
        <v>124</v>
      </c>
      <c r="B317" s="794"/>
      <c r="C317" s="794"/>
      <c r="D317" s="794"/>
      <c r="E317" s="794"/>
      <c r="F317" s="794"/>
      <c r="G317" s="794"/>
      <c r="H317" s="794"/>
      <c r="I317" s="794"/>
      <c r="J317" s="794"/>
      <c r="K317" s="794"/>
      <c r="L317" s="794"/>
      <c r="M317" s="794"/>
      <c r="N317" s="794"/>
      <c r="O317" s="794"/>
      <c r="P317" s="794"/>
      <c r="Q317" s="794"/>
      <c r="R317" s="794"/>
      <c r="S317" s="794"/>
      <c r="T317" s="794"/>
      <c r="U317" s="794"/>
      <c r="V317" s="794"/>
      <c r="W317" s="794"/>
      <c r="X317" s="794"/>
      <c r="Y317" s="794"/>
      <c r="Z317" s="794"/>
      <c r="AA317" s="773"/>
      <c r="AB317" s="773"/>
      <c r="AC317" s="773"/>
    </row>
    <row r="318" spans="1:68" ht="27" customHeight="1" x14ac:dyDescent="0.25">
      <c r="A318" s="54" t="s">
        <v>537</v>
      </c>
      <c r="B318" s="54" t="s">
        <v>538</v>
      </c>
      <c r="C318" s="31">
        <v>4301011306</v>
      </c>
      <c r="D318" s="784">
        <v>4607091389296</v>
      </c>
      <c r="E318" s="785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2"/>
      <c r="R318" s="782"/>
      <c r="S318" s="782"/>
      <c r="T318" s="783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801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2"/>
      <c r="P319" s="797" t="s">
        <v>71</v>
      </c>
      <c r="Q319" s="798"/>
      <c r="R319" s="798"/>
      <c r="S319" s="798"/>
      <c r="T319" s="798"/>
      <c r="U319" s="798"/>
      <c r="V319" s="799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x14ac:dyDescent="0.2">
      <c r="A320" s="794"/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802"/>
      <c r="P320" s="797" t="s">
        <v>71</v>
      </c>
      <c r="Q320" s="798"/>
      <c r="R320" s="798"/>
      <c r="S320" s="798"/>
      <c r="T320" s="798"/>
      <c r="U320" s="798"/>
      <c r="V320" s="799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customHeight="1" x14ac:dyDescent="0.25">
      <c r="A321" s="793" t="s">
        <v>64</v>
      </c>
      <c r="B321" s="794"/>
      <c r="C321" s="794"/>
      <c r="D321" s="794"/>
      <c r="E321" s="794"/>
      <c r="F321" s="794"/>
      <c r="G321" s="794"/>
      <c r="H321" s="794"/>
      <c r="I321" s="794"/>
      <c r="J321" s="794"/>
      <c r="K321" s="794"/>
      <c r="L321" s="794"/>
      <c r="M321" s="794"/>
      <c r="N321" s="794"/>
      <c r="O321" s="794"/>
      <c r="P321" s="794"/>
      <c r="Q321" s="794"/>
      <c r="R321" s="794"/>
      <c r="S321" s="794"/>
      <c r="T321" s="794"/>
      <c r="U321" s="794"/>
      <c r="V321" s="794"/>
      <c r="W321" s="794"/>
      <c r="X321" s="794"/>
      <c r="Y321" s="794"/>
      <c r="Z321" s="794"/>
      <c r="AA321" s="773"/>
      <c r="AB321" s="773"/>
      <c r="AC321" s="773"/>
    </row>
    <row r="322" spans="1:68" ht="27" customHeight="1" x14ac:dyDescent="0.25">
      <c r="A322" s="54" t="s">
        <v>540</v>
      </c>
      <c r="B322" s="54" t="s">
        <v>541</v>
      </c>
      <c r="C322" s="31">
        <v>4301031163</v>
      </c>
      <c r="D322" s="784">
        <v>4680115880344</v>
      </c>
      <c r="E322" s="785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2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2"/>
      <c r="R322" s="782"/>
      <c r="S322" s="782"/>
      <c r="T322" s="783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801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2"/>
      <c r="P323" s="797" t="s">
        <v>71</v>
      </c>
      <c r="Q323" s="798"/>
      <c r="R323" s="798"/>
      <c r="S323" s="798"/>
      <c r="T323" s="798"/>
      <c r="U323" s="798"/>
      <c r="V323" s="799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x14ac:dyDescent="0.2">
      <c r="A324" s="794"/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802"/>
      <c r="P324" s="797" t="s">
        <v>71</v>
      </c>
      <c r="Q324" s="798"/>
      <c r="R324" s="798"/>
      <c r="S324" s="798"/>
      <c r="T324" s="798"/>
      <c r="U324" s="798"/>
      <c r="V324" s="799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customHeight="1" x14ac:dyDescent="0.25">
      <c r="A325" s="793" t="s">
        <v>73</v>
      </c>
      <c r="B325" s="794"/>
      <c r="C325" s="794"/>
      <c r="D325" s="794"/>
      <c r="E325" s="794"/>
      <c r="F325" s="794"/>
      <c r="G325" s="794"/>
      <c r="H325" s="794"/>
      <c r="I325" s="794"/>
      <c r="J325" s="794"/>
      <c r="K325" s="794"/>
      <c r="L325" s="794"/>
      <c r="M325" s="794"/>
      <c r="N325" s="794"/>
      <c r="O325" s="794"/>
      <c r="P325" s="794"/>
      <c r="Q325" s="794"/>
      <c r="R325" s="794"/>
      <c r="S325" s="794"/>
      <c r="T325" s="794"/>
      <c r="U325" s="794"/>
      <c r="V325" s="794"/>
      <c r="W325" s="794"/>
      <c r="X325" s="794"/>
      <c r="Y325" s="794"/>
      <c r="Z325" s="794"/>
      <c r="AA325" s="773"/>
      <c r="AB325" s="773"/>
      <c r="AC325" s="773"/>
    </row>
    <row r="326" spans="1:68" ht="37.5" customHeight="1" x14ac:dyDescent="0.25">
      <c r="A326" s="54" t="s">
        <v>543</v>
      </c>
      <c r="B326" s="54" t="s">
        <v>544</v>
      </c>
      <c r="C326" s="31">
        <v>4301051731</v>
      </c>
      <c r="D326" s="784">
        <v>4680115884618</v>
      </c>
      <c r="E326" s="785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2"/>
      <c r="R326" s="782"/>
      <c r="S326" s="782"/>
      <c r="T326" s="783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801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2"/>
      <c r="P327" s="797" t="s">
        <v>71</v>
      </c>
      <c r="Q327" s="798"/>
      <c r="R327" s="798"/>
      <c r="S327" s="798"/>
      <c r="T327" s="798"/>
      <c r="U327" s="798"/>
      <c r="V327" s="799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x14ac:dyDescent="0.2">
      <c r="A328" s="794"/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802"/>
      <c r="P328" s="797" t="s">
        <v>71</v>
      </c>
      <c r="Q328" s="798"/>
      <c r="R328" s="798"/>
      <c r="S328" s="798"/>
      <c r="T328" s="798"/>
      <c r="U328" s="798"/>
      <c r="V328" s="799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customHeight="1" x14ac:dyDescent="0.25">
      <c r="A329" s="800" t="s">
        <v>546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2"/>
      <c r="AB329" s="772"/>
      <c r="AC329" s="772"/>
    </row>
    <row r="330" spans="1:68" ht="14.25" customHeight="1" x14ac:dyDescent="0.25">
      <c r="A330" s="793" t="s">
        <v>124</v>
      </c>
      <c r="B330" s="794"/>
      <c r="C330" s="794"/>
      <c r="D330" s="794"/>
      <c r="E330" s="794"/>
      <c r="F330" s="794"/>
      <c r="G330" s="794"/>
      <c r="H330" s="794"/>
      <c r="I330" s="794"/>
      <c r="J330" s="794"/>
      <c r="K330" s="794"/>
      <c r="L330" s="794"/>
      <c r="M330" s="794"/>
      <c r="N330" s="794"/>
      <c r="O330" s="794"/>
      <c r="P330" s="794"/>
      <c r="Q330" s="794"/>
      <c r="R330" s="794"/>
      <c r="S330" s="794"/>
      <c r="T330" s="794"/>
      <c r="U330" s="794"/>
      <c r="V330" s="794"/>
      <c r="W330" s="794"/>
      <c r="X330" s="794"/>
      <c r="Y330" s="794"/>
      <c r="Z330" s="794"/>
      <c r="AA330" s="773"/>
      <c r="AB330" s="773"/>
      <c r="AC330" s="773"/>
    </row>
    <row r="331" spans="1:68" ht="27" customHeight="1" x14ac:dyDescent="0.25">
      <c r="A331" s="54" t="s">
        <v>547</v>
      </c>
      <c r="B331" s="54" t="s">
        <v>548</v>
      </c>
      <c r="C331" s="31">
        <v>4301011353</v>
      </c>
      <c r="D331" s="784">
        <v>4607091389807</v>
      </c>
      <c r="E331" s="785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7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2"/>
      <c r="R331" s="782"/>
      <c r="S331" s="782"/>
      <c r="T331" s="783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801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2"/>
      <c r="P332" s="797" t="s">
        <v>71</v>
      </c>
      <c r="Q332" s="798"/>
      <c r="R332" s="798"/>
      <c r="S332" s="798"/>
      <c r="T332" s="798"/>
      <c r="U332" s="798"/>
      <c r="V332" s="799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x14ac:dyDescent="0.2">
      <c r="A333" s="794"/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802"/>
      <c r="P333" s="797" t="s">
        <v>71</v>
      </c>
      <c r="Q333" s="798"/>
      <c r="R333" s="798"/>
      <c r="S333" s="798"/>
      <c r="T333" s="798"/>
      <c r="U333" s="798"/>
      <c r="V333" s="799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customHeight="1" x14ac:dyDescent="0.25">
      <c r="A334" s="793" t="s">
        <v>64</v>
      </c>
      <c r="B334" s="794"/>
      <c r="C334" s="794"/>
      <c r="D334" s="794"/>
      <c r="E334" s="794"/>
      <c r="F334" s="794"/>
      <c r="G334" s="794"/>
      <c r="H334" s="794"/>
      <c r="I334" s="794"/>
      <c r="J334" s="794"/>
      <c r="K334" s="794"/>
      <c r="L334" s="794"/>
      <c r="M334" s="794"/>
      <c r="N334" s="794"/>
      <c r="O334" s="794"/>
      <c r="P334" s="794"/>
      <c r="Q334" s="794"/>
      <c r="R334" s="794"/>
      <c r="S334" s="794"/>
      <c r="T334" s="794"/>
      <c r="U334" s="794"/>
      <c r="V334" s="794"/>
      <c r="W334" s="794"/>
      <c r="X334" s="794"/>
      <c r="Y334" s="794"/>
      <c r="Z334" s="794"/>
      <c r="AA334" s="773"/>
      <c r="AB334" s="773"/>
      <c r="AC334" s="773"/>
    </row>
    <row r="335" spans="1:68" ht="27" customHeight="1" x14ac:dyDescent="0.25">
      <c r="A335" s="54" t="s">
        <v>550</v>
      </c>
      <c r="B335" s="54" t="s">
        <v>551</v>
      </c>
      <c r="C335" s="31">
        <v>4301031164</v>
      </c>
      <c r="D335" s="784">
        <v>4680115880481</v>
      </c>
      <c r="E335" s="785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2"/>
      <c r="R335" s="782"/>
      <c r="S335" s="782"/>
      <c r="T335" s="783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801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2"/>
      <c r="P336" s="797" t="s">
        <v>71</v>
      </c>
      <c r="Q336" s="798"/>
      <c r="R336" s="798"/>
      <c r="S336" s="798"/>
      <c r="T336" s="798"/>
      <c r="U336" s="798"/>
      <c r="V336" s="799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x14ac:dyDescent="0.2">
      <c r="A337" s="794"/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802"/>
      <c r="P337" s="797" t="s">
        <v>71</v>
      </c>
      <c r="Q337" s="798"/>
      <c r="R337" s="798"/>
      <c r="S337" s="798"/>
      <c r="T337" s="798"/>
      <c r="U337" s="798"/>
      <c r="V337" s="799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customHeight="1" x14ac:dyDescent="0.25">
      <c r="A338" s="793" t="s">
        <v>73</v>
      </c>
      <c r="B338" s="794"/>
      <c r="C338" s="794"/>
      <c r="D338" s="794"/>
      <c r="E338" s="794"/>
      <c r="F338" s="794"/>
      <c r="G338" s="794"/>
      <c r="H338" s="794"/>
      <c r="I338" s="794"/>
      <c r="J338" s="794"/>
      <c r="K338" s="794"/>
      <c r="L338" s="794"/>
      <c r="M338" s="794"/>
      <c r="N338" s="794"/>
      <c r="O338" s="794"/>
      <c r="P338" s="794"/>
      <c r="Q338" s="794"/>
      <c r="R338" s="794"/>
      <c r="S338" s="794"/>
      <c r="T338" s="794"/>
      <c r="U338" s="794"/>
      <c r="V338" s="794"/>
      <c r="W338" s="794"/>
      <c r="X338" s="794"/>
      <c r="Y338" s="794"/>
      <c r="Z338" s="794"/>
      <c r="AA338" s="773"/>
      <c r="AB338" s="773"/>
      <c r="AC338" s="773"/>
    </row>
    <row r="339" spans="1:68" ht="27" customHeight="1" x14ac:dyDescent="0.25">
      <c r="A339" s="54" t="s">
        <v>553</v>
      </c>
      <c r="B339" s="54" t="s">
        <v>554</v>
      </c>
      <c r="C339" s="31">
        <v>4301051344</v>
      </c>
      <c r="D339" s="784">
        <v>4680115880412</v>
      </c>
      <c r="E339" s="785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0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2"/>
      <c r="R339" s="782"/>
      <c r="S339" s="782"/>
      <c r="T339" s="783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556</v>
      </c>
      <c r="B340" s="54" t="s">
        <v>557</v>
      </c>
      <c r="C340" s="31">
        <v>4301051277</v>
      </c>
      <c r="D340" s="784">
        <v>4680115880511</v>
      </c>
      <c r="E340" s="785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2"/>
      <c r="R340" s="782"/>
      <c r="S340" s="782"/>
      <c r="T340" s="783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01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2"/>
      <c r="P341" s="797" t="s">
        <v>71</v>
      </c>
      <c r="Q341" s="798"/>
      <c r="R341" s="798"/>
      <c r="S341" s="798"/>
      <c r="T341" s="798"/>
      <c r="U341" s="798"/>
      <c r="V341" s="799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x14ac:dyDescent="0.2">
      <c r="A342" s="794"/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802"/>
      <c r="P342" s="797" t="s">
        <v>71</v>
      </c>
      <c r="Q342" s="798"/>
      <c r="R342" s="798"/>
      <c r="S342" s="798"/>
      <c r="T342" s="798"/>
      <c r="U342" s="798"/>
      <c r="V342" s="799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customHeight="1" x14ac:dyDescent="0.25">
      <c r="A343" s="800" t="s">
        <v>559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2"/>
      <c r="AB343" s="772"/>
      <c r="AC343" s="772"/>
    </row>
    <row r="344" spans="1:68" ht="14.25" customHeight="1" x14ac:dyDescent="0.25">
      <c r="A344" s="793" t="s">
        <v>124</v>
      </c>
      <c r="B344" s="794"/>
      <c r="C344" s="794"/>
      <c r="D344" s="794"/>
      <c r="E344" s="794"/>
      <c r="F344" s="794"/>
      <c r="G344" s="794"/>
      <c r="H344" s="794"/>
      <c r="I344" s="794"/>
      <c r="J344" s="794"/>
      <c r="K344" s="794"/>
      <c r="L344" s="794"/>
      <c r="M344" s="794"/>
      <c r="N344" s="794"/>
      <c r="O344" s="794"/>
      <c r="P344" s="794"/>
      <c r="Q344" s="794"/>
      <c r="R344" s="794"/>
      <c r="S344" s="794"/>
      <c r="T344" s="794"/>
      <c r="U344" s="794"/>
      <c r="V344" s="794"/>
      <c r="W344" s="794"/>
      <c r="X344" s="794"/>
      <c r="Y344" s="794"/>
      <c r="Z344" s="794"/>
      <c r="AA344" s="773"/>
      <c r="AB344" s="773"/>
      <c r="AC344" s="773"/>
    </row>
    <row r="345" spans="1:68" ht="27" customHeight="1" x14ac:dyDescent="0.25">
      <c r="A345" s="54" t="s">
        <v>560</v>
      </c>
      <c r="B345" s="54" t="s">
        <v>561</v>
      </c>
      <c r="C345" s="31">
        <v>4301011593</v>
      </c>
      <c r="D345" s="784">
        <v>4680115882973</v>
      </c>
      <c r="E345" s="785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2"/>
      <c r="R345" s="782"/>
      <c r="S345" s="782"/>
      <c r="T345" s="783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01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2"/>
      <c r="P346" s="797" t="s">
        <v>71</v>
      </c>
      <c r="Q346" s="798"/>
      <c r="R346" s="798"/>
      <c r="S346" s="798"/>
      <c r="T346" s="798"/>
      <c r="U346" s="798"/>
      <c r="V346" s="799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x14ac:dyDescent="0.2">
      <c r="A347" s="794"/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802"/>
      <c r="P347" s="797" t="s">
        <v>71</v>
      </c>
      <c r="Q347" s="798"/>
      <c r="R347" s="798"/>
      <c r="S347" s="798"/>
      <c r="T347" s="798"/>
      <c r="U347" s="798"/>
      <c r="V347" s="799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customHeight="1" x14ac:dyDescent="0.25">
      <c r="A348" s="793" t="s">
        <v>64</v>
      </c>
      <c r="B348" s="794"/>
      <c r="C348" s="794"/>
      <c r="D348" s="794"/>
      <c r="E348" s="794"/>
      <c r="F348" s="794"/>
      <c r="G348" s="794"/>
      <c r="H348" s="794"/>
      <c r="I348" s="794"/>
      <c r="J348" s="794"/>
      <c r="K348" s="794"/>
      <c r="L348" s="794"/>
      <c r="M348" s="794"/>
      <c r="N348" s="794"/>
      <c r="O348" s="794"/>
      <c r="P348" s="794"/>
      <c r="Q348" s="794"/>
      <c r="R348" s="794"/>
      <c r="S348" s="794"/>
      <c r="T348" s="794"/>
      <c r="U348" s="794"/>
      <c r="V348" s="794"/>
      <c r="W348" s="794"/>
      <c r="X348" s="794"/>
      <c r="Y348" s="794"/>
      <c r="Z348" s="794"/>
      <c r="AA348" s="773"/>
      <c r="AB348" s="773"/>
      <c r="AC348" s="773"/>
    </row>
    <row r="349" spans="1:68" ht="27" customHeight="1" x14ac:dyDescent="0.25">
      <c r="A349" s="54" t="s">
        <v>562</v>
      </c>
      <c r="B349" s="54" t="s">
        <v>563</v>
      </c>
      <c r="C349" s="31">
        <v>4301031305</v>
      </c>
      <c r="D349" s="784">
        <v>4607091389845</v>
      </c>
      <c r="E349" s="785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2"/>
      <c r="R349" s="782"/>
      <c r="S349" s="782"/>
      <c r="T349" s="783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4301031306</v>
      </c>
      <c r="D350" s="784">
        <v>4680115882881</v>
      </c>
      <c r="E350" s="785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2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2"/>
      <c r="R350" s="782"/>
      <c r="S350" s="782"/>
      <c r="T350" s="783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801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2"/>
      <c r="P351" s="797" t="s">
        <v>71</v>
      </c>
      <c r="Q351" s="798"/>
      <c r="R351" s="798"/>
      <c r="S351" s="798"/>
      <c r="T351" s="798"/>
      <c r="U351" s="798"/>
      <c r="V351" s="799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x14ac:dyDescent="0.2">
      <c r="A352" s="794"/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802"/>
      <c r="P352" s="797" t="s">
        <v>71</v>
      </c>
      <c r="Q352" s="798"/>
      <c r="R352" s="798"/>
      <c r="S352" s="798"/>
      <c r="T352" s="798"/>
      <c r="U352" s="798"/>
      <c r="V352" s="799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customHeight="1" x14ac:dyDescent="0.25">
      <c r="A353" s="793" t="s">
        <v>73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3"/>
      <c r="AB353" s="773"/>
      <c r="AC353" s="773"/>
    </row>
    <row r="354" spans="1:68" ht="37.5" customHeight="1" x14ac:dyDescent="0.25">
      <c r="A354" s="54" t="s">
        <v>567</v>
      </c>
      <c r="B354" s="54" t="s">
        <v>568</v>
      </c>
      <c r="C354" s="31">
        <v>4301051517</v>
      </c>
      <c r="D354" s="784">
        <v>4680115883390</v>
      </c>
      <c r="E354" s="785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5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2"/>
      <c r="R354" s="782"/>
      <c r="S354" s="782"/>
      <c r="T354" s="783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01"/>
      <c r="B355" s="794"/>
      <c r="C355" s="794"/>
      <c r="D355" s="794"/>
      <c r="E355" s="794"/>
      <c r="F355" s="794"/>
      <c r="G355" s="794"/>
      <c r="H355" s="794"/>
      <c r="I355" s="794"/>
      <c r="J355" s="794"/>
      <c r="K355" s="794"/>
      <c r="L355" s="794"/>
      <c r="M355" s="794"/>
      <c r="N355" s="794"/>
      <c r="O355" s="802"/>
      <c r="P355" s="797" t="s">
        <v>71</v>
      </c>
      <c r="Q355" s="798"/>
      <c r="R355" s="798"/>
      <c r="S355" s="798"/>
      <c r="T355" s="798"/>
      <c r="U355" s="798"/>
      <c r="V355" s="799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x14ac:dyDescent="0.2">
      <c r="A356" s="794"/>
      <c r="B356" s="794"/>
      <c r="C356" s="794"/>
      <c r="D356" s="794"/>
      <c r="E356" s="794"/>
      <c r="F356" s="794"/>
      <c r="G356" s="794"/>
      <c r="H356" s="794"/>
      <c r="I356" s="794"/>
      <c r="J356" s="794"/>
      <c r="K356" s="794"/>
      <c r="L356" s="794"/>
      <c r="M356" s="794"/>
      <c r="N356" s="794"/>
      <c r="O356" s="802"/>
      <c r="P356" s="797" t="s">
        <v>71</v>
      </c>
      <c r="Q356" s="798"/>
      <c r="R356" s="798"/>
      <c r="S356" s="798"/>
      <c r="T356" s="798"/>
      <c r="U356" s="798"/>
      <c r="V356" s="799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customHeight="1" x14ac:dyDescent="0.25">
      <c r="A357" s="800" t="s">
        <v>570</v>
      </c>
      <c r="B357" s="794"/>
      <c r="C357" s="794"/>
      <c r="D357" s="794"/>
      <c r="E357" s="794"/>
      <c r="F357" s="794"/>
      <c r="G357" s="794"/>
      <c r="H357" s="794"/>
      <c r="I357" s="794"/>
      <c r="J357" s="794"/>
      <c r="K357" s="794"/>
      <c r="L357" s="794"/>
      <c r="M357" s="794"/>
      <c r="N357" s="794"/>
      <c r="O357" s="794"/>
      <c r="P357" s="794"/>
      <c r="Q357" s="794"/>
      <c r="R357" s="794"/>
      <c r="S357" s="794"/>
      <c r="T357" s="794"/>
      <c r="U357" s="794"/>
      <c r="V357" s="794"/>
      <c r="W357" s="794"/>
      <c r="X357" s="794"/>
      <c r="Y357" s="794"/>
      <c r="Z357" s="794"/>
      <c r="AA357" s="772"/>
      <c r="AB357" s="772"/>
      <c r="AC357" s="772"/>
    </row>
    <row r="358" spans="1:68" ht="14.25" customHeight="1" x14ac:dyDescent="0.25">
      <c r="A358" s="793" t="s">
        <v>124</v>
      </c>
      <c r="B358" s="794"/>
      <c r="C358" s="794"/>
      <c r="D358" s="794"/>
      <c r="E358" s="794"/>
      <c r="F358" s="794"/>
      <c r="G358" s="794"/>
      <c r="H358" s="794"/>
      <c r="I358" s="794"/>
      <c r="J358" s="794"/>
      <c r="K358" s="794"/>
      <c r="L358" s="794"/>
      <c r="M358" s="794"/>
      <c r="N358" s="794"/>
      <c r="O358" s="794"/>
      <c r="P358" s="794"/>
      <c r="Q358" s="794"/>
      <c r="R358" s="794"/>
      <c r="S358" s="794"/>
      <c r="T358" s="794"/>
      <c r="U358" s="794"/>
      <c r="V358" s="794"/>
      <c r="W358" s="794"/>
      <c r="X358" s="794"/>
      <c r="Y358" s="794"/>
      <c r="Z358" s="794"/>
      <c r="AA358" s="773"/>
      <c r="AB358" s="773"/>
      <c r="AC358" s="773"/>
    </row>
    <row r="359" spans="1:68" ht="27" customHeight="1" x14ac:dyDescent="0.25">
      <c r="A359" s="54" t="s">
        <v>571</v>
      </c>
      <c r="B359" s="54" t="s">
        <v>572</v>
      </c>
      <c r="C359" s="31">
        <v>4301012024</v>
      </c>
      <c r="D359" s="784">
        <v>4680115885615</v>
      </c>
      <c r="E359" s="785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12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4301011911</v>
      </c>
      <c r="D360" s="784">
        <v>4680115885554</v>
      </c>
      <c r="E360" s="785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574</v>
      </c>
      <c r="B361" s="54" t="s">
        <v>577</v>
      </c>
      <c r="C361" s="31">
        <v>4301012016</v>
      </c>
      <c r="D361" s="784">
        <v>4680115885554</v>
      </c>
      <c r="E361" s="785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/>
      <c r="M361" s="33" t="s">
        <v>77</v>
      </c>
      <c r="N361" s="33"/>
      <c r="O361" s="32">
        <v>55</v>
      </c>
      <c r="P361" s="10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customHeight="1" x14ac:dyDescent="0.25">
      <c r="A362" s="54" t="s">
        <v>579</v>
      </c>
      <c r="B362" s="54" t="s">
        <v>580</v>
      </c>
      <c r="C362" s="31">
        <v>4301011858</v>
      </c>
      <c r="D362" s="784">
        <v>4680115885646</v>
      </c>
      <c r="E362" s="785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4301011857</v>
      </c>
      <c r="D363" s="784">
        <v>4680115885622</v>
      </c>
      <c r="E363" s="785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4301011573</v>
      </c>
      <c r="D364" s="784">
        <v>4680115881938</v>
      </c>
      <c r="E364" s="785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customHeight="1" x14ac:dyDescent="0.25">
      <c r="A365" s="54" t="s">
        <v>587</v>
      </c>
      <c r="B365" s="54" t="s">
        <v>588</v>
      </c>
      <c r="C365" s="31">
        <v>4301010944</v>
      </c>
      <c r="D365" s="784">
        <v>4607091387346</v>
      </c>
      <c r="E365" s="785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1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2"/>
      <c r="R365" s="782"/>
      <c r="S365" s="782"/>
      <c r="T365" s="783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590</v>
      </c>
      <c r="B366" s="54" t="s">
        <v>591</v>
      </c>
      <c r="C366" s="31">
        <v>4301011323</v>
      </c>
      <c r="D366" s="784">
        <v>4607091386011</v>
      </c>
      <c r="E366" s="785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8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2"/>
      <c r="R366" s="782"/>
      <c r="S366" s="782"/>
      <c r="T366" s="783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593</v>
      </c>
      <c r="B367" s="54" t="s">
        <v>594</v>
      </c>
      <c r="C367" s="31">
        <v>4301011859</v>
      </c>
      <c r="D367" s="784">
        <v>4680115885608</v>
      </c>
      <c r="E367" s="785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11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2"/>
      <c r="R367" s="782"/>
      <c r="S367" s="782"/>
      <c r="T367" s="783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x14ac:dyDescent="0.2">
      <c r="A368" s="801"/>
      <c r="B368" s="794"/>
      <c r="C368" s="794"/>
      <c r="D368" s="794"/>
      <c r="E368" s="794"/>
      <c r="F368" s="794"/>
      <c r="G368" s="794"/>
      <c r="H368" s="794"/>
      <c r="I368" s="794"/>
      <c r="J368" s="794"/>
      <c r="K368" s="794"/>
      <c r="L368" s="794"/>
      <c r="M368" s="794"/>
      <c r="N368" s="794"/>
      <c r="O368" s="802"/>
      <c r="P368" s="797" t="s">
        <v>71</v>
      </c>
      <c r="Q368" s="798"/>
      <c r="R368" s="798"/>
      <c r="S368" s="798"/>
      <c r="T368" s="798"/>
      <c r="U368" s="798"/>
      <c r="V368" s="799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0</v>
      </c>
      <c r="Y368" s="779">
        <f>IFERROR(Y359/H359,"0")+IFERROR(Y360/H360,"0")+IFERROR(Y361/H361,"0")+IFERROR(Y362/H362,"0")+IFERROR(Y363/H363,"0")+IFERROR(Y364/H364,"0")+IFERROR(Y365/H365,"0")+IFERROR(Y366/H366,"0")+IFERROR(Y367/H367,"0")</f>
        <v>0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0"/>
      <c r="AB368" s="780"/>
      <c r="AC368" s="780"/>
    </row>
    <row r="369" spans="1:68" x14ac:dyDescent="0.2">
      <c r="A369" s="794"/>
      <c r="B369" s="794"/>
      <c r="C369" s="794"/>
      <c r="D369" s="794"/>
      <c r="E369" s="794"/>
      <c r="F369" s="794"/>
      <c r="G369" s="794"/>
      <c r="H369" s="794"/>
      <c r="I369" s="794"/>
      <c r="J369" s="794"/>
      <c r="K369" s="794"/>
      <c r="L369" s="794"/>
      <c r="M369" s="794"/>
      <c r="N369" s="794"/>
      <c r="O369" s="802"/>
      <c r="P369" s="797" t="s">
        <v>71</v>
      </c>
      <c r="Q369" s="798"/>
      <c r="R369" s="798"/>
      <c r="S369" s="798"/>
      <c r="T369" s="798"/>
      <c r="U369" s="798"/>
      <c r="V369" s="799"/>
      <c r="W369" s="37" t="s">
        <v>69</v>
      </c>
      <c r="X369" s="779">
        <f>IFERROR(SUM(X359:X367),"0")</f>
        <v>0</v>
      </c>
      <c r="Y369" s="779">
        <f>IFERROR(SUM(Y359:Y367),"0")</f>
        <v>0</v>
      </c>
      <c r="Z369" s="37"/>
      <c r="AA369" s="780"/>
      <c r="AB369" s="780"/>
      <c r="AC369" s="780"/>
    </row>
    <row r="370" spans="1:68" ht="14.25" customHeight="1" x14ac:dyDescent="0.25">
      <c r="A370" s="793" t="s">
        <v>64</v>
      </c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794"/>
      <c r="P370" s="794"/>
      <c r="Q370" s="794"/>
      <c r="R370" s="794"/>
      <c r="S370" s="794"/>
      <c r="T370" s="794"/>
      <c r="U370" s="794"/>
      <c r="V370" s="794"/>
      <c r="W370" s="794"/>
      <c r="X370" s="794"/>
      <c r="Y370" s="794"/>
      <c r="Z370" s="794"/>
      <c r="AA370" s="773"/>
      <c r="AB370" s="773"/>
      <c r="AC370" s="773"/>
    </row>
    <row r="371" spans="1:68" ht="27" customHeight="1" x14ac:dyDescent="0.25">
      <c r="A371" s="54" t="s">
        <v>595</v>
      </c>
      <c r="B371" s="54" t="s">
        <v>596</v>
      </c>
      <c r="C371" s="31">
        <v>4301030878</v>
      </c>
      <c r="D371" s="784">
        <v>4607091387193</v>
      </c>
      <c r="E371" s="785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598</v>
      </c>
      <c r="B372" s="54" t="s">
        <v>599</v>
      </c>
      <c r="C372" s="31">
        <v>4301031153</v>
      </c>
      <c r="D372" s="784">
        <v>4607091387230</v>
      </c>
      <c r="E372" s="785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2"/>
      <c r="R372" s="782"/>
      <c r="S372" s="782"/>
      <c r="T372" s="783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601</v>
      </c>
      <c r="B373" s="54" t="s">
        <v>602</v>
      </c>
      <c r="C373" s="31">
        <v>4301031154</v>
      </c>
      <c r="D373" s="784">
        <v>4607091387292</v>
      </c>
      <c r="E373" s="785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2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2"/>
      <c r="R373" s="782"/>
      <c r="S373" s="782"/>
      <c r="T373" s="783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604</v>
      </c>
      <c r="B374" s="54" t="s">
        <v>605</v>
      </c>
      <c r="C374" s="31">
        <v>4301031152</v>
      </c>
      <c r="D374" s="784">
        <v>4607091387285</v>
      </c>
      <c r="E374" s="785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2"/>
      <c r="R374" s="782"/>
      <c r="S374" s="782"/>
      <c r="T374" s="783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801"/>
      <c r="B375" s="794"/>
      <c r="C375" s="794"/>
      <c r="D375" s="794"/>
      <c r="E375" s="794"/>
      <c r="F375" s="794"/>
      <c r="G375" s="794"/>
      <c r="H375" s="794"/>
      <c r="I375" s="794"/>
      <c r="J375" s="794"/>
      <c r="K375" s="794"/>
      <c r="L375" s="794"/>
      <c r="M375" s="794"/>
      <c r="N375" s="794"/>
      <c r="O375" s="802"/>
      <c r="P375" s="797" t="s">
        <v>71</v>
      </c>
      <c r="Q375" s="798"/>
      <c r="R375" s="798"/>
      <c r="S375" s="798"/>
      <c r="T375" s="798"/>
      <c r="U375" s="798"/>
      <c r="V375" s="799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x14ac:dyDescent="0.2">
      <c r="A376" s="794"/>
      <c r="B376" s="794"/>
      <c r="C376" s="794"/>
      <c r="D376" s="794"/>
      <c r="E376" s="794"/>
      <c r="F376" s="794"/>
      <c r="G376" s="794"/>
      <c r="H376" s="794"/>
      <c r="I376" s="794"/>
      <c r="J376" s="794"/>
      <c r="K376" s="794"/>
      <c r="L376" s="794"/>
      <c r="M376" s="794"/>
      <c r="N376" s="794"/>
      <c r="O376" s="802"/>
      <c r="P376" s="797" t="s">
        <v>71</v>
      </c>
      <c r="Q376" s="798"/>
      <c r="R376" s="798"/>
      <c r="S376" s="798"/>
      <c r="T376" s="798"/>
      <c r="U376" s="798"/>
      <c r="V376" s="799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customHeight="1" x14ac:dyDescent="0.25">
      <c r="A377" s="793" t="s">
        <v>73</v>
      </c>
      <c r="B377" s="794"/>
      <c r="C377" s="794"/>
      <c r="D377" s="794"/>
      <c r="E377" s="794"/>
      <c r="F377" s="794"/>
      <c r="G377" s="794"/>
      <c r="H377" s="794"/>
      <c r="I377" s="794"/>
      <c r="J377" s="794"/>
      <c r="K377" s="794"/>
      <c r="L377" s="794"/>
      <c r="M377" s="794"/>
      <c r="N377" s="794"/>
      <c r="O377" s="794"/>
      <c r="P377" s="794"/>
      <c r="Q377" s="794"/>
      <c r="R377" s="794"/>
      <c r="S377" s="794"/>
      <c r="T377" s="794"/>
      <c r="U377" s="794"/>
      <c r="V377" s="794"/>
      <c r="W377" s="794"/>
      <c r="X377" s="794"/>
      <c r="Y377" s="794"/>
      <c r="Z377" s="794"/>
      <c r="AA377" s="773"/>
      <c r="AB377" s="773"/>
      <c r="AC377" s="773"/>
    </row>
    <row r="378" spans="1:68" ht="48" customHeight="1" x14ac:dyDescent="0.25">
      <c r="A378" s="54" t="s">
        <v>606</v>
      </c>
      <c r="B378" s="54" t="s">
        <v>607</v>
      </c>
      <c r="C378" s="31">
        <v>4301051100</v>
      </c>
      <c r="D378" s="784">
        <v>4607091387766</v>
      </c>
      <c r="E378" s="785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customHeight="1" x14ac:dyDescent="0.25">
      <c r="A379" s="54" t="s">
        <v>609</v>
      </c>
      <c r="B379" s="54" t="s">
        <v>610</v>
      </c>
      <c r="C379" s="31">
        <v>4301051116</v>
      </c>
      <c r="D379" s="784">
        <v>4607091387957</v>
      </c>
      <c r="E379" s="785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customHeight="1" x14ac:dyDescent="0.25">
      <c r="A380" s="54" t="s">
        <v>612</v>
      </c>
      <c r="B380" s="54" t="s">
        <v>613</v>
      </c>
      <c r="C380" s="31">
        <v>4301051115</v>
      </c>
      <c r="D380" s="784">
        <v>4607091387964</v>
      </c>
      <c r="E380" s="785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customHeight="1" x14ac:dyDescent="0.25">
      <c r="A381" s="54" t="s">
        <v>615</v>
      </c>
      <c r="B381" s="54" t="s">
        <v>616</v>
      </c>
      <c r="C381" s="31">
        <v>4301051705</v>
      </c>
      <c r="D381" s="784">
        <v>4680115884588</v>
      </c>
      <c r="E381" s="785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2"/>
      <c r="R381" s="782"/>
      <c r="S381" s="782"/>
      <c r="T381" s="783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618</v>
      </c>
      <c r="B382" s="54" t="s">
        <v>619</v>
      </c>
      <c r="C382" s="31">
        <v>4301051130</v>
      </c>
      <c r="D382" s="784">
        <v>4607091387537</v>
      </c>
      <c r="E382" s="785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2"/>
      <c r="R382" s="782"/>
      <c r="S382" s="782"/>
      <c r="T382" s="783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customHeight="1" x14ac:dyDescent="0.25">
      <c r="A383" s="54" t="s">
        <v>621</v>
      </c>
      <c r="B383" s="54" t="s">
        <v>622</v>
      </c>
      <c r="C383" s="31">
        <v>4301051132</v>
      </c>
      <c r="D383" s="784">
        <v>4607091387513</v>
      </c>
      <c r="E383" s="785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2"/>
      <c r="R383" s="782"/>
      <c r="S383" s="782"/>
      <c r="T383" s="783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x14ac:dyDescent="0.2">
      <c r="A384" s="801"/>
      <c r="B384" s="794"/>
      <c r="C384" s="794"/>
      <c r="D384" s="794"/>
      <c r="E384" s="794"/>
      <c r="F384" s="794"/>
      <c r="G384" s="794"/>
      <c r="H384" s="794"/>
      <c r="I384" s="794"/>
      <c r="J384" s="794"/>
      <c r="K384" s="794"/>
      <c r="L384" s="794"/>
      <c r="M384" s="794"/>
      <c r="N384" s="794"/>
      <c r="O384" s="802"/>
      <c r="P384" s="797" t="s">
        <v>71</v>
      </c>
      <c r="Q384" s="798"/>
      <c r="R384" s="798"/>
      <c r="S384" s="798"/>
      <c r="T384" s="798"/>
      <c r="U384" s="798"/>
      <c r="V384" s="799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x14ac:dyDescent="0.2">
      <c r="A385" s="794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2"/>
      <c r="P385" s="797" t="s">
        <v>71</v>
      </c>
      <c r="Q385" s="798"/>
      <c r="R385" s="798"/>
      <c r="S385" s="798"/>
      <c r="T385" s="798"/>
      <c r="U385" s="798"/>
      <c r="V385" s="799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customHeight="1" x14ac:dyDescent="0.25">
      <c r="A386" s="793" t="s">
        <v>222</v>
      </c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794"/>
      <c r="P386" s="794"/>
      <c r="Q386" s="794"/>
      <c r="R386" s="794"/>
      <c r="S386" s="794"/>
      <c r="T386" s="794"/>
      <c r="U386" s="794"/>
      <c r="V386" s="794"/>
      <c r="W386" s="794"/>
      <c r="X386" s="794"/>
      <c r="Y386" s="794"/>
      <c r="Z386" s="794"/>
      <c r="AA386" s="773"/>
      <c r="AB386" s="773"/>
      <c r="AC386" s="773"/>
    </row>
    <row r="387" spans="1:68" ht="37.5" customHeight="1" x14ac:dyDescent="0.25">
      <c r="A387" s="54" t="s">
        <v>624</v>
      </c>
      <c r="B387" s="54" t="s">
        <v>625</v>
      </c>
      <c r="C387" s="31">
        <v>4301060379</v>
      </c>
      <c r="D387" s="784">
        <v>4607091380880</v>
      </c>
      <c r="E387" s="785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1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4">
        <v>4607091384482</v>
      </c>
      <c r="E388" s="785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6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2"/>
      <c r="R388" s="782"/>
      <c r="S388" s="782"/>
      <c r="T388" s="783"/>
      <c r="U388" s="34"/>
      <c r="V388" s="34"/>
      <c r="W388" s="35" t="s">
        <v>69</v>
      </c>
      <c r="X388" s="777">
        <v>400</v>
      </c>
      <c r="Y388" s="778">
        <f>IFERROR(IF(X388="",0,CEILING((X388/$H388),1)*$H388),"")</f>
        <v>405.59999999999997</v>
      </c>
      <c r="Z388" s="36">
        <f>IFERROR(IF(Y388=0,"",ROUNDUP(Y388/H388,0)*0.02175),"")</f>
        <v>1.131</v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428.92307692307696</v>
      </c>
      <c r="BN388" s="64">
        <f>IFERROR(Y388*I388/H388,"0")</f>
        <v>434.928</v>
      </c>
      <c r="BO388" s="64">
        <f>IFERROR(1/J388*(X388/H388),"0")</f>
        <v>0.91575091575091572</v>
      </c>
      <c r="BP388" s="64">
        <f>IFERROR(1/J388*(Y388/H388),"0")</f>
        <v>0.92857142857142849</v>
      </c>
    </row>
    <row r="389" spans="1:68" ht="16.5" customHeight="1" x14ac:dyDescent="0.25">
      <c r="A389" s="54" t="s">
        <v>630</v>
      </c>
      <c r="B389" s="54" t="s">
        <v>631</v>
      </c>
      <c r="C389" s="31">
        <v>4301060325</v>
      </c>
      <c r="D389" s="784">
        <v>4607091380897</v>
      </c>
      <c r="E389" s="785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2"/>
      <c r="R389" s="782"/>
      <c r="S389" s="782"/>
      <c r="T389" s="783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01"/>
      <c r="B390" s="794"/>
      <c r="C390" s="794"/>
      <c r="D390" s="794"/>
      <c r="E390" s="794"/>
      <c r="F390" s="794"/>
      <c r="G390" s="794"/>
      <c r="H390" s="794"/>
      <c r="I390" s="794"/>
      <c r="J390" s="794"/>
      <c r="K390" s="794"/>
      <c r="L390" s="794"/>
      <c r="M390" s="794"/>
      <c r="N390" s="794"/>
      <c r="O390" s="802"/>
      <c r="P390" s="797" t="s">
        <v>71</v>
      </c>
      <c r="Q390" s="798"/>
      <c r="R390" s="798"/>
      <c r="S390" s="798"/>
      <c r="T390" s="798"/>
      <c r="U390" s="798"/>
      <c r="V390" s="799"/>
      <c r="W390" s="37" t="s">
        <v>72</v>
      </c>
      <c r="X390" s="779">
        <f>IFERROR(X387/H387,"0")+IFERROR(X388/H388,"0")+IFERROR(X389/H389,"0")</f>
        <v>51.282051282051285</v>
      </c>
      <c r="Y390" s="779">
        <f>IFERROR(Y387/H387,"0")+IFERROR(Y388/H388,"0")+IFERROR(Y389/H389,"0")</f>
        <v>52</v>
      </c>
      <c r="Z390" s="779">
        <f>IFERROR(IF(Z387="",0,Z387),"0")+IFERROR(IF(Z388="",0,Z388),"0")+IFERROR(IF(Z389="",0,Z389),"0")</f>
        <v>1.131</v>
      </c>
      <c r="AA390" s="780"/>
      <c r="AB390" s="780"/>
      <c r="AC390" s="780"/>
    </row>
    <row r="391" spans="1:68" x14ac:dyDescent="0.2">
      <c r="A391" s="794"/>
      <c r="B391" s="794"/>
      <c r="C391" s="794"/>
      <c r="D391" s="794"/>
      <c r="E391" s="794"/>
      <c r="F391" s="794"/>
      <c r="G391" s="794"/>
      <c r="H391" s="794"/>
      <c r="I391" s="794"/>
      <c r="J391" s="794"/>
      <c r="K391" s="794"/>
      <c r="L391" s="794"/>
      <c r="M391" s="794"/>
      <c r="N391" s="794"/>
      <c r="O391" s="802"/>
      <c r="P391" s="797" t="s">
        <v>71</v>
      </c>
      <c r="Q391" s="798"/>
      <c r="R391" s="798"/>
      <c r="S391" s="798"/>
      <c r="T391" s="798"/>
      <c r="U391" s="798"/>
      <c r="V391" s="799"/>
      <c r="W391" s="37" t="s">
        <v>69</v>
      </c>
      <c r="X391" s="779">
        <f>IFERROR(SUM(X387:X389),"0")</f>
        <v>400</v>
      </c>
      <c r="Y391" s="779">
        <f>IFERROR(SUM(Y387:Y389),"0")</f>
        <v>405.59999999999997</v>
      </c>
      <c r="Z391" s="37"/>
      <c r="AA391" s="780"/>
      <c r="AB391" s="780"/>
      <c r="AC391" s="780"/>
    </row>
    <row r="392" spans="1:68" ht="14.25" customHeight="1" x14ac:dyDescent="0.25">
      <c r="A392" s="793" t="s">
        <v>113</v>
      </c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794"/>
      <c r="P392" s="794"/>
      <c r="Q392" s="794"/>
      <c r="R392" s="794"/>
      <c r="S392" s="794"/>
      <c r="T392" s="794"/>
      <c r="U392" s="794"/>
      <c r="V392" s="794"/>
      <c r="W392" s="794"/>
      <c r="X392" s="794"/>
      <c r="Y392" s="794"/>
      <c r="Z392" s="794"/>
      <c r="AA392" s="773"/>
      <c r="AB392" s="773"/>
      <c r="AC392" s="773"/>
    </row>
    <row r="393" spans="1:68" ht="16.5" customHeight="1" x14ac:dyDescent="0.25">
      <c r="A393" s="54" t="s">
        <v>633</v>
      </c>
      <c r="B393" s="54" t="s">
        <v>634</v>
      </c>
      <c r="C393" s="31">
        <v>4301030232</v>
      </c>
      <c r="D393" s="784">
        <v>4607091388374</v>
      </c>
      <c r="E393" s="785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59" t="s">
        <v>635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637</v>
      </c>
      <c r="B394" s="54" t="s">
        <v>638</v>
      </c>
      <c r="C394" s="31">
        <v>4301030235</v>
      </c>
      <c r="D394" s="784">
        <v>4607091388381</v>
      </c>
      <c r="E394" s="785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46" t="s">
        <v>639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640</v>
      </c>
      <c r="B395" s="54" t="s">
        <v>641</v>
      </c>
      <c r="C395" s="31">
        <v>4301032015</v>
      </c>
      <c r="D395" s="784">
        <v>4607091383102</v>
      </c>
      <c r="E395" s="785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2"/>
      <c r="R395" s="782"/>
      <c r="S395" s="782"/>
      <c r="T395" s="783"/>
      <c r="U395" s="34"/>
      <c r="V395" s="34"/>
      <c r="W395" s="35" t="s">
        <v>69</v>
      </c>
      <c r="X395" s="777">
        <v>102</v>
      </c>
      <c r="Y395" s="778">
        <f>IFERROR(IF(X395="",0,CEILING((X395/$H395),1)*$H395),"")</f>
        <v>102</v>
      </c>
      <c r="Z395" s="36">
        <f>IFERROR(IF(Y395=0,"",ROUNDUP(Y395/H395,0)*0.00753),"")</f>
        <v>0.30120000000000002</v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119</v>
      </c>
      <c r="BN395" s="64">
        <f>IFERROR(Y395*I395/H395,"0")</f>
        <v>119</v>
      </c>
      <c r="BO395" s="64">
        <f>IFERROR(1/J395*(X395/H395),"0")</f>
        <v>0.25641025641025639</v>
      </c>
      <c r="BP395" s="64">
        <f>IFERROR(1/J395*(Y395/H395),"0")</f>
        <v>0.25641025641025639</v>
      </c>
    </row>
    <row r="396" spans="1:68" ht="27" customHeight="1" x14ac:dyDescent="0.25">
      <c r="A396" s="54" t="s">
        <v>643</v>
      </c>
      <c r="B396" s="54" t="s">
        <v>644</v>
      </c>
      <c r="C396" s="31">
        <v>4301030233</v>
      </c>
      <c r="D396" s="784">
        <v>4607091388404</v>
      </c>
      <c r="E396" s="785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2"/>
      <c r="R396" s="782"/>
      <c r="S396" s="782"/>
      <c r="T396" s="783"/>
      <c r="U396" s="34"/>
      <c r="V396" s="34"/>
      <c r="W396" s="35" t="s">
        <v>69</v>
      </c>
      <c r="X396" s="777">
        <v>204</v>
      </c>
      <c r="Y396" s="778">
        <f>IFERROR(IF(X396="",0,CEILING((X396/$H396),1)*$H396),"")</f>
        <v>204</v>
      </c>
      <c r="Z396" s="36">
        <f>IFERROR(IF(Y396=0,"",ROUNDUP(Y396/H396,0)*0.00753),"")</f>
        <v>0.60240000000000005</v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232.00000000000003</v>
      </c>
      <c r="BN396" s="64">
        <f>IFERROR(Y396*I396/H396,"0")</f>
        <v>232.00000000000003</v>
      </c>
      <c r="BO396" s="64">
        <f>IFERROR(1/J396*(X396/H396),"0")</f>
        <v>0.51282051282051277</v>
      </c>
      <c r="BP396" s="64">
        <f>IFERROR(1/J396*(Y396/H396),"0")</f>
        <v>0.51282051282051277</v>
      </c>
    </row>
    <row r="397" spans="1:68" x14ac:dyDescent="0.2">
      <c r="A397" s="801"/>
      <c r="B397" s="794"/>
      <c r="C397" s="794"/>
      <c r="D397" s="794"/>
      <c r="E397" s="794"/>
      <c r="F397" s="794"/>
      <c r="G397" s="794"/>
      <c r="H397" s="794"/>
      <c r="I397" s="794"/>
      <c r="J397" s="794"/>
      <c r="K397" s="794"/>
      <c r="L397" s="794"/>
      <c r="M397" s="794"/>
      <c r="N397" s="794"/>
      <c r="O397" s="802"/>
      <c r="P397" s="797" t="s">
        <v>71</v>
      </c>
      <c r="Q397" s="798"/>
      <c r="R397" s="798"/>
      <c r="S397" s="798"/>
      <c r="T397" s="798"/>
      <c r="U397" s="798"/>
      <c r="V397" s="799"/>
      <c r="W397" s="37" t="s">
        <v>72</v>
      </c>
      <c r="X397" s="779">
        <f>IFERROR(X393/H393,"0")+IFERROR(X394/H394,"0")+IFERROR(X395/H395,"0")+IFERROR(X396/H396,"0")</f>
        <v>120</v>
      </c>
      <c r="Y397" s="779">
        <f>IFERROR(Y393/H393,"0")+IFERROR(Y394/H394,"0")+IFERROR(Y395/H395,"0")+IFERROR(Y396/H396,"0")</f>
        <v>120</v>
      </c>
      <c r="Z397" s="779">
        <f>IFERROR(IF(Z393="",0,Z393),"0")+IFERROR(IF(Z394="",0,Z394),"0")+IFERROR(IF(Z395="",0,Z395),"0")+IFERROR(IF(Z396="",0,Z396),"0")</f>
        <v>0.90360000000000007</v>
      </c>
      <c r="AA397" s="780"/>
      <c r="AB397" s="780"/>
      <c r="AC397" s="780"/>
    </row>
    <row r="398" spans="1:68" x14ac:dyDescent="0.2">
      <c r="A398" s="794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2"/>
      <c r="P398" s="797" t="s">
        <v>71</v>
      </c>
      <c r="Q398" s="798"/>
      <c r="R398" s="798"/>
      <c r="S398" s="798"/>
      <c r="T398" s="798"/>
      <c r="U398" s="798"/>
      <c r="V398" s="799"/>
      <c r="W398" s="37" t="s">
        <v>69</v>
      </c>
      <c r="X398" s="779">
        <f>IFERROR(SUM(X393:X396),"0")</f>
        <v>306</v>
      </c>
      <c r="Y398" s="779">
        <f>IFERROR(SUM(Y393:Y396),"0")</f>
        <v>306</v>
      </c>
      <c r="Z398" s="37"/>
      <c r="AA398" s="780"/>
      <c r="AB398" s="780"/>
      <c r="AC398" s="780"/>
    </row>
    <row r="399" spans="1:68" ht="14.25" customHeight="1" x14ac:dyDescent="0.25">
      <c r="A399" s="793" t="s">
        <v>645</v>
      </c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794"/>
      <c r="P399" s="794"/>
      <c r="Q399" s="794"/>
      <c r="R399" s="794"/>
      <c r="S399" s="794"/>
      <c r="T399" s="794"/>
      <c r="U399" s="794"/>
      <c r="V399" s="794"/>
      <c r="W399" s="794"/>
      <c r="X399" s="794"/>
      <c r="Y399" s="794"/>
      <c r="Z399" s="794"/>
      <c r="AA399" s="773"/>
      <c r="AB399" s="773"/>
      <c r="AC399" s="773"/>
    </row>
    <row r="400" spans="1:68" ht="16.5" customHeight="1" x14ac:dyDescent="0.25">
      <c r="A400" s="54" t="s">
        <v>646</v>
      </c>
      <c r="B400" s="54" t="s">
        <v>647</v>
      </c>
      <c r="C400" s="31">
        <v>4301180007</v>
      </c>
      <c r="D400" s="784">
        <v>4680115881808</v>
      </c>
      <c r="E400" s="785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650</v>
      </c>
      <c r="B401" s="54" t="s">
        <v>651</v>
      </c>
      <c r="C401" s="31">
        <v>4301180006</v>
      </c>
      <c r="D401" s="784">
        <v>4680115881822</v>
      </c>
      <c r="E401" s="785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9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2"/>
      <c r="R401" s="782"/>
      <c r="S401" s="782"/>
      <c r="T401" s="783"/>
      <c r="U401" s="34"/>
      <c r="V401" s="34"/>
      <c r="W401" s="35" t="s">
        <v>69</v>
      </c>
      <c r="X401" s="777">
        <v>10</v>
      </c>
      <c r="Y401" s="778">
        <f>IFERROR(IF(X401="",0,CEILING((X401/$H401),1)*$H401),"")</f>
        <v>10</v>
      </c>
      <c r="Z401" s="36">
        <f>IFERROR(IF(Y401=0,"",ROUNDUP(Y401/H401,0)*0.00474),"")</f>
        <v>2.3700000000000002E-2</v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11.200000000000001</v>
      </c>
      <c r="BN401" s="64">
        <f>IFERROR(Y401*I401/H401,"0")</f>
        <v>11.200000000000001</v>
      </c>
      <c r="BO401" s="64">
        <f>IFERROR(1/J401*(X401/H401),"0")</f>
        <v>2.1008403361344536E-2</v>
      </c>
      <c r="BP401" s="64">
        <f>IFERROR(1/J401*(Y401/H401),"0")</f>
        <v>2.1008403361344536E-2</v>
      </c>
    </row>
    <row r="402" spans="1:68" ht="27" customHeight="1" x14ac:dyDescent="0.25">
      <c r="A402" s="54" t="s">
        <v>652</v>
      </c>
      <c r="B402" s="54" t="s">
        <v>653</v>
      </c>
      <c r="C402" s="31">
        <v>4301180001</v>
      </c>
      <c r="D402" s="784">
        <v>4680115880016</v>
      </c>
      <c r="E402" s="785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8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2"/>
      <c r="R402" s="782"/>
      <c r="S402" s="782"/>
      <c r="T402" s="783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1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2"/>
      <c r="P403" s="797" t="s">
        <v>71</v>
      </c>
      <c r="Q403" s="798"/>
      <c r="R403" s="798"/>
      <c r="S403" s="798"/>
      <c r="T403" s="798"/>
      <c r="U403" s="798"/>
      <c r="V403" s="799"/>
      <c r="W403" s="37" t="s">
        <v>72</v>
      </c>
      <c r="X403" s="779">
        <f>IFERROR(X400/H400,"0")+IFERROR(X401/H401,"0")+IFERROR(X402/H402,"0")</f>
        <v>5</v>
      </c>
      <c r="Y403" s="779">
        <f>IFERROR(Y400/H400,"0")+IFERROR(Y401/H401,"0")+IFERROR(Y402/H402,"0")</f>
        <v>5</v>
      </c>
      <c r="Z403" s="779">
        <f>IFERROR(IF(Z400="",0,Z400),"0")+IFERROR(IF(Z401="",0,Z401),"0")+IFERROR(IF(Z402="",0,Z402),"0")</f>
        <v>2.3700000000000002E-2</v>
      </c>
      <c r="AA403" s="780"/>
      <c r="AB403" s="780"/>
      <c r="AC403" s="780"/>
    </row>
    <row r="404" spans="1:68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2"/>
      <c r="P404" s="797" t="s">
        <v>71</v>
      </c>
      <c r="Q404" s="798"/>
      <c r="R404" s="798"/>
      <c r="S404" s="798"/>
      <c r="T404" s="798"/>
      <c r="U404" s="798"/>
      <c r="V404" s="799"/>
      <c r="W404" s="37" t="s">
        <v>69</v>
      </c>
      <c r="X404" s="779">
        <f>IFERROR(SUM(X400:X402),"0")</f>
        <v>10</v>
      </c>
      <c r="Y404" s="779">
        <f>IFERROR(SUM(Y400:Y402),"0")</f>
        <v>10</v>
      </c>
      <c r="Z404" s="37"/>
      <c r="AA404" s="780"/>
      <c r="AB404" s="780"/>
      <c r="AC404" s="780"/>
    </row>
    <row r="405" spans="1:68" ht="16.5" customHeight="1" x14ac:dyDescent="0.25">
      <c r="A405" s="800" t="s">
        <v>654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2"/>
      <c r="AB405" s="772"/>
      <c r="AC405" s="772"/>
    </row>
    <row r="406" spans="1:68" ht="14.25" customHeight="1" x14ac:dyDescent="0.25">
      <c r="A406" s="793" t="s">
        <v>64</v>
      </c>
      <c r="B406" s="794"/>
      <c r="C406" s="794"/>
      <c r="D406" s="794"/>
      <c r="E406" s="794"/>
      <c r="F406" s="794"/>
      <c r="G406" s="794"/>
      <c r="H406" s="794"/>
      <c r="I406" s="794"/>
      <c r="J406" s="794"/>
      <c r="K406" s="794"/>
      <c r="L406" s="794"/>
      <c r="M406" s="794"/>
      <c r="N406" s="794"/>
      <c r="O406" s="794"/>
      <c r="P406" s="794"/>
      <c r="Q406" s="794"/>
      <c r="R406" s="794"/>
      <c r="S406" s="794"/>
      <c r="T406" s="794"/>
      <c r="U406" s="794"/>
      <c r="V406" s="794"/>
      <c r="W406" s="794"/>
      <c r="X406" s="794"/>
      <c r="Y406" s="794"/>
      <c r="Z406" s="794"/>
      <c r="AA406" s="773"/>
      <c r="AB406" s="773"/>
      <c r="AC406" s="773"/>
    </row>
    <row r="407" spans="1:68" ht="27" customHeight="1" x14ac:dyDescent="0.25">
      <c r="A407" s="54" t="s">
        <v>655</v>
      </c>
      <c r="B407" s="54" t="s">
        <v>656</v>
      </c>
      <c r="C407" s="31">
        <v>4301031066</v>
      </c>
      <c r="D407" s="784">
        <v>4607091383836</v>
      </c>
      <c r="E407" s="785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87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2"/>
      <c r="R407" s="782"/>
      <c r="S407" s="782"/>
      <c r="T407" s="783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801"/>
      <c r="B408" s="794"/>
      <c r="C408" s="794"/>
      <c r="D408" s="794"/>
      <c r="E408" s="794"/>
      <c r="F408" s="794"/>
      <c r="G408" s="794"/>
      <c r="H408" s="794"/>
      <c r="I408" s="794"/>
      <c r="J408" s="794"/>
      <c r="K408" s="794"/>
      <c r="L408" s="794"/>
      <c r="M408" s="794"/>
      <c r="N408" s="794"/>
      <c r="O408" s="802"/>
      <c r="P408" s="797" t="s">
        <v>71</v>
      </c>
      <c r="Q408" s="798"/>
      <c r="R408" s="798"/>
      <c r="S408" s="798"/>
      <c r="T408" s="798"/>
      <c r="U408" s="798"/>
      <c r="V408" s="799"/>
      <c r="W408" s="37" t="s">
        <v>72</v>
      </c>
      <c r="X408" s="779">
        <f>IFERROR(X407/H407,"0")</f>
        <v>0</v>
      </c>
      <c r="Y408" s="779">
        <f>IFERROR(Y407/H407,"0")</f>
        <v>0</v>
      </c>
      <c r="Z408" s="779">
        <f>IFERROR(IF(Z407="",0,Z407),"0")</f>
        <v>0</v>
      </c>
      <c r="AA408" s="780"/>
      <c r="AB408" s="780"/>
      <c r="AC408" s="780"/>
    </row>
    <row r="409" spans="1:68" x14ac:dyDescent="0.2">
      <c r="A409" s="794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2"/>
      <c r="P409" s="797" t="s">
        <v>71</v>
      </c>
      <c r="Q409" s="798"/>
      <c r="R409" s="798"/>
      <c r="S409" s="798"/>
      <c r="T409" s="798"/>
      <c r="U409" s="798"/>
      <c r="V409" s="799"/>
      <c r="W409" s="37" t="s">
        <v>69</v>
      </c>
      <c r="X409" s="779">
        <f>IFERROR(SUM(X407:X407),"0")</f>
        <v>0</v>
      </c>
      <c r="Y409" s="779">
        <f>IFERROR(SUM(Y407:Y407),"0")</f>
        <v>0</v>
      </c>
      <c r="Z409" s="37"/>
      <c r="AA409" s="780"/>
      <c r="AB409" s="780"/>
      <c r="AC409" s="780"/>
    </row>
    <row r="410" spans="1:68" ht="14.25" customHeight="1" x14ac:dyDescent="0.25">
      <c r="A410" s="793" t="s">
        <v>73</v>
      </c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794"/>
      <c r="P410" s="794"/>
      <c r="Q410" s="794"/>
      <c r="R410" s="794"/>
      <c r="S410" s="794"/>
      <c r="T410" s="794"/>
      <c r="U410" s="794"/>
      <c r="V410" s="794"/>
      <c r="W410" s="794"/>
      <c r="X410" s="794"/>
      <c r="Y410" s="794"/>
      <c r="Z410" s="794"/>
      <c r="AA410" s="773"/>
      <c r="AB410" s="773"/>
      <c r="AC410" s="773"/>
    </row>
    <row r="411" spans="1:68" ht="37.5" customHeight="1" x14ac:dyDescent="0.25">
      <c r="A411" s="54" t="s">
        <v>658</v>
      </c>
      <c r="B411" s="54" t="s">
        <v>659</v>
      </c>
      <c r="C411" s="31">
        <v>4301051142</v>
      </c>
      <c r="D411" s="784">
        <v>4607091387919</v>
      </c>
      <c r="E411" s="785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661</v>
      </c>
      <c r="B412" s="54" t="s">
        <v>662</v>
      </c>
      <c r="C412" s="31">
        <v>4301051461</v>
      </c>
      <c r="D412" s="784">
        <v>4680115883604</v>
      </c>
      <c r="E412" s="785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2"/>
      <c r="R412" s="782"/>
      <c r="S412" s="782"/>
      <c r="T412" s="783"/>
      <c r="U412" s="34"/>
      <c r="V412" s="34"/>
      <c r="W412" s="35" t="s">
        <v>69</v>
      </c>
      <c r="X412" s="777">
        <v>200</v>
      </c>
      <c r="Y412" s="778">
        <f>IFERROR(IF(X412="",0,CEILING((X412/$H412),1)*$H412),"")</f>
        <v>201.60000000000002</v>
      </c>
      <c r="Z412" s="36">
        <f>IFERROR(IF(Y412=0,"",ROUNDUP(Y412/H412,0)*0.00753),"")</f>
        <v>0.72287999999999997</v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225.9047619047619</v>
      </c>
      <c r="BN412" s="64">
        <f>IFERROR(Y412*I412/H412,"0")</f>
        <v>227.71200000000002</v>
      </c>
      <c r="BO412" s="64">
        <f>IFERROR(1/J412*(X412/H412),"0")</f>
        <v>0.61050061050061055</v>
      </c>
      <c r="BP412" s="64">
        <f>IFERROR(1/J412*(Y412/H412),"0")</f>
        <v>0.61538461538461542</v>
      </c>
    </row>
    <row r="413" spans="1:68" ht="27" customHeight="1" x14ac:dyDescent="0.25">
      <c r="A413" s="54" t="s">
        <v>664</v>
      </c>
      <c r="B413" s="54" t="s">
        <v>665</v>
      </c>
      <c r="C413" s="31">
        <v>4301051485</v>
      </c>
      <c r="D413" s="784">
        <v>4680115883567</v>
      </c>
      <c r="E413" s="785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8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2"/>
      <c r="R413" s="782"/>
      <c r="S413" s="782"/>
      <c r="T413" s="783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01"/>
      <c r="B414" s="794"/>
      <c r="C414" s="794"/>
      <c r="D414" s="794"/>
      <c r="E414" s="794"/>
      <c r="F414" s="794"/>
      <c r="G414" s="794"/>
      <c r="H414" s="794"/>
      <c r="I414" s="794"/>
      <c r="J414" s="794"/>
      <c r="K414" s="794"/>
      <c r="L414" s="794"/>
      <c r="M414" s="794"/>
      <c r="N414" s="794"/>
      <c r="O414" s="802"/>
      <c r="P414" s="797" t="s">
        <v>71</v>
      </c>
      <c r="Q414" s="798"/>
      <c r="R414" s="798"/>
      <c r="S414" s="798"/>
      <c r="T414" s="798"/>
      <c r="U414" s="798"/>
      <c r="V414" s="799"/>
      <c r="W414" s="37" t="s">
        <v>72</v>
      </c>
      <c r="X414" s="779">
        <f>IFERROR(X411/H411,"0")+IFERROR(X412/H412,"0")+IFERROR(X413/H413,"0")</f>
        <v>95.238095238095241</v>
      </c>
      <c r="Y414" s="779">
        <f>IFERROR(Y411/H411,"0")+IFERROR(Y412/H412,"0")+IFERROR(Y413/H413,"0")</f>
        <v>96</v>
      </c>
      <c r="Z414" s="779">
        <f>IFERROR(IF(Z411="",0,Z411),"0")+IFERROR(IF(Z412="",0,Z412),"0")+IFERROR(IF(Z413="",0,Z413),"0")</f>
        <v>0.72287999999999997</v>
      </c>
      <c r="AA414" s="780"/>
      <c r="AB414" s="780"/>
      <c r="AC414" s="780"/>
    </row>
    <row r="415" spans="1:68" x14ac:dyDescent="0.2">
      <c r="A415" s="794"/>
      <c r="B415" s="794"/>
      <c r="C415" s="794"/>
      <c r="D415" s="794"/>
      <c r="E415" s="794"/>
      <c r="F415" s="794"/>
      <c r="G415" s="794"/>
      <c r="H415" s="794"/>
      <c r="I415" s="794"/>
      <c r="J415" s="794"/>
      <c r="K415" s="794"/>
      <c r="L415" s="794"/>
      <c r="M415" s="794"/>
      <c r="N415" s="794"/>
      <c r="O415" s="802"/>
      <c r="P415" s="797" t="s">
        <v>71</v>
      </c>
      <c r="Q415" s="798"/>
      <c r="R415" s="798"/>
      <c r="S415" s="798"/>
      <c r="T415" s="798"/>
      <c r="U415" s="798"/>
      <c r="V415" s="799"/>
      <c r="W415" s="37" t="s">
        <v>69</v>
      </c>
      <c r="X415" s="779">
        <f>IFERROR(SUM(X411:X413),"0")</f>
        <v>200</v>
      </c>
      <c r="Y415" s="779">
        <f>IFERROR(SUM(Y411:Y413),"0")</f>
        <v>201.60000000000002</v>
      </c>
      <c r="Z415" s="37"/>
      <c r="AA415" s="780"/>
      <c r="AB415" s="780"/>
      <c r="AC415" s="780"/>
    </row>
    <row r="416" spans="1:68" ht="27.75" customHeight="1" x14ac:dyDescent="0.2">
      <c r="A416" s="988" t="s">
        <v>667</v>
      </c>
      <c r="B416" s="989"/>
      <c r="C416" s="989"/>
      <c r="D416" s="989"/>
      <c r="E416" s="989"/>
      <c r="F416" s="989"/>
      <c r="G416" s="989"/>
      <c r="H416" s="989"/>
      <c r="I416" s="989"/>
      <c r="J416" s="989"/>
      <c r="K416" s="989"/>
      <c r="L416" s="989"/>
      <c r="M416" s="989"/>
      <c r="N416" s="989"/>
      <c r="O416" s="989"/>
      <c r="P416" s="989"/>
      <c r="Q416" s="989"/>
      <c r="R416" s="989"/>
      <c r="S416" s="989"/>
      <c r="T416" s="989"/>
      <c r="U416" s="989"/>
      <c r="V416" s="989"/>
      <c r="W416" s="989"/>
      <c r="X416" s="989"/>
      <c r="Y416" s="989"/>
      <c r="Z416" s="989"/>
      <c r="AA416" s="48"/>
      <c r="AB416" s="48"/>
      <c r="AC416" s="48"/>
    </row>
    <row r="417" spans="1:68" ht="16.5" customHeight="1" x14ac:dyDescent="0.25">
      <c r="A417" s="800" t="s">
        <v>668</v>
      </c>
      <c r="B417" s="794"/>
      <c r="C417" s="794"/>
      <c r="D417" s="794"/>
      <c r="E417" s="794"/>
      <c r="F417" s="794"/>
      <c r="G417" s="794"/>
      <c r="H417" s="794"/>
      <c r="I417" s="794"/>
      <c r="J417" s="794"/>
      <c r="K417" s="794"/>
      <c r="L417" s="794"/>
      <c r="M417" s="794"/>
      <c r="N417" s="794"/>
      <c r="O417" s="794"/>
      <c r="P417" s="794"/>
      <c r="Q417" s="794"/>
      <c r="R417" s="794"/>
      <c r="S417" s="794"/>
      <c r="T417" s="794"/>
      <c r="U417" s="794"/>
      <c r="V417" s="794"/>
      <c r="W417" s="794"/>
      <c r="X417" s="794"/>
      <c r="Y417" s="794"/>
      <c r="Z417" s="794"/>
      <c r="AA417" s="772"/>
      <c r="AB417" s="772"/>
      <c r="AC417" s="772"/>
    </row>
    <row r="418" spans="1:68" ht="14.25" customHeight="1" x14ac:dyDescent="0.25">
      <c r="A418" s="793" t="s">
        <v>124</v>
      </c>
      <c r="B418" s="794"/>
      <c r="C418" s="794"/>
      <c r="D418" s="794"/>
      <c r="E418" s="794"/>
      <c r="F418" s="794"/>
      <c r="G418" s="794"/>
      <c r="H418" s="794"/>
      <c r="I418" s="794"/>
      <c r="J418" s="794"/>
      <c r="K418" s="794"/>
      <c r="L418" s="794"/>
      <c r="M418" s="794"/>
      <c r="N418" s="794"/>
      <c r="O418" s="794"/>
      <c r="P418" s="794"/>
      <c r="Q418" s="794"/>
      <c r="R418" s="794"/>
      <c r="S418" s="794"/>
      <c r="T418" s="794"/>
      <c r="U418" s="794"/>
      <c r="V418" s="794"/>
      <c r="W418" s="794"/>
      <c r="X418" s="794"/>
      <c r="Y418" s="794"/>
      <c r="Z418" s="794"/>
      <c r="AA418" s="773"/>
      <c r="AB418" s="773"/>
      <c r="AC418" s="773"/>
    </row>
    <row r="419" spans="1:68" ht="27" customHeight="1" x14ac:dyDescent="0.25">
      <c r="A419" s="54" t="s">
        <v>669</v>
      </c>
      <c r="B419" s="54" t="s">
        <v>670</v>
      </c>
      <c r="C419" s="31">
        <v>4301011946</v>
      </c>
      <c r="D419" s="784">
        <v>4680115884847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9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4">
        <v>4680115884847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11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IFERROR(IF(Y420=0,"",ROUNDUP(Y420/H420,0)*0.02175),"")</f>
        <v/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customHeight="1" x14ac:dyDescent="0.25">
      <c r="A421" s="54" t="s">
        <v>674</v>
      </c>
      <c r="B421" s="54" t="s">
        <v>675</v>
      </c>
      <c r="C421" s="31">
        <v>4301011947</v>
      </c>
      <c r="D421" s="784">
        <v>4680115884854</v>
      </c>
      <c r="E421" s="785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118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4301011870</v>
      </c>
      <c r="D422" s="784">
        <v>4680115884854</v>
      </c>
      <c r="E422" s="785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9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678</v>
      </c>
      <c r="B423" s="54" t="s">
        <v>679</v>
      </c>
      <c r="C423" s="31">
        <v>4301011339</v>
      </c>
      <c r="D423" s="784">
        <v>4607091383997</v>
      </c>
      <c r="E423" s="785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9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4301011943</v>
      </c>
      <c r="D424" s="784">
        <v>4680115884830</v>
      </c>
      <c r="E424" s="785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9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1000</v>
      </c>
      <c r="Y424" s="778">
        <f t="shared" si="82"/>
        <v>1005</v>
      </c>
      <c r="Z424" s="36">
        <f>IFERROR(IF(Y424=0,"",ROUNDUP(Y424/H424,0)*0.02039),"")</f>
        <v>1.3661299999999998</v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1032</v>
      </c>
      <c r="BN424" s="64">
        <f t="shared" si="84"/>
        <v>1037.1600000000001</v>
      </c>
      <c r="BO424" s="64">
        <f t="shared" si="85"/>
        <v>1.3888888888888888</v>
      </c>
      <c r="BP424" s="64">
        <f t="shared" si="86"/>
        <v>1.3958333333333333</v>
      </c>
    </row>
    <row r="425" spans="1:68" ht="27" customHeight="1" x14ac:dyDescent="0.25">
      <c r="A425" s="54" t="s">
        <v>681</v>
      </c>
      <c r="B425" s="54" t="s">
        <v>683</v>
      </c>
      <c r="C425" s="31">
        <v>4301011867</v>
      </c>
      <c r="D425" s="784">
        <v>4680115884830</v>
      </c>
      <c r="E425" s="785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0</v>
      </c>
      <c r="Y425" s="778">
        <f t="shared" si="82"/>
        <v>0</v>
      </c>
      <c r="Z425" s="36" t="str">
        <f>IFERROR(IF(Y425=0,"",ROUNDUP(Y425/H425,0)*0.02175),"")</f>
        <v/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4301011433</v>
      </c>
      <c r="D426" s="784">
        <v>4680115882638</v>
      </c>
      <c r="E426" s="785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4301011952</v>
      </c>
      <c r="D427" s="784">
        <v>4680115884922</v>
      </c>
      <c r="E427" s="785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98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4301011866</v>
      </c>
      <c r="D428" s="784">
        <v>4680115884878</v>
      </c>
      <c r="E428" s="785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2"/>
      <c r="R428" s="782"/>
      <c r="S428" s="782"/>
      <c r="T428" s="783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693</v>
      </c>
      <c r="B429" s="54" t="s">
        <v>694</v>
      </c>
      <c r="C429" s="31">
        <v>4301011868</v>
      </c>
      <c r="D429" s="784">
        <v>4680115884861</v>
      </c>
      <c r="E429" s="785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2"/>
      <c r="R429" s="782"/>
      <c r="S429" s="782"/>
      <c r="T429" s="783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01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2"/>
      <c r="P430" s="797" t="s">
        <v>71</v>
      </c>
      <c r="Q430" s="798"/>
      <c r="R430" s="798"/>
      <c r="S430" s="798"/>
      <c r="T430" s="798"/>
      <c r="U430" s="798"/>
      <c r="V430" s="799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66.666666666666671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67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1.3661299999999998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2"/>
      <c r="P431" s="797" t="s">
        <v>71</v>
      </c>
      <c r="Q431" s="798"/>
      <c r="R431" s="798"/>
      <c r="S431" s="798"/>
      <c r="T431" s="798"/>
      <c r="U431" s="798"/>
      <c r="V431" s="799"/>
      <c r="W431" s="37" t="s">
        <v>69</v>
      </c>
      <c r="X431" s="779">
        <f>IFERROR(SUM(X419:X429),"0")</f>
        <v>1000</v>
      </c>
      <c r="Y431" s="779">
        <f>IFERROR(SUM(Y419:Y429),"0")</f>
        <v>1005</v>
      </c>
      <c r="Z431" s="37"/>
      <c r="AA431" s="780"/>
      <c r="AB431" s="780"/>
      <c r="AC431" s="780"/>
    </row>
    <row r="432" spans="1:68" ht="14.25" customHeight="1" x14ac:dyDescent="0.25">
      <c r="A432" s="793" t="s">
        <v>180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3"/>
      <c r="AB432" s="773"/>
      <c r="AC432" s="773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4">
        <v>4607091383980</v>
      </c>
      <c r="E433" s="785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11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2"/>
      <c r="R433" s="782"/>
      <c r="S433" s="782"/>
      <c r="T433" s="783"/>
      <c r="U433" s="34"/>
      <c r="V433" s="34"/>
      <c r="W433" s="35" t="s">
        <v>69</v>
      </c>
      <c r="X433" s="777">
        <v>720</v>
      </c>
      <c r="Y433" s="778">
        <f>IFERROR(IF(X433="",0,CEILING((X433/$H433),1)*$H433),"")</f>
        <v>720</v>
      </c>
      <c r="Z433" s="36">
        <f>IFERROR(IF(Y433=0,"",ROUNDUP(Y433/H433,0)*0.02175),"")</f>
        <v>1.044</v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743.04000000000008</v>
      </c>
      <c r="BN433" s="64">
        <f>IFERROR(Y433*I433/H433,"0")</f>
        <v>743.04000000000008</v>
      </c>
      <c r="BO433" s="64">
        <f>IFERROR(1/J433*(X433/H433),"0")</f>
        <v>1</v>
      </c>
      <c r="BP433" s="64">
        <f>IFERROR(1/J433*(Y433/H433),"0")</f>
        <v>1</v>
      </c>
    </row>
    <row r="434" spans="1:68" ht="27" customHeight="1" x14ac:dyDescent="0.25">
      <c r="A434" s="54" t="s">
        <v>698</v>
      </c>
      <c r="B434" s="54" t="s">
        <v>699</v>
      </c>
      <c r="C434" s="31">
        <v>4301020179</v>
      </c>
      <c r="D434" s="784">
        <v>4607091384178</v>
      </c>
      <c r="E434" s="785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2"/>
      <c r="R434" s="782"/>
      <c r="S434" s="782"/>
      <c r="T434" s="783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01"/>
      <c r="B435" s="794"/>
      <c r="C435" s="794"/>
      <c r="D435" s="794"/>
      <c r="E435" s="794"/>
      <c r="F435" s="794"/>
      <c r="G435" s="794"/>
      <c r="H435" s="794"/>
      <c r="I435" s="794"/>
      <c r="J435" s="794"/>
      <c r="K435" s="794"/>
      <c r="L435" s="794"/>
      <c r="M435" s="794"/>
      <c r="N435" s="794"/>
      <c r="O435" s="802"/>
      <c r="P435" s="797" t="s">
        <v>71</v>
      </c>
      <c r="Q435" s="798"/>
      <c r="R435" s="798"/>
      <c r="S435" s="798"/>
      <c r="T435" s="798"/>
      <c r="U435" s="798"/>
      <c r="V435" s="799"/>
      <c r="W435" s="37" t="s">
        <v>72</v>
      </c>
      <c r="X435" s="779">
        <f>IFERROR(X433/H433,"0")+IFERROR(X434/H434,"0")</f>
        <v>48</v>
      </c>
      <c r="Y435" s="779">
        <f>IFERROR(Y433/H433,"0")+IFERROR(Y434/H434,"0")</f>
        <v>48</v>
      </c>
      <c r="Z435" s="779">
        <f>IFERROR(IF(Z433="",0,Z433),"0")+IFERROR(IF(Z434="",0,Z434),"0")</f>
        <v>1.044</v>
      </c>
      <c r="AA435" s="780"/>
      <c r="AB435" s="780"/>
      <c r="AC435" s="780"/>
    </row>
    <row r="436" spans="1:68" x14ac:dyDescent="0.2">
      <c r="A436" s="794"/>
      <c r="B436" s="794"/>
      <c r="C436" s="794"/>
      <c r="D436" s="794"/>
      <c r="E436" s="794"/>
      <c r="F436" s="794"/>
      <c r="G436" s="794"/>
      <c r="H436" s="794"/>
      <c r="I436" s="794"/>
      <c r="J436" s="794"/>
      <c r="K436" s="794"/>
      <c r="L436" s="794"/>
      <c r="M436" s="794"/>
      <c r="N436" s="794"/>
      <c r="O436" s="802"/>
      <c r="P436" s="797" t="s">
        <v>71</v>
      </c>
      <c r="Q436" s="798"/>
      <c r="R436" s="798"/>
      <c r="S436" s="798"/>
      <c r="T436" s="798"/>
      <c r="U436" s="798"/>
      <c r="V436" s="799"/>
      <c r="W436" s="37" t="s">
        <v>69</v>
      </c>
      <c r="X436" s="779">
        <f>IFERROR(SUM(X433:X434),"0")</f>
        <v>720</v>
      </c>
      <c r="Y436" s="779">
        <f>IFERROR(SUM(Y433:Y434),"0")</f>
        <v>720</v>
      </c>
      <c r="Z436" s="37"/>
      <c r="AA436" s="780"/>
      <c r="AB436" s="780"/>
      <c r="AC436" s="780"/>
    </row>
    <row r="437" spans="1:68" ht="14.25" customHeight="1" x14ac:dyDescent="0.25">
      <c r="A437" s="793" t="s">
        <v>73</v>
      </c>
      <c r="B437" s="794"/>
      <c r="C437" s="794"/>
      <c r="D437" s="794"/>
      <c r="E437" s="794"/>
      <c r="F437" s="794"/>
      <c r="G437" s="794"/>
      <c r="H437" s="794"/>
      <c r="I437" s="794"/>
      <c r="J437" s="794"/>
      <c r="K437" s="794"/>
      <c r="L437" s="794"/>
      <c r="M437" s="794"/>
      <c r="N437" s="794"/>
      <c r="O437" s="794"/>
      <c r="P437" s="794"/>
      <c r="Q437" s="794"/>
      <c r="R437" s="794"/>
      <c r="S437" s="794"/>
      <c r="T437" s="794"/>
      <c r="U437" s="794"/>
      <c r="V437" s="794"/>
      <c r="W437" s="794"/>
      <c r="X437" s="794"/>
      <c r="Y437" s="794"/>
      <c r="Z437" s="794"/>
      <c r="AA437" s="773"/>
      <c r="AB437" s="773"/>
      <c r="AC437" s="773"/>
    </row>
    <row r="438" spans="1:68" ht="27" customHeight="1" x14ac:dyDescent="0.25">
      <c r="A438" s="54" t="s">
        <v>700</v>
      </c>
      <c r="B438" s="54" t="s">
        <v>701</v>
      </c>
      <c r="C438" s="31">
        <v>4301051639</v>
      </c>
      <c r="D438" s="784">
        <v>4607091383928</v>
      </c>
      <c r="E438" s="785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2"/>
      <c r="R438" s="782"/>
      <c r="S438" s="782"/>
      <c r="T438" s="783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700</v>
      </c>
      <c r="B439" s="54" t="s">
        <v>703</v>
      </c>
      <c r="C439" s="31">
        <v>4301051903</v>
      </c>
      <c r="D439" s="784">
        <v>4607091383928</v>
      </c>
      <c r="E439" s="785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87" t="s">
        <v>704</v>
      </c>
      <c r="Q439" s="782"/>
      <c r="R439" s="782"/>
      <c r="S439" s="782"/>
      <c r="T439" s="783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customHeight="1" x14ac:dyDescent="0.25">
      <c r="A440" s="54" t="s">
        <v>706</v>
      </c>
      <c r="B440" s="54" t="s">
        <v>707</v>
      </c>
      <c r="C440" s="31">
        <v>4301051636</v>
      </c>
      <c r="D440" s="784">
        <v>4607091384260</v>
      </c>
      <c r="E440" s="785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4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2"/>
      <c r="R440" s="782"/>
      <c r="S440" s="782"/>
      <c r="T440" s="783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706</v>
      </c>
      <c r="B441" s="54" t="s">
        <v>709</v>
      </c>
      <c r="C441" s="31">
        <v>4301051897</v>
      </c>
      <c r="D441" s="784">
        <v>4607091384260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2" t="s">
        <v>710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801"/>
      <c r="B442" s="794"/>
      <c r="C442" s="794"/>
      <c r="D442" s="794"/>
      <c r="E442" s="794"/>
      <c r="F442" s="794"/>
      <c r="G442" s="794"/>
      <c r="H442" s="794"/>
      <c r="I442" s="794"/>
      <c r="J442" s="794"/>
      <c r="K442" s="794"/>
      <c r="L442" s="794"/>
      <c r="M442" s="794"/>
      <c r="N442" s="794"/>
      <c r="O442" s="802"/>
      <c r="P442" s="797" t="s">
        <v>71</v>
      </c>
      <c r="Q442" s="798"/>
      <c r="R442" s="798"/>
      <c r="S442" s="798"/>
      <c r="T442" s="798"/>
      <c r="U442" s="798"/>
      <c r="V442" s="799"/>
      <c r="W442" s="37" t="s">
        <v>72</v>
      </c>
      <c r="X442" s="779">
        <f>IFERROR(X438/H438,"0")+IFERROR(X439/H439,"0")+IFERROR(X440/H440,"0")+IFERROR(X441/H441,"0")</f>
        <v>0</v>
      </c>
      <c r="Y442" s="779">
        <f>IFERROR(Y438/H438,"0")+IFERROR(Y439/H439,"0")+IFERROR(Y440/H440,"0")+IFERROR(Y441/H441,"0")</f>
        <v>0</v>
      </c>
      <c r="Z442" s="779">
        <f>IFERROR(IF(Z438="",0,Z438),"0")+IFERROR(IF(Z439="",0,Z439),"0")+IFERROR(IF(Z440="",0,Z440),"0")+IFERROR(IF(Z441="",0,Z441),"0")</f>
        <v>0</v>
      </c>
      <c r="AA442" s="780"/>
      <c r="AB442" s="780"/>
      <c r="AC442" s="780"/>
    </row>
    <row r="443" spans="1:68" x14ac:dyDescent="0.2">
      <c r="A443" s="794"/>
      <c r="B443" s="794"/>
      <c r="C443" s="794"/>
      <c r="D443" s="794"/>
      <c r="E443" s="794"/>
      <c r="F443" s="794"/>
      <c r="G443" s="794"/>
      <c r="H443" s="794"/>
      <c r="I443" s="794"/>
      <c r="J443" s="794"/>
      <c r="K443" s="794"/>
      <c r="L443" s="794"/>
      <c r="M443" s="794"/>
      <c r="N443" s="794"/>
      <c r="O443" s="802"/>
      <c r="P443" s="797" t="s">
        <v>71</v>
      </c>
      <c r="Q443" s="798"/>
      <c r="R443" s="798"/>
      <c r="S443" s="798"/>
      <c r="T443" s="798"/>
      <c r="U443" s="798"/>
      <c r="V443" s="799"/>
      <c r="W443" s="37" t="s">
        <v>69</v>
      </c>
      <c r="X443" s="779">
        <f>IFERROR(SUM(X438:X441),"0")</f>
        <v>0</v>
      </c>
      <c r="Y443" s="779">
        <f>IFERROR(SUM(Y438:Y441),"0")</f>
        <v>0</v>
      </c>
      <c r="Z443" s="37"/>
      <c r="AA443" s="780"/>
      <c r="AB443" s="780"/>
      <c r="AC443" s="780"/>
    </row>
    <row r="444" spans="1:68" ht="14.25" customHeight="1" x14ac:dyDescent="0.25">
      <c r="A444" s="793" t="s">
        <v>222</v>
      </c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794"/>
      <c r="P444" s="794"/>
      <c r="Q444" s="794"/>
      <c r="R444" s="794"/>
      <c r="S444" s="794"/>
      <c r="T444" s="794"/>
      <c r="U444" s="794"/>
      <c r="V444" s="794"/>
      <c r="W444" s="794"/>
      <c r="X444" s="794"/>
      <c r="Y444" s="794"/>
      <c r="Z444" s="794"/>
      <c r="AA444" s="773"/>
      <c r="AB444" s="773"/>
      <c r="AC444" s="773"/>
    </row>
    <row r="445" spans="1:68" ht="27" customHeight="1" x14ac:dyDescent="0.25">
      <c r="A445" s="54" t="s">
        <v>712</v>
      </c>
      <c r="B445" s="54" t="s">
        <v>713</v>
      </c>
      <c r="C445" s="31">
        <v>4301060314</v>
      </c>
      <c r="D445" s="784">
        <v>4607091384673</v>
      </c>
      <c r="E445" s="785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2"/>
      <c r="R445" s="782"/>
      <c r="S445" s="782"/>
      <c r="T445" s="783"/>
      <c r="U445" s="34"/>
      <c r="V445" s="34"/>
      <c r="W445" s="35" t="s">
        <v>69</v>
      </c>
      <c r="X445" s="777">
        <v>0</v>
      </c>
      <c r="Y445" s="778">
        <f>IFERROR(IF(X445="",0,CEILING((X445/$H445),1)*$H445),"")</f>
        <v>0</v>
      </c>
      <c r="Z445" s="36" t="str">
        <f>IFERROR(IF(Y445=0,"",ROUNDUP(Y445/H445,0)*0.02175),"")</f>
        <v/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37.5" customHeight="1" x14ac:dyDescent="0.25">
      <c r="A446" s="54" t="s">
        <v>712</v>
      </c>
      <c r="B446" s="54" t="s">
        <v>715</v>
      </c>
      <c r="C446" s="31">
        <v>4301060345</v>
      </c>
      <c r="D446" s="784">
        <v>4607091384673</v>
      </c>
      <c r="E446" s="785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4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customHeight="1" x14ac:dyDescent="0.25">
      <c r="A447" s="54" t="s">
        <v>712</v>
      </c>
      <c r="B447" s="54" t="s">
        <v>717</v>
      </c>
      <c r="C447" s="31">
        <v>4301060439</v>
      </c>
      <c r="D447" s="784">
        <v>4607091384673</v>
      </c>
      <c r="E447" s="785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209" t="s">
        <v>718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801"/>
      <c r="B448" s="794"/>
      <c r="C448" s="794"/>
      <c r="D448" s="794"/>
      <c r="E448" s="794"/>
      <c r="F448" s="794"/>
      <c r="G448" s="794"/>
      <c r="H448" s="794"/>
      <c r="I448" s="794"/>
      <c r="J448" s="794"/>
      <c r="K448" s="794"/>
      <c r="L448" s="794"/>
      <c r="M448" s="794"/>
      <c r="N448" s="794"/>
      <c r="O448" s="802"/>
      <c r="P448" s="797" t="s">
        <v>71</v>
      </c>
      <c r="Q448" s="798"/>
      <c r="R448" s="798"/>
      <c r="S448" s="798"/>
      <c r="T448" s="798"/>
      <c r="U448" s="798"/>
      <c r="V448" s="799"/>
      <c r="W448" s="37" t="s">
        <v>72</v>
      </c>
      <c r="X448" s="779">
        <f>IFERROR(X445/H445,"0")+IFERROR(X446/H446,"0")+IFERROR(X447/H447,"0")</f>
        <v>0</v>
      </c>
      <c r="Y448" s="779">
        <f>IFERROR(Y445/H445,"0")+IFERROR(Y446/H446,"0")+IFERROR(Y447/H447,"0")</f>
        <v>0</v>
      </c>
      <c r="Z448" s="779">
        <f>IFERROR(IF(Z445="",0,Z445),"0")+IFERROR(IF(Z446="",0,Z446),"0")+IFERROR(IF(Z447="",0,Z447),"0")</f>
        <v>0</v>
      </c>
      <c r="AA448" s="780"/>
      <c r="AB448" s="780"/>
      <c r="AC448" s="780"/>
    </row>
    <row r="449" spans="1:68" x14ac:dyDescent="0.2">
      <c r="A449" s="794"/>
      <c r="B449" s="794"/>
      <c r="C449" s="794"/>
      <c r="D449" s="794"/>
      <c r="E449" s="794"/>
      <c r="F449" s="794"/>
      <c r="G449" s="794"/>
      <c r="H449" s="794"/>
      <c r="I449" s="794"/>
      <c r="J449" s="794"/>
      <c r="K449" s="794"/>
      <c r="L449" s="794"/>
      <c r="M449" s="794"/>
      <c r="N449" s="794"/>
      <c r="O449" s="802"/>
      <c r="P449" s="797" t="s">
        <v>71</v>
      </c>
      <c r="Q449" s="798"/>
      <c r="R449" s="798"/>
      <c r="S449" s="798"/>
      <c r="T449" s="798"/>
      <c r="U449" s="798"/>
      <c r="V449" s="799"/>
      <c r="W449" s="37" t="s">
        <v>69</v>
      </c>
      <c r="X449" s="779">
        <f>IFERROR(SUM(X445:X447),"0")</f>
        <v>0</v>
      </c>
      <c r="Y449" s="779">
        <f>IFERROR(SUM(Y445:Y447),"0")</f>
        <v>0</v>
      </c>
      <c r="Z449" s="37"/>
      <c r="AA449" s="780"/>
      <c r="AB449" s="780"/>
      <c r="AC449" s="780"/>
    </row>
    <row r="450" spans="1:68" ht="16.5" customHeight="1" x14ac:dyDescent="0.25">
      <c r="A450" s="800" t="s">
        <v>720</v>
      </c>
      <c r="B450" s="794"/>
      <c r="C450" s="794"/>
      <c r="D450" s="794"/>
      <c r="E450" s="794"/>
      <c r="F450" s="794"/>
      <c r="G450" s="794"/>
      <c r="H450" s="794"/>
      <c r="I450" s="794"/>
      <c r="J450" s="794"/>
      <c r="K450" s="794"/>
      <c r="L450" s="794"/>
      <c r="M450" s="794"/>
      <c r="N450" s="794"/>
      <c r="O450" s="794"/>
      <c r="P450" s="794"/>
      <c r="Q450" s="794"/>
      <c r="R450" s="794"/>
      <c r="S450" s="794"/>
      <c r="T450" s="794"/>
      <c r="U450" s="794"/>
      <c r="V450" s="794"/>
      <c r="W450" s="794"/>
      <c r="X450" s="794"/>
      <c r="Y450" s="794"/>
      <c r="Z450" s="794"/>
      <c r="AA450" s="772"/>
      <c r="AB450" s="772"/>
      <c r="AC450" s="772"/>
    </row>
    <row r="451" spans="1:68" ht="14.25" customHeight="1" x14ac:dyDescent="0.25">
      <c r="A451" s="793" t="s">
        <v>124</v>
      </c>
      <c r="B451" s="794"/>
      <c r="C451" s="794"/>
      <c r="D451" s="794"/>
      <c r="E451" s="794"/>
      <c r="F451" s="794"/>
      <c r="G451" s="794"/>
      <c r="H451" s="794"/>
      <c r="I451" s="794"/>
      <c r="J451" s="794"/>
      <c r="K451" s="794"/>
      <c r="L451" s="794"/>
      <c r="M451" s="794"/>
      <c r="N451" s="794"/>
      <c r="O451" s="794"/>
      <c r="P451" s="794"/>
      <c r="Q451" s="794"/>
      <c r="R451" s="794"/>
      <c r="S451" s="794"/>
      <c r="T451" s="794"/>
      <c r="U451" s="794"/>
      <c r="V451" s="794"/>
      <c r="W451" s="794"/>
      <c r="X451" s="794"/>
      <c r="Y451" s="794"/>
      <c r="Z451" s="794"/>
      <c r="AA451" s="773"/>
      <c r="AB451" s="773"/>
      <c r="AC451" s="773"/>
    </row>
    <row r="452" spans="1:68" ht="27" customHeight="1" x14ac:dyDescent="0.25">
      <c r="A452" s="54" t="s">
        <v>721</v>
      </c>
      <c r="B452" s="54" t="s">
        <v>722</v>
      </c>
      <c r="C452" s="31">
        <v>4301011873</v>
      </c>
      <c r="D452" s="784">
        <v>4680115881907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customHeight="1" x14ac:dyDescent="0.25">
      <c r="A453" s="54" t="s">
        <v>721</v>
      </c>
      <c r="B453" s="54" t="s">
        <v>724</v>
      </c>
      <c r="C453" s="31">
        <v>4301011483</v>
      </c>
      <c r="D453" s="784">
        <v>4680115881907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726</v>
      </c>
      <c r="B454" s="54" t="s">
        <v>727</v>
      </c>
      <c r="C454" s="31">
        <v>4301011872</v>
      </c>
      <c r="D454" s="784">
        <v>4680115883925</v>
      </c>
      <c r="E454" s="785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0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2"/>
      <c r="R454" s="782"/>
      <c r="S454" s="782"/>
      <c r="T454" s="783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customHeight="1" x14ac:dyDescent="0.25">
      <c r="A455" s="54" t="s">
        <v>726</v>
      </c>
      <c r="B455" s="54" t="s">
        <v>728</v>
      </c>
      <c r="C455" s="31">
        <v>4301011655</v>
      </c>
      <c r="D455" s="784">
        <v>4680115883925</v>
      </c>
      <c r="E455" s="785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2"/>
      <c r="R455" s="782"/>
      <c r="S455" s="782"/>
      <c r="T455" s="783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customHeight="1" x14ac:dyDescent="0.25">
      <c r="A456" s="54" t="s">
        <v>729</v>
      </c>
      <c r="B456" s="54" t="s">
        <v>730</v>
      </c>
      <c r="C456" s="31">
        <v>4301011312</v>
      </c>
      <c r="D456" s="784">
        <v>4607091384192</v>
      </c>
      <c r="E456" s="785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92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82"/>
      <c r="R456" s="782"/>
      <c r="S456" s="782"/>
      <c r="T456" s="783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customHeight="1" x14ac:dyDescent="0.25">
      <c r="A457" s="54" t="s">
        <v>732</v>
      </c>
      <c r="B457" s="54" t="s">
        <v>733</v>
      </c>
      <c r="C457" s="31">
        <v>4301011874</v>
      </c>
      <c r="D457" s="784">
        <v>4680115884892</v>
      </c>
      <c r="E457" s="785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81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customHeight="1" x14ac:dyDescent="0.25">
      <c r="A458" s="54" t="s">
        <v>735</v>
      </c>
      <c r="B458" s="54" t="s">
        <v>736</v>
      </c>
      <c r="C458" s="31">
        <v>4301011875</v>
      </c>
      <c r="D458" s="784">
        <v>4680115884885</v>
      </c>
      <c r="E458" s="785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200</v>
      </c>
      <c r="Y458" s="778">
        <f t="shared" si="87"/>
        <v>204</v>
      </c>
      <c r="Z458" s="36">
        <f t="shared" si="88"/>
        <v>0.36974999999999997</v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208</v>
      </c>
      <c r="BN458" s="64">
        <f t="shared" si="90"/>
        <v>212.16</v>
      </c>
      <c r="BO458" s="64">
        <f t="shared" si="91"/>
        <v>0.29761904761904762</v>
      </c>
      <c r="BP458" s="64">
        <f t="shared" si="92"/>
        <v>0.30357142857142855</v>
      </c>
    </row>
    <row r="459" spans="1:68" ht="37.5" customHeight="1" x14ac:dyDescent="0.25">
      <c r="A459" s="54" t="s">
        <v>737</v>
      </c>
      <c r="B459" s="54" t="s">
        <v>738</v>
      </c>
      <c r="C459" s="31">
        <v>4301011871</v>
      </c>
      <c r="D459" s="784">
        <v>4680115884908</v>
      </c>
      <c r="E459" s="785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2"/>
      <c r="R459" s="782"/>
      <c r="S459" s="782"/>
      <c r="T459" s="783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x14ac:dyDescent="0.2">
      <c r="A460" s="801"/>
      <c r="B460" s="794"/>
      <c r="C460" s="794"/>
      <c r="D460" s="794"/>
      <c r="E460" s="794"/>
      <c r="F460" s="794"/>
      <c r="G460" s="794"/>
      <c r="H460" s="794"/>
      <c r="I460" s="794"/>
      <c r="J460" s="794"/>
      <c r="K460" s="794"/>
      <c r="L460" s="794"/>
      <c r="M460" s="794"/>
      <c r="N460" s="794"/>
      <c r="O460" s="802"/>
      <c r="P460" s="797" t="s">
        <v>71</v>
      </c>
      <c r="Q460" s="798"/>
      <c r="R460" s="798"/>
      <c r="S460" s="798"/>
      <c r="T460" s="798"/>
      <c r="U460" s="798"/>
      <c r="V460" s="799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16.666666666666668</v>
      </c>
      <c r="Y460" s="779">
        <f>IFERROR(Y452/H452,"0")+IFERROR(Y453/H453,"0")+IFERROR(Y454/H454,"0")+IFERROR(Y455/H455,"0")+IFERROR(Y456/H456,"0")+IFERROR(Y457/H457,"0")+IFERROR(Y458/H458,"0")+IFERROR(Y459/H459,"0")</f>
        <v>17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0.36974999999999997</v>
      </c>
      <c r="AA460" s="780"/>
      <c r="AB460" s="780"/>
      <c r="AC460" s="780"/>
    </row>
    <row r="461" spans="1:68" x14ac:dyDescent="0.2">
      <c r="A461" s="794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2"/>
      <c r="P461" s="797" t="s">
        <v>71</v>
      </c>
      <c r="Q461" s="798"/>
      <c r="R461" s="798"/>
      <c r="S461" s="798"/>
      <c r="T461" s="798"/>
      <c r="U461" s="798"/>
      <c r="V461" s="799"/>
      <c r="W461" s="37" t="s">
        <v>69</v>
      </c>
      <c r="X461" s="779">
        <f>IFERROR(SUM(X452:X459),"0")</f>
        <v>200</v>
      </c>
      <c r="Y461" s="779">
        <f>IFERROR(SUM(Y452:Y459),"0")</f>
        <v>204</v>
      </c>
      <c r="Z461" s="37"/>
      <c r="AA461" s="780"/>
      <c r="AB461" s="780"/>
      <c r="AC461" s="780"/>
    </row>
    <row r="462" spans="1:68" ht="14.25" customHeight="1" x14ac:dyDescent="0.25">
      <c r="A462" s="793" t="s">
        <v>64</v>
      </c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794"/>
      <c r="P462" s="794"/>
      <c r="Q462" s="794"/>
      <c r="R462" s="794"/>
      <c r="S462" s="794"/>
      <c r="T462" s="794"/>
      <c r="U462" s="794"/>
      <c r="V462" s="794"/>
      <c r="W462" s="794"/>
      <c r="X462" s="794"/>
      <c r="Y462" s="794"/>
      <c r="Z462" s="794"/>
      <c r="AA462" s="773"/>
      <c r="AB462" s="773"/>
      <c r="AC462" s="773"/>
    </row>
    <row r="463" spans="1:68" ht="27" customHeight="1" x14ac:dyDescent="0.25">
      <c r="A463" s="54" t="s">
        <v>739</v>
      </c>
      <c r="B463" s="54" t="s">
        <v>740</v>
      </c>
      <c r="C463" s="31">
        <v>4301031303</v>
      </c>
      <c r="D463" s="784">
        <v>4607091384802</v>
      </c>
      <c r="E463" s="785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50</v>
      </c>
      <c r="Y463" s="778">
        <f>IFERROR(IF(X463="",0,CEILING((X463/$H463),1)*$H463),"")</f>
        <v>52.56</v>
      </c>
      <c r="Z463" s="36">
        <f>IFERROR(IF(Y463=0,"",ROUNDUP(Y463/H463,0)*0.00753),"")</f>
        <v>9.0359999999999996E-2</v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52.968036529680361</v>
      </c>
      <c r="BN463" s="64">
        <f>IFERROR(Y463*I463/H463,"0")</f>
        <v>55.68</v>
      </c>
      <c r="BO463" s="64">
        <f>IFERROR(1/J463*(X463/H463),"0")</f>
        <v>7.3176443039456737E-2</v>
      </c>
      <c r="BP463" s="64">
        <f>IFERROR(1/J463*(Y463/H463),"0")</f>
        <v>7.6923076923076927E-2</v>
      </c>
    </row>
    <row r="464" spans="1:68" ht="27" customHeight="1" x14ac:dyDescent="0.25">
      <c r="A464" s="54" t="s">
        <v>742</v>
      </c>
      <c r="B464" s="54" t="s">
        <v>743</v>
      </c>
      <c r="C464" s="31">
        <v>4301031304</v>
      </c>
      <c r="D464" s="784">
        <v>4607091384826</v>
      </c>
      <c r="E464" s="785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9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801"/>
      <c r="B465" s="794"/>
      <c r="C465" s="794"/>
      <c r="D465" s="794"/>
      <c r="E465" s="794"/>
      <c r="F465" s="794"/>
      <c r="G465" s="794"/>
      <c r="H465" s="794"/>
      <c r="I465" s="794"/>
      <c r="J465" s="794"/>
      <c r="K465" s="794"/>
      <c r="L465" s="794"/>
      <c r="M465" s="794"/>
      <c r="N465" s="794"/>
      <c r="O465" s="802"/>
      <c r="P465" s="797" t="s">
        <v>71</v>
      </c>
      <c r="Q465" s="798"/>
      <c r="R465" s="798"/>
      <c r="S465" s="798"/>
      <c r="T465" s="798"/>
      <c r="U465" s="798"/>
      <c r="V465" s="799"/>
      <c r="W465" s="37" t="s">
        <v>72</v>
      </c>
      <c r="X465" s="779">
        <f>IFERROR(X463/H463,"0")+IFERROR(X464/H464,"0")</f>
        <v>11.415525114155251</v>
      </c>
      <c r="Y465" s="779">
        <f>IFERROR(Y463/H463,"0")+IFERROR(Y464/H464,"0")</f>
        <v>12</v>
      </c>
      <c r="Z465" s="779">
        <f>IFERROR(IF(Z463="",0,Z463),"0")+IFERROR(IF(Z464="",0,Z464),"0")</f>
        <v>9.0359999999999996E-2</v>
      </c>
      <c r="AA465" s="780"/>
      <c r="AB465" s="780"/>
      <c r="AC465" s="780"/>
    </row>
    <row r="466" spans="1:68" x14ac:dyDescent="0.2">
      <c r="A466" s="794"/>
      <c r="B466" s="794"/>
      <c r="C466" s="794"/>
      <c r="D466" s="794"/>
      <c r="E466" s="794"/>
      <c r="F466" s="794"/>
      <c r="G466" s="794"/>
      <c r="H466" s="794"/>
      <c r="I466" s="794"/>
      <c r="J466" s="794"/>
      <c r="K466" s="794"/>
      <c r="L466" s="794"/>
      <c r="M466" s="794"/>
      <c r="N466" s="794"/>
      <c r="O466" s="802"/>
      <c r="P466" s="797" t="s">
        <v>71</v>
      </c>
      <c r="Q466" s="798"/>
      <c r="R466" s="798"/>
      <c r="S466" s="798"/>
      <c r="T466" s="798"/>
      <c r="U466" s="798"/>
      <c r="V466" s="799"/>
      <c r="W466" s="37" t="s">
        <v>69</v>
      </c>
      <c r="X466" s="779">
        <f>IFERROR(SUM(X463:X464),"0")</f>
        <v>50</v>
      </c>
      <c r="Y466" s="779">
        <f>IFERROR(SUM(Y463:Y464),"0")</f>
        <v>52.56</v>
      </c>
      <c r="Z466" s="37"/>
      <c r="AA466" s="780"/>
      <c r="AB466" s="780"/>
      <c r="AC466" s="780"/>
    </row>
    <row r="467" spans="1:68" ht="14.25" customHeight="1" x14ac:dyDescent="0.25">
      <c r="A467" s="793" t="s">
        <v>73</v>
      </c>
      <c r="B467" s="794"/>
      <c r="C467" s="794"/>
      <c r="D467" s="794"/>
      <c r="E467" s="794"/>
      <c r="F467" s="794"/>
      <c r="G467" s="794"/>
      <c r="H467" s="794"/>
      <c r="I467" s="794"/>
      <c r="J467" s="794"/>
      <c r="K467" s="794"/>
      <c r="L467" s="794"/>
      <c r="M467" s="794"/>
      <c r="N467" s="794"/>
      <c r="O467" s="794"/>
      <c r="P467" s="794"/>
      <c r="Q467" s="794"/>
      <c r="R467" s="794"/>
      <c r="S467" s="794"/>
      <c r="T467" s="794"/>
      <c r="U467" s="794"/>
      <c r="V467" s="794"/>
      <c r="W467" s="794"/>
      <c r="X467" s="794"/>
      <c r="Y467" s="794"/>
      <c r="Z467" s="794"/>
      <c r="AA467" s="773"/>
      <c r="AB467" s="773"/>
      <c r="AC467" s="773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4">
        <v>4607091384246</v>
      </c>
      <c r="E468" s="785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3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2"/>
      <c r="R468" s="782"/>
      <c r="S468" s="782"/>
      <c r="T468" s="783"/>
      <c r="U468" s="34"/>
      <c r="V468" s="34"/>
      <c r="W468" s="35" t="s">
        <v>69</v>
      </c>
      <c r="X468" s="777">
        <v>700</v>
      </c>
      <c r="Y468" s="778">
        <f t="shared" ref="Y468:Y474" si="93">IFERROR(IF(X468="",0,CEILING((X468/$H468),1)*$H468),"")</f>
        <v>702</v>
      </c>
      <c r="Z468" s="36">
        <f>IFERROR(IF(Y468=0,"",ROUNDUP(Y468/H468,0)*0.02175),"")</f>
        <v>1.9574999999999998</v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750.61538461538464</v>
      </c>
      <c r="BN468" s="64">
        <f t="shared" ref="BN468:BN474" si="95">IFERROR(Y468*I468/H468,"0")</f>
        <v>752.7600000000001</v>
      </c>
      <c r="BO468" s="64">
        <f t="shared" ref="BO468:BO474" si="96">IFERROR(1/J468*(X468/H468),"0")</f>
        <v>1.6025641025641026</v>
      </c>
      <c r="BP468" s="64">
        <f t="shared" ref="BP468:BP474" si="97">IFERROR(1/J468*(Y468/H468),"0")</f>
        <v>1.607142857142857</v>
      </c>
    </row>
    <row r="469" spans="1:68" ht="27" customHeight="1" x14ac:dyDescent="0.25">
      <c r="A469" s="54" t="s">
        <v>744</v>
      </c>
      <c r="B469" s="54" t="s">
        <v>747</v>
      </c>
      <c r="C469" s="31">
        <v>4301051899</v>
      </c>
      <c r="D469" s="784">
        <v>4607091384246</v>
      </c>
      <c r="E469" s="785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52" t="s">
        <v>748</v>
      </c>
      <c r="Q469" s="782"/>
      <c r="R469" s="782"/>
      <c r="S469" s="782"/>
      <c r="T469" s="783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750</v>
      </c>
      <c r="B470" s="54" t="s">
        <v>751</v>
      </c>
      <c r="C470" s="31">
        <v>4301051445</v>
      </c>
      <c r="D470" s="784">
        <v>4680115881976</v>
      </c>
      <c r="E470" s="785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customHeight="1" x14ac:dyDescent="0.25">
      <c r="A471" s="54" t="s">
        <v>750</v>
      </c>
      <c r="B471" s="54" t="s">
        <v>753</v>
      </c>
      <c r="C471" s="31">
        <v>4301051901</v>
      </c>
      <c r="D471" s="784">
        <v>4680115881976</v>
      </c>
      <c r="E471" s="785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81" t="s">
        <v>754</v>
      </c>
      <c r="Q471" s="782"/>
      <c r="R471" s="782"/>
      <c r="S471" s="782"/>
      <c r="T471" s="783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customHeight="1" x14ac:dyDescent="0.25">
      <c r="A472" s="54" t="s">
        <v>756</v>
      </c>
      <c r="B472" s="54" t="s">
        <v>757</v>
      </c>
      <c r="C472" s="31">
        <v>4301051297</v>
      </c>
      <c r="D472" s="784">
        <v>4607091384253</v>
      </c>
      <c r="E472" s="785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2"/>
      <c r="R472" s="782"/>
      <c r="S472" s="782"/>
      <c r="T472" s="783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customHeight="1" x14ac:dyDescent="0.25">
      <c r="A473" s="54" t="s">
        <v>756</v>
      </c>
      <c r="B473" s="54" t="s">
        <v>759</v>
      </c>
      <c r="C473" s="31">
        <v>4301051634</v>
      </c>
      <c r="D473" s="784">
        <v>4607091384253</v>
      </c>
      <c r="E473" s="785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2"/>
      <c r="R473" s="782"/>
      <c r="S473" s="782"/>
      <c r="T473" s="783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customHeight="1" x14ac:dyDescent="0.25">
      <c r="A474" s="54" t="s">
        <v>760</v>
      </c>
      <c r="B474" s="54" t="s">
        <v>761</v>
      </c>
      <c r="C474" s="31">
        <v>4301051444</v>
      </c>
      <c r="D474" s="784">
        <v>4680115881969</v>
      </c>
      <c r="E474" s="785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2"/>
      <c r="R474" s="782"/>
      <c r="S474" s="782"/>
      <c r="T474" s="783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01"/>
      <c r="B475" s="794"/>
      <c r="C475" s="794"/>
      <c r="D475" s="794"/>
      <c r="E475" s="794"/>
      <c r="F475" s="794"/>
      <c r="G475" s="794"/>
      <c r="H475" s="794"/>
      <c r="I475" s="794"/>
      <c r="J475" s="794"/>
      <c r="K475" s="794"/>
      <c r="L475" s="794"/>
      <c r="M475" s="794"/>
      <c r="N475" s="794"/>
      <c r="O475" s="802"/>
      <c r="P475" s="797" t="s">
        <v>71</v>
      </c>
      <c r="Q475" s="798"/>
      <c r="R475" s="798"/>
      <c r="S475" s="798"/>
      <c r="T475" s="798"/>
      <c r="U475" s="798"/>
      <c r="V475" s="799"/>
      <c r="W475" s="37" t="s">
        <v>72</v>
      </c>
      <c r="X475" s="779">
        <f>IFERROR(X468/H468,"0")+IFERROR(X469/H469,"0")+IFERROR(X470/H470,"0")+IFERROR(X471/H471,"0")+IFERROR(X472/H472,"0")+IFERROR(X473/H473,"0")+IFERROR(X474/H474,"0")</f>
        <v>89.743589743589752</v>
      </c>
      <c r="Y475" s="779">
        <f>IFERROR(Y468/H468,"0")+IFERROR(Y469/H469,"0")+IFERROR(Y470/H470,"0")+IFERROR(Y471/H471,"0")+IFERROR(Y472/H472,"0")+IFERROR(Y473/H473,"0")+IFERROR(Y474/H474,"0")</f>
        <v>90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1.9574999999999998</v>
      </c>
      <c r="AA475" s="780"/>
      <c r="AB475" s="780"/>
      <c r="AC475" s="780"/>
    </row>
    <row r="476" spans="1:68" x14ac:dyDescent="0.2">
      <c r="A476" s="794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2"/>
      <c r="P476" s="797" t="s">
        <v>71</v>
      </c>
      <c r="Q476" s="798"/>
      <c r="R476" s="798"/>
      <c r="S476" s="798"/>
      <c r="T476" s="798"/>
      <c r="U476" s="798"/>
      <c r="V476" s="799"/>
      <c r="W476" s="37" t="s">
        <v>69</v>
      </c>
      <c r="X476" s="779">
        <f>IFERROR(SUM(X468:X474),"0")</f>
        <v>700</v>
      </c>
      <c r="Y476" s="779">
        <f>IFERROR(SUM(Y468:Y474),"0")</f>
        <v>702</v>
      </c>
      <c r="Z476" s="37"/>
      <c r="AA476" s="780"/>
      <c r="AB476" s="780"/>
      <c r="AC476" s="780"/>
    </row>
    <row r="477" spans="1:68" ht="14.25" customHeight="1" x14ac:dyDescent="0.25">
      <c r="A477" s="793" t="s">
        <v>222</v>
      </c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794"/>
      <c r="P477" s="794"/>
      <c r="Q477" s="794"/>
      <c r="R477" s="794"/>
      <c r="S477" s="794"/>
      <c r="T477" s="794"/>
      <c r="U477" s="794"/>
      <c r="V477" s="794"/>
      <c r="W477" s="794"/>
      <c r="X477" s="794"/>
      <c r="Y477" s="794"/>
      <c r="Z477" s="794"/>
      <c r="AA477" s="773"/>
      <c r="AB477" s="773"/>
      <c r="AC477" s="773"/>
    </row>
    <row r="478" spans="1:68" ht="27" customHeight="1" x14ac:dyDescent="0.25">
      <c r="A478" s="54" t="s">
        <v>762</v>
      </c>
      <c r="B478" s="54" t="s">
        <v>763</v>
      </c>
      <c r="C478" s="31">
        <v>4301060377</v>
      </c>
      <c r="D478" s="784">
        <v>4607091389357</v>
      </c>
      <c r="E478" s="785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4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2"/>
      <c r="R478" s="782"/>
      <c r="S478" s="782"/>
      <c r="T478" s="783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762</v>
      </c>
      <c r="B479" s="54" t="s">
        <v>765</v>
      </c>
      <c r="C479" s="31">
        <v>4301060441</v>
      </c>
      <c r="D479" s="784">
        <v>4607091389357</v>
      </c>
      <c r="E479" s="785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8" t="s">
        <v>766</v>
      </c>
      <c r="Q479" s="782"/>
      <c r="R479" s="782"/>
      <c r="S479" s="782"/>
      <c r="T479" s="783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801"/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802"/>
      <c r="P480" s="797" t="s">
        <v>71</v>
      </c>
      <c r="Q480" s="798"/>
      <c r="R480" s="798"/>
      <c r="S480" s="798"/>
      <c r="T480" s="798"/>
      <c r="U480" s="798"/>
      <c r="V480" s="799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x14ac:dyDescent="0.2">
      <c r="A481" s="794"/>
      <c r="B481" s="794"/>
      <c r="C481" s="794"/>
      <c r="D481" s="794"/>
      <c r="E481" s="794"/>
      <c r="F481" s="794"/>
      <c r="G481" s="794"/>
      <c r="H481" s="794"/>
      <c r="I481" s="794"/>
      <c r="J481" s="794"/>
      <c r="K481" s="794"/>
      <c r="L481" s="794"/>
      <c r="M481" s="794"/>
      <c r="N481" s="794"/>
      <c r="O481" s="802"/>
      <c r="P481" s="797" t="s">
        <v>71</v>
      </c>
      <c r="Q481" s="798"/>
      <c r="R481" s="798"/>
      <c r="S481" s="798"/>
      <c r="T481" s="798"/>
      <c r="U481" s="798"/>
      <c r="V481" s="799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customHeight="1" x14ac:dyDescent="0.2">
      <c r="A482" s="988" t="s">
        <v>768</v>
      </c>
      <c r="B482" s="989"/>
      <c r="C482" s="989"/>
      <c r="D482" s="989"/>
      <c r="E482" s="989"/>
      <c r="F482" s="989"/>
      <c r="G482" s="989"/>
      <c r="H482" s="989"/>
      <c r="I482" s="989"/>
      <c r="J482" s="989"/>
      <c r="K482" s="989"/>
      <c r="L482" s="989"/>
      <c r="M482" s="989"/>
      <c r="N482" s="989"/>
      <c r="O482" s="989"/>
      <c r="P482" s="989"/>
      <c r="Q482" s="989"/>
      <c r="R482" s="989"/>
      <c r="S482" s="989"/>
      <c r="T482" s="989"/>
      <c r="U482" s="989"/>
      <c r="V482" s="989"/>
      <c r="W482" s="989"/>
      <c r="X482" s="989"/>
      <c r="Y482" s="989"/>
      <c r="Z482" s="989"/>
      <c r="AA482" s="48"/>
      <c r="AB482" s="48"/>
      <c r="AC482" s="48"/>
    </row>
    <row r="483" spans="1:68" ht="16.5" customHeight="1" x14ac:dyDescent="0.25">
      <c r="A483" s="800" t="s">
        <v>769</v>
      </c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794"/>
      <c r="P483" s="794"/>
      <c r="Q483" s="794"/>
      <c r="R483" s="794"/>
      <c r="S483" s="794"/>
      <c r="T483" s="794"/>
      <c r="U483" s="794"/>
      <c r="V483" s="794"/>
      <c r="W483" s="794"/>
      <c r="X483" s="794"/>
      <c r="Y483" s="794"/>
      <c r="Z483" s="794"/>
      <c r="AA483" s="772"/>
      <c r="AB483" s="772"/>
      <c r="AC483" s="772"/>
    </row>
    <row r="484" spans="1:68" ht="14.25" customHeight="1" x14ac:dyDescent="0.25">
      <c r="A484" s="793" t="s">
        <v>124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3"/>
      <c r="AB484" s="773"/>
      <c r="AC484" s="773"/>
    </row>
    <row r="485" spans="1:68" ht="27" customHeight="1" x14ac:dyDescent="0.25">
      <c r="A485" s="54" t="s">
        <v>770</v>
      </c>
      <c r="B485" s="54" t="s">
        <v>771</v>
      </c>
      <c r="C485" s="31">
        <v>4301011428</v>
      </c>
      <c r="D485" s="784">
        <v>4607091389708</v>
      </c>
      <c r="E485" s="785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801"/>
      <c r="B486" s="794"/>
      <c r="C486" s="794"/>
      <c r="D486" s="794"/>
      <c r="E486" s="794"/>
      <c r="F486" s="794"/>
      <c r="G486" s="794"/>
      <c r="H486" s="794"/>
      <c r="I486" s="794"/>
      <c r="J486" s="794"/>
      <c r="K486" s="794"/>
      <c r="L486" s="794"/>
      <c r="M486" s="794"/>
      <c r="N486" s="794"/>
      <c r="O486" s="802"/>
      <c r="P486" s="797" t="s">
        <v>71</v>
      </c>
      <c r="Q486" s="798"/>
      <c r="R486" s="798"/>
      <c r="S486" s="798"/>
      <c r="T486" s="798"/>
      <c r="U486" s="798"/>
      <c r="V486" s="799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x14ac:dyDescent="0.2">
      <c r="A487" s="794"/>
      <c r="B487" s="794"/>
      <c r="C487" s="794"/>
      <c r="D487" s="794"/>
      <c r="E487" s="794"/>
      <c r="F487" s="794"/>
      <c r="G487" s="794"/>
      <c r="H487" s="794"/>
      <c r="I487" s="794"/>
      <c r="J487" s="794"/>
      <c r="K487" s="794"/>
      <c r="L487" s="794"/>
      <c r="M487" s="794"/>
      <c r="N487" s="794"/>
      <c r="O487" s="802"/>
      <c r="P487" s="797" t="s">
        <v>71</v>
      </c>
      <c r="Q487" s="798"/>
      <c r="R487" s="798"/>
      <c r="S487" s="798"/>
      <c r="T487" s="798"/>
      <c r="U487" s="798"/>
      <c r="V487" s="799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customHeight="1" x14ac:dyDescent="0.25">
      <c r="A488" s="793" t="s">
        <v>64</v>
      </c>
      <c r="B488" s="794"/>
      <c r="C488" s="794"/>
      <c r="D488" s="794"/>
      <c r="E488" s="794"/>
      <c r="F488" s="794"/>
      <c r="G488" s="794"/>
      <c r="H488" s="794"/>
      <c r="I488" s="794"/>
      <c r="J488" s="794"/>
      <c r="K488" s="794"/>
      <c r="L488" s="794"/>
      <c r="M488" s="794"/>
      <c r="N488" s="794"/>
      <c r="O488" s="794"/>
      <c r="P488" s="794"/>
      <c r="Q488" s="794"/>
      <c r="R488" s="794"/>
      <c r="S488" s="794"/>
      <c r="T488" s="794"/>
      <c r="U488" s="794"/>
      <c r="V488" s="794"/>
      <c r="W488" s="794"/>
      <c r="X488" s="794"/>
      <c r="Y488" s="794"/>
      <c r="Z488" s="794"/>
      <c r="AA488" s="773"/>
      <c r="AB488" s="773"/>
      <c r="AC488" s="773"/>
    </row>
    <row r="489" spans="1:68" ht="27" customHeight="1" x14ac:dyDescent="0.25">
      <c r="A489" s="54" t="s">
        <v>773</v>
      </c>
      <c r="B489" s="54" t="s">
        <v>774</v>
      </c>
      <c r="C489" s="31">
        <v>4301031322</v>
      </c>
      <c r="D489" s="784">
        <v>4607091389753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1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customHeight="1" x14ac:dyDescent="0.25">
      <c r="A490" s="54" t="s">
        <v>773</v>
      </c>
      <c r="B490" s="54" t="s">
        <v>776</v>
      </c>
      <c r="C490" s="31">
        <v>4301031355</v>
      </c>
      <c r="D490" s="784">
        <v>4607091389753</v>
      </c>
      <c r="E490" s="785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12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>IFERROR(IF(Y490=0,"",ROUNDUP(Y490/H490,0)*0.00753),"")</f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777</v>
      </c>
      <c r="B491" s="54" t="s">
        <v>778</v>
      </c>
      <c r="C491" s="31">
        <v>4301031323</v>
      </c>
      <c r="D491" s="784">
        <v>4607091389760</v>
      </c>
      <c r="E491" s="785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4301031325</v>
      </c>
      <c r="D492" s="784">
        <v>4607091389746</v>
      </c>
      <c r="E492" s="785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100</v>
      </c>
      <c r="Y492" s="778">
        <f t="shared" si="98"/>
        <v>100.80000000000001</v>
      </c>
      <c r="Z492" s="36">
        <f>IFERROR(IF(Y492=0,"",ROUNDUP(Y492/H492,0)*0.00753),"")</f>
        <v>0.18071999999999999</v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105.47619047619047</v>
      </c>
      <c r="BN492" s="64">
        <f t="shared" si="100"/>
        <v>106.32000000000001</v>
      </c>
      <c r="BO492" s="64">
        <f t="shared" si="101"/>
        <v>0.15262515262515264</v>
      </c>
      <c r="BP492" s="64">
        <f t="shared" si="102"/>
        <v>0.15384615384615385</v>
      </c>
    </row>
    <row r="493" spans="1:68" ht="27" customHeight="1" x14ac:dyDescent="0.25">
      <c r="A493" s="54" t="s">
        <v>780</v>
      </c>
      <c r="B493" s="54" t="s">
        <v>783</v>
      </c>
      <c r="C493" s="31">
        <v>4301031356</v>
      </c>
      <c r="D493" s="784">
        <v>4607091389746</v>
      </c>
      <c r="E493" s="785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784</v>
      </c>
      <c r="B494" s="54" t="s">
        <v>785</v>
      </c>
      <c r="C494" s="31">
        <v>4301031335</v>
      </c>
      <c r="D494" s="784">
        <v>4680115883147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4301031330</v>
      </c>
      <c r="D495" s="784">
        <v>4607091384338</v>
      </c>
      <c r="E495" s="785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786</v>
      </c>
      <c r="B496" s="54" t="s">
        <v>788</v>
      </c>
      <c r="C496" s="31">
        <v>4301031362</v>
      </c>
      <c r="D496" s="784">
        <v>4607091384338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789</v>
      </c>
      <c r="B497" s="54" t="s">
        <v>790</v>
      </c>
      <c r="C497" s="31">
        <v>4301031336</v>
      </c>
      <c r="D497" s="784">
        <v>4680115883154</v>
      </c>
      <c r="E497" s="785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customHeight="1" x14ac:dyDescent="0.25">
      <c r="A498" s="54" t="s">
        <v>789</v>
      </c>
      <c r="B498" s="54" t="s">
        <v>792</v>
      </c>
      <c r="C498" s="31">
        <v>4301031254</v>
      </c>
      <c r="D498" s="784">
        <v>4680115883154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3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customHeight="1" x14ac:dyDescent="0.25">
      <c r="A499" s="54" t="s">
        <v>794</v>
      </c>
      <c r="B499" s="54" t="s">
        <v>795</v>
      </c>
      <c r="C499" s="31">
        <v>4301031331</v>
      </c>
      <c r="D499" s="784">
        <v>4607091389524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customHeight="1" x14ac:dyDescent="0.25">
      <c r="A500" s="54" t="s">
        <v>794</v>
      </c>
      <c r="B500" s="54" t="s">
        <v>796</v>
      </c>
      <c r="C500" s="31">
        <v>4301031361</v>
      </c>
      <c r="D500" s="784">
        <v>4607091389524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customHeight="1" x14ac:dyDescent="0.25">
      <c r="A501" s="54" t="s">
        <v>797</v>
      </c>
      <c r="B501" s="54" t="s">
        <v>798</v>
      </c>
      <c r="C501" s="31">
        <v>4301031337</v>
      </c>
      <c r="D501" s="784">
        <v>4680115883161</v>
      </c>
      <c r="E501" s="785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4301031333</v>
      </c>
      <c r="D502" s="784">
        <v>4607091389531</v>
      </c>
      <c r="E502" s="785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4301031358</v>
      </c>
      <c r="D503" s="784">
        <v>4607091389531</v>
      </c>
      <c r="E503" s="785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37.5" customHeight="1" x14ac:dyDescent="0.25">
      <c r="A504" s="54" t="s">
        <v>804</v>
      </c>
      <c r="B504" s="54" t="s">
        <v>805</v>
      </c>
      <c r="C504" s="31">
        <v>4301031360</v>
      </c>
      <c r="D504" s="784">
        <v>4607091384345</v>
      </c>
      <c r="E504" s="785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806</v>
      </c>
      <c r="B505" s="54" t="s">
        <v>807</v>
      </c>
      <c r="C505" s="31">
        <v>4301031338</v>
      </c>
      <c r="D505" s="784">
        <v>4680115883185</v>
      </c>
      <c r="E505" s="785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1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2"/>
      <c r="R505" s="782"/>
      <c r="S505" s="782"/>
      <c r="T505" s="783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806</v>
      </c>
      <c r="B506" s="54" t="s">
        <v>808</v>
      </c>
      <c r="C506" s="31">
        <v>4301031255</v>
      </c>
      <c r="D506" s="784">
        <v>4680115883185</v>
      </c>
      <c r="E506" s="785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2"/>
      <c r="R506" s="782"/>
      <c r="S506" s="782"/>
      <c r="T506" s="783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01"/>
      <c r="B507" s="794"/>
      <c r="C507" s="794"/>
      <c r="D507" s="794"/>
      <c r="E507" s="794"/>
      <c r="F507" s="794"/>
      <c r="G507" s="794"/>
      <c r="H507" s="794"/>
      <c r="I507" s="794"/>
      <c r="J507" s="794"/>
      <c r="K507" s="794"/>
      <c r="L507" s="794"/>
      <c r="M507" s="794"/>
      <c r="N507" s="794"/>
      <c r="O507" s="802"/>
      <c r="P507" s="797" t="s">
        <v>71</v>
      </c>
      <c r="Q507" s="798"/>
      <c r="R507" s="798"/>
      <c r="S507" s="798"/>
      <c r="T507" s="798"/>
      <c r="U507" s="798"/>
      <c r="V507" s="799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23.80952380952381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24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0.18071999999999999</v>
      </c>
      <c r="AA507" s="780"/>
      <c r="AB507" s="780"/>
      <c r="AC507" s="780"/>
    </row>
    <row r="508" spans="1:68" x14ac:dyDescent="0.2">
      <c r="A508" s="794"/>
      <c r="B508" s="794"/>
      <c r="C508" s="794"/>
      <c r="D508" s="794"/>
      <c r="E508" s="794"/>
      <c r="F508" s="794"/>
      <c r="G508" s="794"/>
      <c r="H508" s="794"/>
      <c r="I508" s="794"/>
      <c r="J508" s="794"/>
      <c r="K508" s="794"/>
      <c r="L508" s="794"/>
      <c r="M508" s="794"/>
      <c r="N508" s="794"/>
      <c r="O508" s="802"/>
      <c r="P508" s="797" t="s">
        <v>71</v>
      </c>
      <c r="Q508" s="798"/>
      <c r="R508" s="798"/>
      <c r="S508" s="798"/>
      <c r="T508" s="798"/>
      <c r="U508" s="798"/>
      <c r="V508" s="799"/>
      <c r="W508" s="37" t="s">
        <v>69</v>
      </c>
      <c r="X508" s="779">
        <f>IFERROR(SUM(X489:X506),"0")</f>
        <v>100</v>
      </c>
      <c r="Y508" s="779">
        <f>IFERROR(SUM(Y489:Y506),"0")</f>
        <v>100.80000000000001</v>
      </c>
      <c r="Z508" s="37"/>
      <c r="AA508" s="780"/>
      <c r="AB508" s="780"/>
      <c r="AC508" s="780"/>
    </row>
    <row r="509" spans="1:68" ht="14.25" customHeight="1" x14ac:dyDescent="0.25">
      <c r="A509" s="793" t="s">
        <v>73</v>
      </c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794"/>
      <c r="P509" s="794"/>
      <c r="Q509" s="794"/>
      <c r="R509" s="794"/>
      <c r="S509" s="794"/>
      <c r="T509" s="794"/>
      <c r="U509" s="794"/>
      <c r="V509" s="794"/>
      <c r="W509" s="794"/>
      <c r="X509" s="794"/>
      <c r="Y509" s="794"/>
      <c r="Z509" s="794"/>
      <c r="AA509" s="773"/>
      <c r="AB509" s="773"/>
      <c r="AC509" s="773"/>
    </row>
    <row r="510" spans="1:68" ht="27" customHeight="1" x14ac:dyDescent="0.25">
      <c r="A510" s="54" t="s">
        <v>810</v>
      </c>
      <c r="B510" s="54" t="s">
        <v>811</v>
      </c>
      <c r="C510" s="31">
        <v>4301051284</v>
      </c>
      <c r="D510" s="784">
        <v>4607091384352</v>
      </c>
      <c r="E510" s="785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2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2"/>
      <c r="R510" s="782"/>
      <c r="S510" s="782"/>
      <c r="T510" s="783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813</v>
      </c>
      <c r="B511" s="54" t="s">
        <v>814</v>
      </c>
      <c r="C511" s="31">
        <v>4301051431</v>
      </c>
      <c r="D511" s="784">
        <v>4607091389654</v>
      </c>
      <c r="E511" s="785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2"/>
      <c r="R511" s="782"/>
      <c r="S511" s="782"/>
      <c r="T511" s="783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801"/>
      <c r="B512" s="794"/>
      <c r="C512" s="794"/>
      <c r="D512" s="794"/>
      <c r="E512" s="794"/>
      <c r="F512" s="794"/>
      <c r="G512" s="794"/>
      <c r="H512" s="794"/>
      <c r="I512" s="794"/>
      <c r="J512" s="794"/>
      <c r="K512" s="794"/>
      <c r="L512" s="794"/>
      <c r="M512" s="794"/>
      <c r="N512" s="794"/>
      <c r="O512" s="802"/>
      <c r="P512" s="797" t="s">
        <v>71</v>
      </c>
      <c r="Q512" s="798"/>
      <c r="R512" s="798"/>
      <c r="S512" s="798"/>
      <c r="T512" s="798"/>
      <c r="U512" s="798"/>
      <c r="V512" s="799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x14ac:dyDescent="0.2">
      <c r="A513" s="794"/>
      <c r="B513" s="794"/>
      <c r="C513" s="794"/>
      <c r="D513" s="794"/>
      <c r="E513" s="794"/>
      <c r="F513" s="794"/>
      <c r="G513" s="794"/>
      <c r="H513" s="794"/>
      <c r="I513" s="794"/>
      <c r="J513" s="794"/>
      <c r="K513" s="794"/>
      <c r="L513" s="794"/>
      <c r="M513" s="794"/>
      <c r="N513" s="794"/>
      <c r="O513" s="802"/>
      <c r="P513" s="797" t="s">
        <v>71</v>
      </c>
      <c r="Q513" s="798"/>
      <c r="R513" s="798"/>
      <c r="S513" s="798"/>
      <c r="T513" s="798"/>
      <c r="U513" s="798"/>
      <c r="V513" s="799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customHeight="1" x14ac:dyDescent="0.25">
      <c r="A514" s="793" t="s">
        <v>113</v>
      </c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794"/>
      <c r="P514" s="794"/>
      <c r="Q514" s="794"/>
      <c r="R514" s="794"/>
      <c r="S514" s="794"/>
      <c r="T514" s="794"/>
      <c r="U514" s="794"/>
      <c r="V514" s="794"/>
      <c r="W514" s="794"/>
      <c r="X514" s="794"/>
      <c r="Y514" s="794"/>
      <c r="Z514" s="794"/>
      <c r="AA514" s="773"/>
      <c r="AB514" s="773"/>
      <c r="AC514" s="773"/>
    </row>
    <row r="515" spans="1:68" ht="27" customHeight="1" x14ac:dyDescent="0.25">
      <c r="A515" s="54" t="s">
        <v>816</v>
      </c>
      <c r="B515" s="54" t="s">
        <v>817</v>
      </c>
      <c r="C515" s="31">
        <v>4301032045</v>
      </c>
      <c r="D515" s="784">
        <v>4680115884335</v>
      </c>
      <c r="E515" s="785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2"/>
      <c r="R515" s="782"/>
      <c r="S515" s="782"/>
      <c r="T515" s="783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821</v>
      </c>
      <c r="B516" s="54" t="s">
        <v>822</v>
      </c>
      <c r="C516" s="31">
        <v>4301170011</v>
      </c>
      <c r="D516" s="784">
        <v>4680115884113</v>
      </c>
      <c r="E516" s="785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2"/>
      <c r="R516" s="782"/>
      <c r="S516" s="782"/>
      <c r="T516" s="783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01"/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802"/>
      <c r="P517" s="797" t="s">
        <v>71</v>
      </c>
      <c r="Q517" s="798"/>
      <c r="R517" s="798"/>
      <c r="S517" s="798"/>
      <c r="T517" s="798"/>
      <c r="U517" s="798"/>
      <c r="V517" s="799"/>
      <c r="W517" s="37" t="s">
        <v>72</v>
      </c>
      <c r="X517" s="779">
        <f>IFERROR(X515/H515,"0")+IFERROR(X516/H516,"0")</f>
        <v>0</v>
      </c>
      <c r="Y517" s="779">
        <f>IFERROR(Y515/H515,"0")+IFERROR(Y516/H516,"0")</f>
        <v>0</v>
      </c>
      <c r="Z517" s="779">
        <f>IFERROR(IF(Z515="",0,Z515),"0")+IFERROR(IF(Z516="",0,Z516),"0")</f>
        <v>0</v>
      </c>
      <c r="AA517" s="780"/>
      <c r="AB517" s="780"/>
      <c r="AC517" s="780"/>
    </row>
    <row r="518" spans="1:68" x14ac:dyDescent="0.2">
      <c r="A518" s="794"/>
      <c r="B518" s="794"/>
      <c r="C518" s="794"/>
      <c r="D518" s="794"/>
      <c r="E518" s="794"/>
      <c r="F518" s="794"/>
      <c r="G518" s="794"/>
      <c r="H518" s="794"/>
      <c r="I518" s="794"/>
      <c r="J518" s="794"/>
      <c r="K518" s="794"/>
      <c r="L518" s="794"/>
      <c r="M518" s="794"/>
      <c r="N518" s="794"/>
      <c r="O518" s="802"/>
      <c r="P518" s="797" t="s">
        <v>71</v>
      </c>
      <c r="Q518" s="798"/>
      <c r="R518" s="798"/>
      <c r="S518" s="798"/>
      <c r="T518" s="798"/>
      <c r="U518" s="798"/>
      <c r="V518" s="799"/>
      <c r="W518" s="37" t="s">
        <v>69</v>
      </c>
      <c r="X518" s="779">
        <f>IFERROR(SUM(X515:X516),"0")</f>
        <v>0</v>
      </c>
      <c r="Y518" s="779">
        <f>IFERROR(SUM(Y515:Y516),"0")</f>
        <v>0</v>
      </c>
      <c r="Z518" s="37"/>
      <c r="AA518" s="780"/>
      <c r="AB518" s="780"/>
      <c r="AC518" s="780"/>
    </row>
    <row r="519" spans="1:68" ht="16.5" customHeight="1" x14ac:dyDescent="0.25">
      <c r="A519" s="800" t="s">
        <v>824</v>
      </c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794"/>
      <c r="P519" s="794"/>
      <c r="Q519" s="794"/>
      <c r="R519" s="794"/>
      <c r="S519" s="794"/>
      <c r="T519" s="794"/>
      <c r="U519" s="794"/>
      <c r="V519" s="794"/>
      <c r="W519" s="794"/>
      <c r="X519" s="794"/>
      <c r="Y519" s="794"/>
      <c r="Z519" s="794"/>
      <c r="AA519" s="772"/>
      <c r="AB519" s="772"/>
      <c r="AC519" s="772"/>
    </row>
    <row r="520" spans="1:68" ht="14.25" customHeight="1" x14ac:dyDescent="0.25">
      <c r="A520" s="793" t="s">
        <v>180</v>
      </c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794"/>
      <c r="P520" s="794"/>
      <c r="Q520" s="794"/>
      <c r="R520" s="794"/>
      <c r="S520" s="794"/>
      <c r="T520" s="794"/>
      <c r="U520" s="794"/>
      <c r="V520" s="794"/>
      <c r="W520" s="794"/>
      <c r="X520" s="794"/>
      <c r="Y520" s="794"/>
      <c r="Z520" s="794"/>
      <c r="AA520" s="773"/>
      <c r="AB520" s="773"/>
      <c r="AC520" s="773"/>
    </row>
    <row r="521" spans="1:68" ht="27" customHeight="1" x14ac:dyDescent="0.25">
      <c r="A521" s="54" t="s">
        <v>825</v>
      </c>
      <c r="B521" s="54" t="s">
        <v>826</v>
      </c>
      <c r="C521" s="31">
        <v>4301020315</v>
      </c>
      <c r="D521" s="784">
        <v>4607091389364</v>
      </c>
      <c r="E521" s="785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8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2"/>
      <c r="R521" s="782"/>
      <c r="S521" s="782"/>
      <c r="T521" s="783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801"/>
      <c r="B522" s="794"/>
      <c r="C522" s="794"/>
      <c r="D522" s="794"/>
      <c r="E522" s="794"/>
      <c r="F522" s="794"/>
      <c r="G522" s="794"/>
      <c r="H522" s="794"/>
      <c r="I522" s="794"/>
      <c r="J522" s="794"/>
      <c r="K522" s="794"/>
      <c r="L522" s="794"/>
      <c r="M522" s="794"/>
      <c r="N522" s="794"/>
      <c r="O522" s="802"/>
      <c r="P522" s="797" t="s">
        <v>71</v>
      </c>
      <c r="Q522" s="798"/>
      <c r="R522" s="798"/>
      <c r="S522" s="798"/>
      <c r="T522" s="798"/>
      <c r="U522" s="798"/>
      <c r="V522" s="799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x14ac:dyDescent="0.2">
      <c r="A523" s="794"/>
      <c r="B523" s="794"/>
      <c r="C523" s="794"/>
      <c r="D523" s="794"/>
      <c r="E523" s="794"/>
      <c r="F523" s="794"/>
      <c r="G523" s="794"/>
      <c r="H523" s="794"/>
      <c r="I523" s="794"/>
      <c r="J523" s="794"/>
      <c r="K523" s="794"/>
      <c r="L523" s="794"/>
      <c r="M523" s="794"/>
      <c r="N523" s="794"/>
      <c r="O523" s="802"/>
      <c r="P523" s="797" t="s">
        <v>71</v>
      </c>
      <c r="Q523" s="798"/>
      <c r="R523" s="798"/>
      <c r="S523" s="798"/>
      <c r="T523" s="798"/>
      <c r="U523" s="798"/>
      <c r="V523" s="799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customHeight="1" x14ac:dyDescent="0.25">
      <c r="A524" s="793" t="s">
        <v>64</v>
      </c>
      <c r="B524" s="794"/>
      <c r="C524" s="794"/>
      <c r="D524" s="794"/>
      <c r="E524" s="794"/>
      <c r="F524" s="794"/>
      <c r="G524" s="794"/>
      <c r="H524" s="794"/>
      <c r="I524" s="794"/>
      <c r="J524" s="794"/>
      <c r="K524" s="794"/>
      <c r="L524" s="794"/>
      <c r="M524" s="794"/>
      <c r="N524" s="794"/>
      <c r="O524" s="794"/>
      <c r="P524" s="794"/>
      <c r="Q524" s="794"/>
      <c r="R524" s="794"/>
      <c r="S524" s="794"/>
      <c r="T524" s="794"/>
      <c r="U524" s="794"/>
      <c r="V524" s="794"/>
      <c r="W524" s="794"/>
      <c r="X524" s="794"/>
      <c r="Y524" s="794"/>
      <c r="Z524" s="794"/>
      <c r="AA524" s="773"/>
      <c r="AB524" s="773"/>
      <c r="AC524" s="773"/>
    </row>
    <row r="525" spans="1:68" ht="27" customHeight="1" x14ac:dyDescent="0.25">
      <c r="A525" s="54" t="s">
        <v>828</v>
      </c>
      <c r="B525" s="54" t="s">
        <v>829</v>
      </c>
      <c r="C525" s="31">
        <v>4301031324</v>
      </c>
      <c r="D525" s="784">
        <v>4607091389739</v>
      </c>
      <c r="E525" s="785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IFERROR(IF(Y525=0,"",ROUNDUP(Y525/H525,0)*0.00753),"")</f>
        <v/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831</v>
      </c>
      <c r="B526" s="54" t="s">
        <v>832</v>
      </c>
      <c r="C526" s="31">
        <v>4301031363</v>
      </c>
      <c r="D526" s="784">
        <v>4607091389425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834</v>
      </c>
      <c r="B527" s="54" t="s">
        <v>835</v>
      </c>
      <c r="C527" s="31">
        <v>4301031334</v>
      </c>
      <c r="D527" s="784">
        <v>4680115880771</v>
      </c>
      <c r="E527" s="785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837</v>
      </c>
      <c r="B528" s="54" t="s">
        <v>838</v>
      </c>
      <c r="C528" s="31">
        <v>4301031327</v>
      </c>
      <c r="D528" s="784">
        <v>4607091389500</v>
      </c>
      <c r="E528" s="785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837</v>
      </c>
      <c r="B529" s="54" t="s">
        <v>839</v>
      </c>
      <c r="C529" s="31">
        <v>4301031359</v>
      </c>
      <c r="D529" s="784">
        <v>4607091389500</v>
      </c>
      <c r="E529" s="785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2"/>
      <c r="R529" s="782"/>
      <c r="S529" s="782"/>
      <c r="T529" s="783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801"/>
      <c r="B530" s="794"/>
      <c r="C530" s="794"/>
      <c r="D530" s="794"/>
      <c r="E530" s="794"/>
      <c r="F530" s="794"/>
      <c r="G530" s="794"/>
      <c r="H530" s="794"/>
      <c r="I530" s="794"/>
      <c r="J530" s="794"/>
      <c r="K530" s="794"/>
      <c r="L530" s="794"/>
      <c r="M530" s="794"/>
      <c r="N530" s="794"/>
      <c r="O530" s="802"/>
      <c r="P530" s="797" t="s">
        <v>71</v>
      </c>
      <c r="Q530" s="798"/>
      <c r="R530" s="798"/>
      <c r="S530" s="798"/>
      <c r="T530" s="798"/>
      <c r="U530" s="798"/>
      <c r="V530" s="799"/>
      <c r="W530" s="37" t="s">
        <v>72</v>
      </c>
      <c r="X530" s="779">
        <f>IFERROR(X525/H525,"0")+IFERROR(X526/H526,"0")+IFERROR(X527/H527,"0")+IFERROR(X528/H528,"0")+IFERROR(X529/H529,"0")</f>
        <v>0</v>
      </c>
      <c r="Y530" s="779">
        <f>IFERROR(Y525/H525,"0")+IFERROR(Y526/H526,"0")+IFERROR(Y527/H527,"0")+IFERROR(Y528/H528,"0")+IFERROR(Y529/H529,"0")</f>
        <v>0</v>
      </c>
      <c r="Z530" s="779">
        <f>IFERROR(IF(Z525="",0,Z525),"0")+IFERROR(IF(Z526="",0,Z526),"0")+IFERROR(IF(Z527="",0,Z527),"0")+IFERROR(IF(Z528="",0,Z528),"0")+IFERROR(IF(Z529="",0,Z529),"0")</f>
        <v>0</v>
      </c>
      <c r="AA530" s="780"/>
      <c r="AB530" s="780"/>
      <c r="AC530" s="780"/>
    </row>
    <row r="531" spans="1:68" x14ac:dyDescent="0.2">
      <c r="A531" s="794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2"/>
      <c r="P531" s="797" t="s">
        <v>71</v>
      </c>
      <c r="Q531" s="798"/>
      <c r="R531" s="798"/>
      <c r="S531" s="798"/>
      <c r="T531" s="798"/>
      <c r="U531" s="798"/>
      <c r="V531" s="799"/>
      <c r="W531" s="37" t="s">
        <v>69</v>
      </c>
      <c r="X531" s="779">
        <f>IFERROR(SUM(X525:X529),"0")</f>
        <v>0</v>
      </c>
      <c r="Y531" s="779">
        <f>IFERROR(SUM(Y525:Y529),"0")</f>
        <v>0</v>
      </c>
      <c r="Z531" s="37"/>
      <c r="AA531" s="780"/>
      <c r="AB531" s="780"/>
      <c r="AC531" s="780"/>
    </row>
    <row r="532" spans="1:68" ht="14.25" customHeight="1" x14ac:dyDescent="0.25">
      <c r="A532" s="793" t="s">
        <v>113</v>
      </c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794"/>
      <c r="P532" s="794"/>
      <c r="Q532" s="794"/>
      <c r="R532" s="794"/>
      <c r="S532" s="794"/>
      <c r="T532" s="794"/>
      <c r="U532" s="794"/>
      <c r="V532" s="794"/>
      <c r="W532" s="794"/>
      <c r="X532" s="794"/>
      <c r="Y532" s="794"/>
      <c r="Z532" s="794"/>
      <c r="AA532" s="773"/>
      <c r="AB532" s="773"/>
      <c r="AC532" s="773"/>
    </row>
    <row r="533" spans="1:68" ht="27" customHeight="1" x14ac:dyDescent="0.25">
      <c r="A533" s="54" t="s">
        <v>840</v>
      </c>
      <c r="B533" s="54" t="s">
        <v>841</v>
      </c>
      <c r="C533" s="31">
        <v>4301032046</v>
      </c>
      <c r="D533" s="784">
        <v>4680115884359</v>
      </c>
      <c r="E533" s="785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2"/>
      <c r="R533" s="782"/>
      <c r="S533" s="782"/>
      <c r="T533" s="783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801"/>
      <c r="B534" s="794"/>
      <c r="C534" s="794"/>
      <c r="D534" s="794"/>
      <c r="E534" s="794"/>
      <c r="F534" s="794"/>
      <c r="G534" s="794"/>
      <c r="H534" s="794"/>
      <c r="I534" s="794"/>
      <c r="J534" s="794"/>
      <c r="K534" s="794"/>
      <c r="L534" s="794"/>
      <c r="M534" s="794"/>
      <c r="N534" s="794"/>
      <c r="O534" s="802"/>
      <c r="P534" s="797" t="s">
        <v>71</v>
      </c>
      <c r="Q534" s="798"/>
      <c r="R534" s="798"/>
      <c r="S534" s="798"/>
      <c r="T534" s="798"/>
      <c r="U534" s="798"/>
      <c r="V534" s="799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x14ac:dyDescent="0.2">
      <c r="A535" s="794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2"/>
      <c r="P535" s="797" t="s">
        <v>71</v>
      </c>
      <c r="Q535" s="798"/>
      <c r="R535" s="798"/>
      <c r="S535" s="798"/>
      <c r="T535" s="798"/>
      <c r="U535" s="798"/>
      <c r="V535" s="799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customHeight="1" x14ac:dyDescent="0.25">
      <c r="A536" s="793" t="s">
        <v>842</v>
      </c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794"/>
      <c r="P536" s="794"/>
      <c r="Q536" s="794"/>
      <c r="R536" s="794"/>
      <c r="S536" s="794"/>
      <c r="T536" s="794"/>
      <c r="U536" s="794"/>
      <c r="V536" s="794"/>
      <c r="W536" s="794"/>
      <c r="X536" s="794"/>
      <c r="Y536" s="794"/>
      <c r="Z536" s="794"/>
      <c r="AA536" s="773"/>
      <c r="AB536" s="773"/>
      <c r="AC536" s="773"/>
    </row>
    <row r="537" spans="1:68" ht="27" customHeight="1" x14ac:dyDescent="0.25">
      <c r="A537" s="54" t="s">
        <v>843</v>
      </c>
      <c r="B537" s="54" t="s">
        <v>844</v>
      </c>
      <c r="C537" s="31">
        <v>4301040357</v>
      </c>
      <c r="D537" s="784">
        <v>4680115884564</v>
      </c>
      <c r="E537" s="785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9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2"/>
      <c r="R537" s="782"/>
      <c r="S537" s="782"/>
      <c r="T537" s="783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801"/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802"/>
      <c r="P538" s="797" t="s">
        <v>71</v>
      </c>
      <c r="Q538" s="798"/>
      <c r="R538" s="798"/>
      <c r="S538" s="798"/>
      <c r="T538" s="798"/>
      <c r="U538" s="798"/>
      <c r="V538" s="799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x14ac:dyDescent="0.2">
      <c r="A539" s="794"/>
      <c r="B539" s="794"/>
      <c r="C539" s="794"/>
      <c r="D539" s="794"/>
      <c r="E539" s="794"/>
      <c r="F539" s="794"/>
      <c r="G539" s="794"/>
      <c r="H539" s="794"/>
      <c r="I539" s="794"/>
      <c r="J539" s="794"/>
      <c r="K539" s="794"/>
      <c r="L539" s="794"/>
      <c r="M539" s="794"/>
      <c r="N539" s="794"/>
      <c r="O539" s="802"/>
      <c r="P539" s="797" t="s">
        <v>71</v>
      </c>
      <c r="Q539" s="798"/>
      <c r="R539" s="798"/>
      <c r="S539" s="798"/>
      <c r="T539" s="798"/>
      <c r="U539" s="798"/>
      <c r="V539" s="799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customHeight="1" x14ac:dyDescent="0.25">
      <c r="A540" s="800" t="s">
        <v>846</v>
      </c>
      <c r="B540" s="794"/>
      <c r="C540" s="794"/>
      <c r="D540" s="794"/>
      <c r="E540" s="794"/>
      <c r="F540" s="794"/>
      <c r="G540" s="794"/>
      <c r="H540" s="794"/>
      <c r="I540" s="794"/>
      <c r="J540" s="794"/>
      <c r="K540" s="794"/>
      <c r="L540" s="794"/>
      <c r="M540" s="794"/>
      <c r="N540" s="794"/>
      <c r="O540" s="794"/>
      <c r="P540" s="794"/>
      <c r="Q540" s="794"/>
      <c r="R540" s="794"/>
      <c r="S540" s="794"/>
      <c r="T540" s="794"/>
      <c r="U540" s="794"/>
      <c r="V540" s="794"/>
      <c r="W540" s="794"/>
      <c r="X540" s="794"/>
      <c r="Y540" s="794"/>
      <c r="Z540" s="794"/>
      <c r="AA540" s="772"/>
      <c r="AB540" s="772"/>
      <c r="AC540" s="772"/>
    </row>
    <row r="541" spans="1:68" ht="14.25" customHeight="1" x14ac:dyDescent="0.25">
      <c r="A541" s="793" t="s">
        <v>64</v>
      </c>
      <c r="B541" s="794"/>
      <c r="C541" s="794"/>
      <c r="D541" s="794"/>
      <c r="E541" s="794"/>
      <c r="F541" s="794"/>
      <c r="G541" s="794"/>
      <c r="H541" s="794"/>
      <c r="I541" s="794"/>
      <c r="J541" s="794"/>
      <c r="K541" s="794"/>
      <c r="L541" s="794"/>
      <c r="M541" s="794"/>
      <c r="N541" s="794"/>
      <c r="O541" s="794"/>
      <c r="P541" s="794"/>
      <c r="Q541" s="794"/>
      <c r="R541" s="794"/>
      <c r="S541" s="794"/>
      <c r="T541" s="794"/>
      <c r="U541" s="794"/>
      <c r="V541" s="794"/>
      <c r="W541" s="794"/>
      <c r="X541" s="794"/>
      <c r="Y541" s="794"/>
      <c r="Z541" s="794"/>
      <c r="AA541" s="773"/>
      <c r="AB541" s="773"/>
      <c r="AC541" s="773"/>
    </row>
    <row r="542" spans="1:68" ht="27" customHeight="1" x14ac:dyDescent="0.25">
      <c r="A542" s="54" t="s">
        <v>847</v>
      </c>
      <c r="B542" s="54" t="s">
        <v>848</v>
      </c>
      <c r="C542" s="31">
        <v>4301031294</v>
      </c>
      <c r="D542" s="784">
        <v>4680115885189</v>
      </c>
      <c r="E542" s="785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8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850</v>
      </c>
      <c r="B543" s="54" t="s">
        <v>851</v>
      </c>
      <c r="C543" s="31">
        <v>4301031293</v>
      </c>
      <c r="D543" s="784">
        <v>4680115885172</v>
      </c>
      <c r="E543" s="785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2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852</v>
      </c>
      <c r="B544" s="54" t="s">
        <v>853</v>
      </c>
      <c r="C544" s="31">
        <v>4301031291</v>
      </c>
      <c r="D544" s="784">
        <v>4680115885110</v>
      </c>
      <c r="E544" s="785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855</v>
      </c>
      <c r="B545" s="54" t="s">
        <v>856</v>
      </c>
      <c r="C545" s="31">
        <v>4301031329</v>
      </c>
      <c r="D545" s="784">
        <v>4680115885219</v>
      </c>
      <c r="E545" s="785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3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2"/>
      <c r="R545" s="782"/>
      <c r="S545" s="782"/>
      <c r="T545" s="783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01"/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802"/>
      <c r="P546" s="797" t="s">
        <v>71</v>
      </c>
      <c r="Q546" s="798"/>
      <c r="R546" s="798"/>
      <c r="S546" s="798"/>
      <c r="T546" s="798"/>
      <c r="U546" s="798"/>
      <c r="V546" s="799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x14ac:dyDescent="0.2">
      <c r="A547" s="794"/>
      <c r="B547" s="794"/>
      <c r="C547" s="794"/>
      <c r="D547" s="794"/>
      <c r="E547" s="794"/>
      <c r="F547" s="794"/>
      <c r="G547" s="794"/>
      <c r="H547" s="794"/>
      <c r="I547" s="794"/>
      <c r="J547" s="794"/>
      <c r="K547" s="794"/>
      <c r="L547" s="794"/>
      <c r="M547" s="794"/>
      <c r="N547" s="794"/>
      <c r="O547" s="802"/>
      <c r="P547" s="797" t="s">
        <v>71</v>
      </c>
      <c r="Q547" s="798"/>
      <c r="R547" s="798"/>
      <c r="S547" s="798"/>
      <c r="T547" s="798"/>
      <c r="U547" s="798"/>
      <c r="V547" s="799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customHeight="1" x14ac:dyDescent="0.25">
      <c r="A548" s="800" t="s">
        <v>858</v>
      </c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794"/>
      <c r="P548" s="794"/>
      <c r="Q548" s="794"/>
      <c r="R548" s="794"/>
      <c r="S548" s="794"/>
      <c r="T548" s="794"/>
      <c r="U548" s="794"/>
      <c r="V548" s="794"/>
      <c r="W548" s="794"/>
      <c r="X548" s="794"/>
      <c r="Y548" s="794"/>
      <c r="Z548" s="794"/>
      <c r="AA548" s="772"/>
      <c r="AB548" s="772"/>
      <c r="AC548" s="772"/>
    </row>
    <row r="549" spans="1:68" ht="14.25" customHeight="1" x14ac:dyDescent="0.25">
      <c r="A549" s="793" t="s">
        <v>64</v>
      </c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794"/>
      <c r="P549" s="794"/>
      <c r="Q549" s="794"/>
      <c r="R549" s="794"/>
      <c r="S549" s="794"/>
      <c r="T549" s="794"/>
      <c r="U549" s="794"/>
      <c r="V549" s="794"/>
      <c r="W549" s="794"/>
      <c r="X549" s="794"/>
      <c r="Y549" s="794"/>
      <c r="Z549" s="794"/>
      <c r="AA549" s="773"/>
      <c r="AB549" s="773"/>
      <c r="AC549" s="773"/>
    </row>
    <row r="550" spans="1:68" ht="27" customHeight="1" x14ac:dyDescent="0.25">
      <c r="A550" s="54" t="s">
        <v>859</v>
      </c>
      <c r="B550" s="54" t="s">
        <v>860</v>
      </c>
      <c r="C550" s="31">
        <v>4301031261</v>
      </c>
      <c r="D550" s="784">
        <v>4680115885103</v>
      </c>
      <c r="E550" s="785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2"/>
      <c r="R550" s="782"/>
      <c r="S550" s="782"/>
      <c r="T550" s="783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801"/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802"/>
      <c r="P551" s="797" t="s">
        <v>71</v>
      </c>
      <c r="Q551" s="798"/>
      <c r="R551" s="798"/>
      <c r="S551" s="798"/>
      <c r="T551" s="798"/>
      <c r="U551" s="798"/>
      <c r="V551" s="799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x14ac:dyDescent="0.2">
      <c r="A552" s="794"/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802"/>
      <c r="P552" s="797" t="s">
        <v>71</v>
      </c>
      <c r="Q552" s="798"/>
      <c r="R552" s="798"/>
      <c r="S552" s="798"/>
      <c r="T552" s="798"/>
      <c r="U552" s="798"/>
      <c r="V552" s="799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customHeight="1" x14ac:dyDescent="0.2">
      <c r="A553" s="988" t="s">
        <v>862</v>
      </c>
      <c r="B553" s="989"/>
      <c r="C553" s="989"/>
      <c r="D553" s="989"/>
      <c r="E553" s="989"/>
      <c r="F553" s="989"/>
      <c r="G553" s="989"/>
      <c r="H553" s="989"/>
      <c r="I553" s="989"/>
      <c r="J553" s="989"/>
      <c r="K553" s="989"/>
      <c r="L553" s="989"/>
      <c r="M553" s="989"/>
      <c r="N553" s="989"/>
      <c r="O553" s="989"/>
      <c r="P553" s="989"/>
      <c r="Q553" s="989"/>
      <c r="R553" s="989"/>
      <c r="S553" s="989"/>
      <c r="T553" s="989"/>
      <c r="U553" s="989"/>
      <c r="V553" s="989"/>
      <c r="W553" s="989"/>
      <c r="X553" s="989"/>
      <c r="Y553" s="989"/>
      <c r="Z553" s="989"/>
      <c r="AA553" s="48"/>
      <c r="AB553" s="48"/>
      <c r="AC553" s="48"/>
    </row>
    <row r="554" spans="1:68" ht="16.5" customHeight="1" x14ac:dyDescent="0.25">
      <c r="A554" s="800" t="s">
        <v>862</v>
      </c>
      <c r="B554" s="794"/>
      <c r="C554" s="794"/>
      <c r="D554" s="794"/>
      <c r="E554" s="794"/>
      <c r="F554" s="794"/>
      <c r="G554" s="794"/>
      <c r="H554" s="794"/>
      <c r="I554" s="794"/>
      <c r="J554" s="794"/>
      <c r="K554" s="794"/>
      <c r="L554" s="794"/>
      <c r="M554" s="794"/>
      <c r="N554" s="794"/>
      <c r="O554" s="794"/>
      <c r="P554" s="794"/>
      <c r="Q554" s="794"/>
      <c r="R554" s="794"/>
      <c r="S554" s="794"/>
      <c r="T554" s="794"/>
      <c r="U554" s="794"/>
      <c r="V554" s="794"/>
      <c r="W554" s="794"/>
      <c r="X554" s="794"/>
      <c r="Y554" s="794"/>
      <c r="Z554" s="794"/>
      <c r="AA554" s="772"/>
      <c r="AB554" s="772"/>
      <c r="AC554" s="772"/>
    </row>
    <row r="555" spans="1:68" ht="14.25" customHeight="1" x14ac:dyDescent="0.25">
      <c r="A555" s="793" t="s">
        <v>124</v>
      </c>
      <c r="B555" s="794"/>
      <c r="C555" s="794"/>
      <c r="D555" s="794"/>
      <c r="E555" s="794"/>
      <c r="F555" s="794"/>
      <c r="G555" s="794"/>
      <c r="H555" s="794"/>
      <c r="I555" s="794"/>
      <c r="J555" s="794"/>
      <c r="K555" s="794"/>
      <c r="L555" s="794"/>
      <c r="M555" s="794"/>
      <c r="N555" s="794"/>
      <c r="O555" s="794"/>
      <c r="P555" s="794"/>
      <c r="Q555" s="794"/>
      <c r="R555" s="794"/>
      <c r="S555" s="794"/>
      <c r="T555" s="794"/>
      <c r="U555" s="794"/>
      <c r="V555" s="794"/>
      <c r="W555" s="794"/>
      <c r="X555" s="794"/>
      <c r="Y555" s="794"/>
      <c r="Z555" s="794"/>
      <c r="AA555" s="773"/>
      <c r="AB555" s="773"/>
      <c r="AC555" s="773"/>
    </row>
    <row r="556" spans="1:68" ht="27" customHeight="1" x14ac:dyDescent="0.25">
      <c r="A556" s="54" t="s">
        <v>863</v>
      </c>
      <c r="B556" s="54" t="s">
        <v>864</v>
      </c>
      <c r="C556" s="31">
        <v>4301011795</v>
      </c>
      <c r="D556" s="784">
        <v>4607091389067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0</v>
      </c>
      <c r="Y556" s="778">
        <f t="shared" ref="Y556:Y566" si="104">IFERROR(IF(X556="",0,CEILING((X556/$H556),1)*$H556),"")</f>
        <v>0</v>
      </c>
      <c r="Z556" s="36" t="str">
        <f t="shared" ref="Z556:Z561" si="105">IFERROR(IF(Y556=0,"",ROUNDUP(Y556/H556,0)*0.01196),"")</f>
        <v/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0</v>
      </c>
      <c r="BN556" s="64">
        <f t="shared" ref="BN556:BN566" si="107">IFERROR(Y556*I556/H556,"0")</f>
        <v>0</v>
      </c>
      <c r="BO556" s="64">
        <f t="shared" ref="BO556:BO566" si="108">IFERROR(1/J556*(X556/H556),"0")</f>
        <v>0</v>
      </c>
      <c r="BP556" s="64">
        <f t="shared" ref="BP556:BP566" si="109">IFERROR(1/J556*(Y556/H556),"0")</f>
        <v>0</v>
      </c>
    </row>
    <row r="557" spans="1:68" ht="27" customHeight="1" x14ac:dyDescent="0.25">
      <c r="A557" s="54" t="s">
        <v>865</v>
      </c>
      <c r="B557" s="54" t="s">
        <v>866</v>
      </c>
      <c r="C557" s="31">
        <v>4301011961</v>
      </c>
      <c r="D557" s="784">
        <v>4680115885271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300</v>
      </c>
      <c r="Y557" s="778">
        <f t="shared" si="104"/>
        <v>300.96000000000004</v>
      </c>
      <c r="Z557" s="36">
        <f t="shared" si="105"/>
        <v>0.68171999999999999</v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320.45454545454544</v>
      </c>
      <c r="BN557" s="64">
        <f t="shared" si="107"/>
        <v>321.48</v>
      </c>
      <c r="BO557" s="64">
        <f t="shared" si="108"/>
        <v>0.54632867132867136</v>
      </c>
      <c r="BP557" s="64">
        <f t="shared" si="109"/>
        <v>0.54807692307692313</v>
      </c>
    </row>
    <row r="558" spans="1:68" ht="16.5" customHeight="1" x14ac:dyDescent="0.25">
      <c r="A558" s="54" t="s">
        <v>868</v>
      </c>
      <c r="B558" s="54" t="s">
        <v>869</v>
      </c>
      <c r="C558" s="31">
        <v>4301011774</v>
      </c>
      <c r="D558" s="784">
        <v>4680115884502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4">
        <v>4607091389104</v>
      </c>
      <c r="E559" s="785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1500</v>
      </c>
      <c r="Y559" s="778">
        <f t="shared" si="104"/>
        <v>1504.8000000000002</v>
      </c>
      <c r="Z559" s="36">
        <f t="shared" si="105"/>
        <v>3.4085999999999999</v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1602.2727272727273</v>
      </c>
      <c r="BN559" s="64">
        <f t="shared" si="107"/>
        <v>1607.3999999999999</v>
      </c>
      <c r="BO559" s="64">
        <f t="shared" si="108"/>
        <v>2.7316433566433567</v>
      </c>
      <c r="BP559" s="64">
        <f t="shared" si="109"/>
        <v>2.7403846153846154</v>
      </c>
    </row>
    <row r="560" spans="1:68" ht="16.5" customHeight="1" x14ac:dyDescent="0.25">
      <c r="A560" s="54" t="s">
        <v>874</v>
      </c>
      <c r="B560" s="54" t="s">
        <v>875</v>
      </c>
      <c r="C560" s="31">
        <v>4301011799</v>
      </c>
      <c r="D560" s="784">
        <v>4680115884519</v>
      </c>
      <c r="E560" s="785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4">
        <v>4680115885226</v>
      </c>
      <c r="E561" s="785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1000</v>
      </c>
      <c r="Y561" s="778">
        <f t="shared" si="104"/>
        <v>1003.2</v>
      </c>
      <c r="Z561" s="36">
        <f t="shared" si="105"/>
        <v>2.2724000000000002</v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1068.1818181818182</v>
      </c>
      <c r="BN561" s="64">
        <f t="shared" si="107"/>
        <v>1071.5999999999999</v>
      </c>
      <c r="BO561" s="64">
        <f t="shared" si="108"/>
        <v>1.821095571095571</v>
      </c>
      <c r="BP561" s="64">
        <f t="shared" si="109"/>
        <v>1.8269230769230771</v>
      </c>
    </row>
    <row r="562" spans="1:68" ht="27" customHeight="1" x14ac:dyDescent="0.25">
      <c r="A562" s="54" t="s">
        <v>880</v>
      </c>
      <c r="B562" s="54" t="s">
        <v>881</v>
      </c>
      <c r="C562" s="31">
        <v>4301011778</v>
      </c>
      <c r="D562" s="784">
        <v>4680115880603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880</v>
      </c>
      <c r="B563" s="54" t="s">
        <v>882</v>
      </c>
      <c r="C563" s="31">
        <v>4301012035</v>
      </c>
      <c r="D563" s="784">
        <v>4680115880603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883</v>
      </c>
      <c r="B564" s="54" t="s">
        <v>884</v>
      </c>
      <c r="C564" s="31">
        <v>4301012036</v>
      </c>
      <c r="D564" s="784">
        <v>4680115882782</v>
      </c>
      <c r="E564" s="785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customHeight="1" x14ac:dyDescent="0.25">
      <c r="A565" s="54" t="s">
        <v>885</v>
      </c>
      <c r="B565" s="54" t="s">
        <v>886</v>
      </c>
      <c r="C565" s="31">
        <v>4301011784</v>
      </c>
      <c r="D565" s="784">
        <v>4607091389982</v>
      </c>
      <c r="E565" s="785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200</v>
      </c>
      <c r="Y565" s="778">
        <f t="shared" si="104"/>
        <v>201.6</v>
      </c>
      <c r="Z565" s="36">
        <f>IFERROR(IF(Y565=0,"",ROUNDUP(Y565/H565,0)*0.00902),"")</f>
        <v>0.50512000000000001</v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211.66666666666666</v>
      </c>
      <c r="BN565" s="64">
        <f t="shared" si="107"/>
        <v>213.35999999999999</v>
      </c>
      <c r="BO565" s="64">
        <f t="shared" si="108"/>
        <v>0.4208754208754209</v>
      </c>
      <c r="BP565" s="64">
        <f t="shared" si="109"/>
        <v>0.42424242424242425</v>
      </c>
    </row>
    <row r="566" spans="1:68" ht="27" customHeight="1" x14ac:dyDescent="0.25">
      <c r="A566" s="54" t="s">
        <v>885</v>
      </c>
      <c r="B566" s="54" t="s">
        <v>887</v>
      </c>
      <c r="C566" s="31">
        <v>4301012034</v>
      </c>
      <c r="D566" s="784">
        <v>4607091389982</v>
      </c>
      <c r="E566" s="785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01"/>
      <c r="B567" s="794"/>
      <c r="C567" s="794"/>
      <c r="D567" s="794"/>
      <c r="E567" s="794"/>
      <c r="F567" s="794"/>
      <c r="G567" s="794"/>
      <c r="H567" s="794"/>
      <c r="I567" s="794"/>
      <c r="J567" s="794"/>
      <c r="K567" s="794"/>
      <c r="L567" s="794"/>
      <c r="M567" s="794"/>
      <c r="N567" s="794"/>
      <c r="O567" s="802"/>
      <c r="P567" s="797" t="s">
        <v>71</v>
      </c>
      <c r="Q567" s="798"/>
      <c r="R567" s="798"/>
      <c r="S567" s="798"/>
      <c r="T567" s="798"/>
      <c r="U567" s="798"/>
      <c r="V567" s="799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585.8585858585858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588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6.8678400000000002</v>
      </c>
      <c r="AA567" s="780"/>
      <c r="AB567" s="780"/>
      <c r="AC567" s="780"/>
    </row>
    <row r="568" spans="1:68" x14ac:dyDescent="0.2">
      <c r="A568" s="794"/>
      <c r="B568" s="794"/>
      <c r="C568" s="794"/>
      <c r="D568" s="794"/>
      <c r="E568" s="794"/>
      <c r="F568" s="794"/>
      <c r="G568" s="794"/>
      <c r="H568" s="794"/>
      <c r="I568" s="794"/>
      <c r="J568" s="794"/>
      <c r="K568" s="794"/>
      <c r="L568" s="794"/>
      <c r="M568" s="794"/>
      <c r="N568" s="794"/>
      <c r="O568" s="802"/>
      <c r="P568" s="797" t="s">
        <v>71</v>
      </c>
      <c r="Q568" s="798"/>
      <c r="R568" s="798"/>
      <c r="S568" s="798"/>
      <c r="T568" s="798"/>
      <c r="U568" s="798"/>
      <c r="V568" s="799"/>
      <c r="W568" s="37" t="s">
        <v>69</v>
      </c>
      <c r="X568" s="779">
        <f>IFERROR(SUM(X556:X566),"0")</f>
        <v>3000</v>
      </c>
      <c r="Y568" s="779">
        <f>IFERROR(SUM(Y556:Y566),"0")</f>
        <v>3010.56</v>
      </c>
      <c r="Z568" s="37"/>
      <c r="AA568" s="780"/>
      <c r="AB568" s="780"/>
      <c r="AC568" s="780"/>
    </row>
    <row r="569" spans="1:68" ht="14.25" customHeight="1" x14ac:dyDescent="0.25">
      <c r="A569" s="793" t="s">
        <v>180</v>
      </c>
      <c r="B569" s="794"/>
      <c r="C569" s="794"/>
      <c r="D569" s="794"/>
      <c r="E569" s="794"/>
      <c r="F569" s="794"/>
      <c r="G569" s="794"/>
      <c r="H569" s="794"/>
      <c r="I569" s="794"/>
      <c r="J569" s="794"/>
      <c r="K569" s="794"/>
      <c r="L569" s="794"/>
      <c r="M569" s="794"/>
      <c r="N569" s="794"/>
      <c r="O569" s="794"/>
      <c r="P569" s="794"/>
      <c r="Q569" s="794"/>
      <c r="R569" s="794"/>
      <c r="S569" s="794"/>
      <c r="T569" s="794"/>
      <c r="U569" s="794"/>
      <c r="V569" s="794"/>
      <c r="W569" s="794"/>
      <c r="X569" s="794"/>
      <c r="Y569" s="794"/>
      <c r="Z569" s="794"/>
      <c r="AA569" s="773"/>
      <c r="AB569" s="773"/>
      <c r="AC569" s="773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4">
        <v>4607091388930</v>
      </c>
      <c r="E570" s="785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600</v>
      </c>
      <c r="Y570" s="778">
        <f>IFERROR(IF(X570="",0,CEILING((X570/$H570),1)*$H570),"")</f>
        <v>601.92000000000007</v>
      </c>
      <c r="Z570" s="36">
        <f>IFERROR(IF(Y570=0,"",ROUNDUP(Y570/H570,0)*0.01196),"")</f>
        <v>1.36344</v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640.90909090909088</v>
      </c>
      <c r="BN570" s="64">
        <f>IFERROR(Y570*I570/H570,"0")</f>
        <v>642.96</v>
      </c>
      <c r="BO570" s="64">
        <f>IFERROR(1/J570*(X570/H570),"0")</f>
        <v>1.0926573426573427</v>
      </c>
      <c r="BP570" s="64">
        <f>IFERROR(1/J570*(Y570/H570),"0")</f>
        <v>1.0961538461538463</v>
      </c>
    </row>
    <row r="571" spans="1:68" ht="16.5" customHeight="1" x14ac:dyDescent="0.25">
      <c r="A571" s="54" t="s">
        <v>891</v>
      </c>
      <c r="B571" s="54" t="s">
        <v>892</v>
      </c>
      <c r="C571" s="31">
        <v>4301020206</v>
      </c>
      <c r="D571" s="784">
        <v>4680115880054</v>
      </c>
      <c r="E571" s="785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891</v>
      </c>
      <c r="B572" s="54" t="s">
        <v>893</v>
      </c>
      <c r="C572" s="31">
        <v>4301020364</v>
      </c>
      <c r="D572" s="784">
        <v>4680115880054</v>
      </c>
      <c r="E572" s="785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89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01"/>
      <c r="B573" s="794"/>
      <c r="C573" s="794"/>
      <c r="D573" s="794"/>
      <c r="E573" s="794"/>
      <c r="F573" s="794"/>
      <c r="G573" s="794"/>
      <c r="H573" s="794"/>
      <c r="I573" s="794"/>
      <c r="J573" s="794"/>
      <c r="K573" s="794"/>
      <c r="L573" s="794"/>
      <c r="M573" s="794"/>
      <c r="N573" s="794"/>
      <c r="O573" s="802"/>
      <c r="P573" s="797" t="s">
        <v>71</v>
      </c>
      <c r="Q573" s="798"/>
      <c r="R573" s="798"/>
      <c r="S573" s="798"/>
      <c r="T573" s="798"/>
      <c r="U573" s="798"/>
      <c r="V573" s="799"/>
      <c r="W573" s="37" t="s">
        <v>72</v>
      </c>
      <c r="X573" s="779">
        <f>IFERROR(X570/H570,"0")+IFERROR(X571/H571,"0")+IFERROR(X572/H572,"0")</f>
        <v>113.63636363636363</v>
      </c>
      <c r="Y573" s="779">
        <f>IFERROR(Y570/H570,"0")+IFERROR(Y571/H571,"0")+IFERROR(Y572/H572,"0")</f>
        <v>114.00000000000001</v>
      </c>
      <c r="Z573" s="779">
        <f>IFERROR(IF(Z570="",0,Z570),"0")+IFERROR(IF(Z571="",0,Z571),"0")+IFERROR(IF(Z572="",0,Z572),"0")</f>
        <v>1.36344</v>
      </c>
      <c r="AA573" s="780"/>
      <c r="AB573" s="780"/>
      <c r="AC573" s="780"/>
    </row>
    <row r="574" spans="1:68" x14ac:dyDescent="0.2">
      <c r="A574" s="794"/>
      <c r="B574" s="794"/>
      <c r="C574" s="794"/>
      <c r="D574" s="794"/>
      <c r="E574" s="794"/>
      <c r="F574" s="794"/>
      <c r="G574" s="794"/>
      <c r="H574" s="794"/>
      <c r="I574" s="794"/>
      <c r="J574" s="794"/>
      <c r="K574" s="794"/>
      <c r="L574" s="794"/>
      <c r="M574" s="794"/>
      <c r="N574" s="794"/>
      <c r="O574" s="802"/>
      <c r="P574" s="797" t="s">
        <v>71</v>
      </c>
      <c r="Q574" s="798"/>
      <c r="R574" s="798"/>
      <c r="S574" s="798"/>
      <c r="T574" s="798"/>
      <c r="U574" s="798"/>
      <c r="V574" s="799"/>
      <c r="W574" s="37" t="s">
        <v>69</v>
      </c>
      <c r="X574" s="779">
        <f>IFERROR(SUM(X570:X572),"0")</f>
        <v>600</v>
      </c>
      <c r="Y574" s="779">
        <f>IFERROR(SUM(Y570:Y572),"0")</f>
        <v>601.92000000000007</v>
      </c>
      <c r="Z574" s="37"/>
      <c r="AA574" s="780"/>
      <c r="AB574" s="780"/>
      <c r="AC574" s="780"/>
    </row>
    <row r="575" spans="1:68" ht="14.25" customHeight="1" x14ac:dyDescent="0.25">
      <c r="A575" s="793" t="s">
        <v>64</v>
      </c>
      <c r="B575" s="794"/>
      <c r="C575" s="794"/>
      <c r="D575" s="794"/>
      <c r="E575" s="794"/>
      <c r="F575" s="794"/>
      <c r="G575" s="794"/>
      <c r="H575" s="794"/>
      <c r="I575" s="794"/>
      <c r="J575" s="794"/>
      <c r="K575" s="794"/>
      <c r="L575" s="794"/>
      <c r="M575" s="794"/>
      <c r="N575" s="794"/>
      <c r="O575" s="794"/>
      <c r="P575" s="794"/>
      <c r="Q575" s="794"/>
      <c r="R575" s="794"/>
      <c r="S575" s="794"/>
      <c r="T575" s="794"/>
      <c r="U575" s="794"/>
      <c r="V575" s="794"/>
      <c r="W575" s="794"/>
      <c r="X575" s="794"/>
      <c r="Y575" s="794"/>
      <c r="Z575" s="794"/>
      <c r="AA575" s="773"/>
      <c r="AB575" s="773"/>
      <c r="AC575" s="773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4">
        <v>4680115883116</v>
      </c>
      <c r="E576" s="785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600</v>
      </c>
      <c r="Y576" s="778">
        <f t="shared" ref="Y576:Y584" si="110">IFERROR(IF(X576="",0,CEILING((X576/$H576),1)*$H576),"")</f>
        <v>601.92000000000007</v>
      </c>
      <c r="Z576" s="36">
        <f>IFERROR(IF(Y576=0,"",ROUNDUP(Y576/H576,0)*0.01196),"")</f>
        <v>1.36344</v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640.90909090909088</v>
      </c>
      <c r="BN576" s="64">
        <f t="shared" ref="BN576:BN584" si="112">IFERROR(Y576*I576/H576,"0")</f>
        <v>642.96</v>
      </c>
      <c r="BO576" s="64">
        <f t="shared" ref="BO576:BO584" si="113">IFERROR(1/J576*(X576/H576),"0")</f>
        <v>1.0926573426573427</v>
      </c>
      <c r="BP576" s="64">
        <f t="shared" ref="BP576:BP584" si="114">IFERROR(1/J576*(Y576/H576),"0")</f>
        <v>1.0961538461538463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4">
        <v>4680115883093</v>
      </c>
      <c r="E577" s="785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4">
        <v>4680115883109</v>
      </c>
      <c r="E578" s="785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1000</v>
      </c>
      <c r="Y578" s="778">
        <f t="shared" si="110"/>
        <v>1003.2</v>
      </c>
      <c r="Z578" s="36">
        <f>IFERROR(IF(Y578=0,"",ROUNDUP(Y578/H578,0)*0.01196),"")</f>
        <v>2.2724000000000002</v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1068.1818181818182</v>
      </c>
      <c r="BN578" s="64">
        <f t="shared" si="112"/>
        <v>1071.5999999999999</v>
      </c>
      <c r="BO578" s="64">
        <f t="shared" si="113"/>
        <v>1.821095571095571</v>
      </c>
      <c r="BP578" s="64">
        <f t="shared" si="114"/>
        <v>1.8269230769230771</v>
      </c>
    </row>
    <row r="579" spans="1:68" ht="27" customHeight="1" x14ac:dyDescent="0.25">
      <c r="A579" s="54" t="s">
        <v>903</v>
      </c>
      <c r="B579" s="54" t="s">
        <v>904</v>
      </c>
      <c r="C579" s="31">
        <v>4301031249</v>
      </c>
      <c r="D579" s="784">
        <v>4680115882072</v>
      </c>
      <c r="E579" s="785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8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903</v>
      </c>
      <c r="B580" s="54" t="s">
        <v>906</v>
      </c>
      <c r="C580" s="31">
        <v>4301031383</v>
      </c>
      <c r="D580" s="784">
        <v>4680115882072</v>
      </c>
      <c r="E580" s="785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1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907</v>
      </c>
      <c r="B581" s="54" t="s">
        <v>908</v>
      </c>
      <c r="C581" s="31">
        <v>4301031251</v>
      </c>
      <c r="D581" s="784">
        <v>4680115882102</v>
      </c>
      <c r="E581" s="785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8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907</v>
      </c>
      <c r="B582" s="54" t="s">
        <v>909</v>
      </c>
      <c r="C582" s="31">
        <v>4301031385</v>
      </c>
      <c r="D582" s="784">
        <v>4680115882102</v>
      </c>
      <c r="E582" s="785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2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911</v>
      </c>
      <c r="B583" s="54" t="s">
        <v>912</v>
      </c>
      <c r="C583" s="31">
        <v>4301031253</v>
      </c>
      <c r="D583" s="784">
        <v>4680115882096</v>
      </c>
      <c r="E583" s="785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911</v>
      </c>
      <c r="B584" s="54" t="s">
        <v>913</v>
      </c>
      <c r="C584" s="31">
        <v>4301031384</v>
      </c>
      <c r="D584" s="784">
        <v>4680115882096</v>
      </c>
      <c r="E584" s="785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01"/>
      <c r="B585" s="794"/>
      <c r="C585" s="794"/>
      <c r="D585" s="794"/>
      <c r="E585" s="794"/>
      <c r="F585" s="794"/>
      <c r="G585" s="794"/>
      <c r="H585" s="794"/>
      <c r="I585" s="794"/>
      <c r="J585" s="794"/>
      <c r="K585" s="794"/>
      <c r="L585" s="794"/>
      <c r="M585" s="794"/>
      <c r="N585" s="794"/>
      <c r="O585" s="802"/>
      <c r="P585" s="797" t="s">
        <v>71</v>
      </c>
      <c r="Q585" s="798"/>
      <c r="R585" s="798"/>
      <c r="S585" s="798"/>
      <c r="T585" s="798"/>
      <c r="U585" s="798"/>
      <c r="V585" s="799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303.030303030303</v>
      </c>
      <c r="Y585" s="779">
        <f>IFERROR(Y576/H576,"0")+IFERROR(Y577/H577,"0")+IFERROR(Y578/H578,"0")+IFERROR(Y579/H579,"0")+IFERROR(Y580/H580,"0")+IFERROR(Y581/H581,"0")+IFERROR(Y582/H582,"0")+IFERROR(Y583/H583,"0")+IFERROR(Y584/H584,"0")</f>
        <v>304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3.63584</v>
      </c>
      <c r="AA585" s="780"/>
      <c r="AB585" s="780"/>
      <c r="AC585" s="780"/>
    </row>
    <row r="586" spans="1:68" x14ac:dyDescent="0.2">
      <c r="A586" s="794"/>
      <c r="B586" s="794"/>
      <c r="C586" s="794"/>
      <c r="D586" s="794"/>
      <c r="E586" s="794"/>
      <c r="F586" s="794"/>
      <c r="G586" s="794"/>
      <c r="H586" s="794"/>
      <c r="I586" s="794"/>
      <c r="J586" s="794"/>
      <c r="K586" s="794"/>
      <c r="L586" s="794"/>
      <c r="M586" s="794"/>
      <c r="N586" s="794"/>
      <c r="O586" s="802"/>
      <c r="P586" s="797" t="s">
        <v>71</v>
      </c>
      <c r="Q586" s="798"/>
      <c r="R586" s="798"/>
      <c r="S586" s="798"/>
      <c r="T586" s="798"/>
      <c r="U586" s="798"/>
      <c r="V586" s="799"/>
      <c r="W586" s="37" t="s">
        <v>69</v>
      </c>
      <c r="X586" s="779">
        <f>IFERROR(SUM(X576:X584),"0")</f>
        <v>1600</v>
      </c>
      <c r="Y586" s="779">
        <f>IFERROR(SUM(Y576:Y584),"0")</f>
        <v>1605.1200000000001</v>
      </c>
      <c r="Z586" s="37"/>
      <c r="AA586" s="780"/>
      <c r="AB586" s="780"/>
      <c r="AC586" s="780"/>
    </row>
    <row r="587" spans="1:68" ht="14.25" customHeight="1" x14ac:dyDescent="0.25">
      <c r="A587" s="793" t="s">
        <v>73</v>
      </c>
      <c r="B587" s="794"/>
      <c r="C587" s="794"/>
      <c r="D587" s="794"/>
      <c r="E587" s="794"/>
      <c r="F587" s="794"/>
      <c r="G587" s="794"/>
      <c r="H587" s="794"/>
      <c r="I587" s="794"/>
      <c r="J587" s="794"/>
      <c r="K587" s="794"/>
      <c r="L587" s="794"/>
      <c r="M587" s="794"/>
      <c r="N587" s="794"/>
      <c r="O587" s="794"/>
      <c r="P587" s="794"/>
      <c r="Q587" s="794"/>
      <c r="R587" s="794"/>
      <c r="S587" s="794"/>
      <c r="T587" s="794"/>
      <c r="U587" s="794"/>
      <c r="V587" s="794"/>
      <c r="W587" s="794"/>
      <c r="X587" s="794"/>
      <c r="Y587" s="794"/>
      <c r="Z587" s="794"/>
      <c r="AA587" s="773"/>
      <c r="AB587" s="773"/>
      <c r="AC587" s="773"/>
    </row>
    <row r="588" spans="1:68" ht="27" customHeight="1" x14ac:dyDescent="0.25">
      <c r="A588" s="54" t="s">
        <v>915</v>
      </c>
      <c r="B588" s="54" t="s">
        <v>916</v>
      </c>
      <c r="C588" s="31">
        <v>4301051230</v>
      </c>
      <c r="D588" s="784">
        <v>4607091383409</v>
      </c>
      <c r="E588" s="785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5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918</v>
      </c>
      <c r="B589" s="54" t="s">
        <v>919</v>
      </c>
      <c r="C589" s="31">
        <v>4301051231</v>
      </c>
      <c r="D589" s="784">
        <v>4607091383416</v>
      </c>
      <c r="E589" s="785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9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921</v>
      </c>
      <c r="B590" s="54" t="s">
        <v>922</v>
      </c>
      <c r="C590" s="31">
        <v>4301051058</v>
      </c>
      <c r="D590" s="784">
        <v>4680115883536</v>
      </c>
      <c r="E590" s="785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801"/>
      <c r="B591" s="794"/>
      <c r="C591" s="794"/>
      <c r="D591" s="794"/>
      <c r="E591" s="794"/>
      <c r="F591" s="794"/>
      <c r="G591" s="794"/>
      <c r="H591" s="794"/>
      <c r="I591" s="794"/>
      <c r="J591" s="794"/>
      <c r="K591" s="794"/>
      <c r="L591" s="794"/>
      <c r="M591" s="794"/>
      <c r="N591" s="794"/>
      <c r="O591" s="802"/>
      <c r="P591" s="797" t="s">
        <v>71</v>
      </c>
      <c r="Q591" s="798"/>
      <c r="R591" s="798"/>
      <c r="S591" s="798"/>
      <c r="T591" s="798"/>
      <c r="U591" s="798"/>
      <c r="V591" s="799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4"/>
      <c r="B592" s="794"/>
      <c r="C592" s="794"/>
      <c r="D592" s="794"/>
      <c r="E592" s="794"/>
      <c r="F592" s="794"/>
      <c r="G592" s="794"/>
      <c r="H592" s="794"/>
      <c r="I592" s="794"/>
      <c r="J592" s="794"/>
      <c r="K592" s="794"/>
      <c r="L592" s="794"/>
      <c r="M592" s="794"/>
      <c r="N592" s="794"/>
      <c r="O592" s="802"/>
      <c r="P592" s="797" t="s">
        <v>71</v>
      </c>
      <c r="Q592" s="798"/>
      <c r="R592" s="798"/>
      <c r="S592" s="798"/>
      <c r="T592" s="798"/>
      <c r="U592" s="798"/>
      <c r="V592" s="799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793" t="s">
        <v>222</v>
      </c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794"/>
      <c r="P593" s="794"/>
      <c r="Q593" s="794"/>
      <c r="R593" s="794"/>
      <c r="S593" s="794"/>
      <c r="T593" s="794"/>
      <c r="U593" s="794"/>
      <c r="V593" s="794"/>
      <c r="W593" s="794"/>
      <c r="X593" s="794"/>
      <c r="Y593" s="794"/>
      <c r="Z593" s="794"/>
      <c r="AA593" s="773"/>
      <c r="AB593" s="773"/>
      <c r="AC593" s="773"/>
    </row>
    <row r="594" spans="1:68" ht="27" customHeight="1" x14ac:dyDescent="0.25">
      <c r="A594" s="54" t="s">
        <v>924</v>
      </c>
      <c r="B594" s="54" t="s">
        <v>925</v>
      </c>
      <c r="C594" s="31">
        <v>4301060363</v>
      </c>
      <c r="D594" s="784">
        <v>4680115885035</v>
      </c>
      <c r="E594" s="785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927</v>
      </c>
      <c r="B595" s="54" t="s">
        <v>928</v>
      </c>
      <c r="C595" s="31">
        <v>4301060436</v>
      </c>
      <c r="D595" s="784">
        <v>4680115885936</v>
      </c>
      <c r="E595" s="785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7" t="s">
        <v>929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801"/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802"/>
      <c r="P596" s="797" t="s">
        <v>71</v>
      </c>
      <c r="Q596" s="798"/>
      <c r="R596" s="798"/>
      <c r="S596" s="798"/>
      <c r="T596" s="798"/>
      <c r="U596" s="798"/>
      <c r="V596" s="799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4"/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802"/>
      <c r="P597" s="797" t="s">
        <v>71</v>
      </c>
      <c r="Q597" s="798"/>
      <c r="R597" s="798"/>
      <c r="S597" s="798"/>
      <c r="T597" s="798"/>
      <c r="U597" s="798"/>
      <c r="V597" s="799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988" t="s">
        <v>930</v>
      </c>
      <c r="B598" s="989"/>
      <c r="C598" s="989"/>
      <c r="D598" s="989"/>
      <c r="E598" s="989"/>
      <c r="F598" s="989"/>
      <c r="G598" s="989"/>
      <c r="H598" s="989"/>
      <c r="I598" s="989"/>
      <c r="J598" s="989"/>
      <c r="K598" s="989"/>
      <c r="L598" s="989"/>
      <c r="M598" s="989"/>
      <c r="N598" s="989"/>
      <c r="O598" s="989"/>
      <c r="P598" s="989"/>
      <c r="Q598" s="989"/>
      <c r="R598" s="989"/>
      <c r="S598" s="989"/>
      <c r="T598" s="989"/>
      <c r="U598" s="989"/>
      <c r="V598" s="989"/>
      <c r="W598" s="989"/>
      <c r="X598" s="989"/>
      <c r="Y598" s="989"/>
      <c r="Z598" s="989"/>
      <c r="AA598" s="48"/>
      <c r="AB598" s="48"/>
      <c r="AC598" s="48"/>
    </row>
    <row r="599" spans="1:68" ht="16.5" customHeight="1" x14ac:dyDescent="0.25">
      <c r="A599" s="800" t="s">
        <v>930</v>
      </c>
      <c r="B599" s="794"/>
      <c r="C599" s="794"/>
      <c r="D599" s="794"/>
      <c r="E599" s="794"/>
      <c r="F599" s="794"/>
      <c r="G599" s="794"/>
      <c r="H599" s="794"/>
      <c r="I599" s="794"/>
      <c r="J599" s="794"/>
      <c r="K599" s="794"/>
      <c r="L599" s="794"/>
      <c r="M599" s="794"/>
      <c r="N599" s="794"/>
      <c r="O599" s="794"/>
      <c r="P599" s="794"/>
      <c r="Q599" s="794"/>
      <c r="R599" s="794"/>
      <c r="S599" s="794"/>
      <c r="T599" s="794"/>
      <c r="U599" s="794"/>
      <c r="V599" s="794"/>
      <c r="W599" s="794"/>
      <c r="X599" s="794"/>
      <c r="Y599" s="794"/>
      <c r="Z599" s="794"/>
      <c r="AA599" s="772"/>
      <c r="AB599" s="772"/>
      <c r="AC599" s="772"/>
    </row>
    <row r="600" spans="1:68" ht="14.25" customHeight="1" x14ac:dyDescent="0.25">
      <c r="A600" s="793" t="s">
        <v>124</v>
      </c>
      <c r="B600" s="794"/>
      <c r="C600" s="794"/>
      <c r="D600" s="794"/>
      <c r="E600" s="794"/>
      <c r="F600" s="794"/>
      <c r="G600" s="794"/>
      <c r="H600" s="794"/>
      <c r="I600" s="794"/>
      <c r="J600" s="794"/>
      <c r="K600" s="794"/>
      <c r="L600" s="794"/>
      <c r="M600" s="794"/>
      <c r="N600" s="794"/>
      <c r="O600" s="794"/>
      <c r="P600" s="794"/>
      <c r="Q600" s="794"/>
      <c r="R600" s="794"/>
      <c r="S600" s="794"/>
      <c r="T600" s="794"/>
      <c r="U600" s="794"/>
      <c r="V600" s="794"/>
      <c r="W600" s="794"/>
      <c r="X600" s="794"/>
      <c r="Y600" s="794"/>
      <c r="Z600" s="794"/>
      <c r="AA600" s="773"/>
      <c r="AB600" s="773"/>
      <c r="AC600" s="773"/>
    </row>
    <row r="601" spans="1:68" ht="27" customHeight="1" x14ac:dyDescent="0.25">
      <c r="A601" s="54" t="s">
        <v>931</v>
      </c>
      <c r="B601" s="54" t="s">
        <v>932</v>
      </c>
      <c r="C601" s="31">
        <v>4301011763</v>
      </c>
      <c r="D601" s="784">
        <v>4640242181011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74" t="s">
        <v>933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customHeight="1" x14ac:dyDescent="0.25">
      <c r="A602" s="54" t="s">
        <v>935</v>
      </c>
      <c r="B602" s="54" t="s">
        <v>936</v>
      </c>
      <c r="C602" s="31">
        <v>4301011585</v>
      </c>
      <c r="D602" s="784">
        <v>4640242180441</v>
      </c>
      <c r="E602" s="785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48" t="s">
        <v>937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939</v>
      </c>
      <c r="B603" s="54" t="s">
        <v>940</v>
      </c>
      <c r="C603" s="31">
        <v>4301011584</v>
      </c>
      <c r="D603" s="784">
        <v>4640242180564</v>
      </c>
      <c r="E603" s="785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77" t="s">
        <v>941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943</v>
      </c>
      <c r="B604" s="54" t="s">
        <v>944</v>
      </c>
      <c r="C604" s="31">
        <v>4301011762</v>
      </c>
      <c r="D604" s="784">
        <v>4640242180922</v>
      </c>
      <c r="E604" s="785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57" t="s">
        <v>945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customHeight="1" x14ac:dyDescent="0.25">
      <c r="A605" s="54" t="s">
        <v>947</v>
      </c>
      <c r="B605" s="54" t="s">
        <v>948</v>
      </c>
      <c r="C605" s="31">
        <v>4301011764</v>
      </c>
      <c r="D605" s="784">
        <v>4640242181189</v>
      </c>
      <c r="E605" s="785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4" t="s">
        <v>949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950</v>
      </c>
      <c r="B606" s="54" t="s">
        <v>951</v>
      </c>
      <c r="C606" s="31">
        <v>4301011551</v>
      </c>
      <c r="D606" s="784">
        <v>4640242180038</v>
      </c>
      <c r="E606" s="785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81" t="s">
        <v>952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customHeight="1" x14ac:dyDescent="0.25">
      <c r="A607" s="54" t="s">
        <v>953</v>
      </c>
      <c r="B607" s="54" t="s">
        <v>954</v>
      </c>
      <c r="C607" s="31">
        <v>4301011765</v>
      </c>
      <c r="D607" s="784">
        <v>4640242181172</v>
      </c>
      <c r="E607" s="785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100" t="s">
        <v>955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x14ac:dyDescent="0.2">
      <c r="A608" s="801"/>
      <c r="B608" s="794"/>
      <c r="C608" s="794"/>
      <c r="D608" s="794"/>
      <c r="E608" s="794"/>
      <c r="F608" s="794"/>
      <c r="G608" s="794"/>
      <c r="H608" s="794"/>
      <c r="I608" s="794"/>
      <c r="J608" s="794"/>
      <c r="K608" s="794"/>
      <c r="L608" s="794"/>
      <c r="M608" s="794"/>
      <c r="N608" s="794"/>
      <c r="O608" s="802"/>
      <c r="P608" s="797" t="s">
        <v>71</v>
      </c>
      <c r="Q608" s="798"/>
      <c r="R608" s="798"/>
      <c r="S608" s="798"/>
      <c r="T608" s="798"/>
      <c r="U608" s="798"/>
      <c r="V608" s="799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4"/>
      <c r="B609" s="794"/>
      <c r="C609" s="794"/>
      <c r="D609" s="794"/>
      <c r="E609" s="794"/>
      <c r="F609" s="794"/>
      <c r="G609" s="794"/>
      <c r="H609" s="794"/>
      <c r="I609" s="794"/>
      <c r="J609" s="794"/>
      <c r="K609" s="794"/>
      <c r="L609" s="794"/>
      <c r="M609" s="794"/>
      <c r="N609" s="794"/>
      <c r="O609" s="802"/>
      <c r="P609" s="797" t="s">
        <v>71</v>
      </c>
      <c r="Q609" s="798"/>
      <c r="R609" s="798"/>
      <c r="S609" s="798"/>
      <c r="T609" s="798"/>
      <c r="U609" s="798"/>
      <c r="V609" s="799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793" t="s">
        <v>180</v>
      </c>
      <c r="B610" s="794"/>
      <c r="C610" s="794"/>
      <c r="D610" s="794"/>
      <c r="E610" s="794"/>
      <c r="F610" s="794"/>
      <c r="G610" s="794"/>
      <c r="H610" s="794"/>
      <c r="I610" s="794"/>
      <c r="J610" s="794"/>
      <c r="K610" s="794"/>
      <c r="L610" s="794"/>
      <c r="M610" s="794"/>
      <c r="N610" s="794"/>
      <c r="O610" s="794"/>
      <c r="P610" s="794"/>
      <c r="Q610" s="794"/>
      <c r="R610" s="794"/>
      <c r="S610" s="794"/>
      <c r="T610" s="794"/>
      <c r="U610" s="794"/>
      <c r="V610" s="794"/>
      <c r="W610" s="794"/>
      <c r="X610" s="794"/>
      <c r="Y610" s="794"/>
      <c r="Z610" s="794"/>
      <c r="AA610" s="773"/>
      <c r="AB610" s="773"/>
      <c r="AC610" s="773"/>
    </row>
    <row r="611" spans="1:68" ht="16.5" customHeight="1" x14ac:dyDescent="0.25">
      <c r="A611" s="54" t="s">
        <v>956</v>
      </c>
      <c r="B611" s="54" t="s">
        <v>957</v>
      </c>
      <c r="C611" s="31">
        <v>4301020269</v>
      </c>
      <c r="D611" s="784">
        <v>4640242180519</v>
      </c>
      <c r="E611" s="785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42" t="s">
        <v>958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960</v>
      </c>
      <c r="B612" s="54" t="s">
        <v>961</v>
      </c>
      <c r="C612" s="31">
        <v>4301020260</v>
      </c>
      <c r="D612" s="784">
        <v>4640242180526</v>
      </c>
      <c r="E612" s="785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1" t="s">
        <v>962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963</v>
      </c>
      <c r="B613" s="54" t="s">
        <v>964</v>
      </c>
      <c r="C613" s="31">
        <v>4301020309</v>
      </c>
      <c r="D613" s="784">
        <v>4640242180090</v>
      </c>
      <c r="E613" s="785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9" t="s">
        <v>965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967</v>
      </c>
      <c r="B614" s="54" t="s">
        <v>968</v>
      </c>
      <c r="C614" s="31">
        <v>4301020295</v>
      </c>
      <c r="D614" s="784">
        <v>4640242181363</v>
      </c>
      <c r="E614" s="785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22" t="s">
        <v>969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801"/>
      <c r="B615" s="794"/>
      <c r="C615" s="794"/>
      <c r="D615" s="794"/>
      <c r="E615" s="794"/>
      <c r="F615" s="794"/>
      <c r="G615" s="794"/>
      <c r="H615" s="794"/>
      <c r="I615" s="794"/>
      <c r="J615" s="794"/>
      <c r="K615" s="794"/>
      <c r="L615" s="794"/>
      <c r="M615" s="794"/>
      <c r="N615" s="794"/>
      <c r="O615" s="802"/>
      <c r="P615" s="797" t="s">
        <v>71</v>
      </c>
      <c r="Q615" s="798"/>
      <c r="R615" s="798"/>
      <c r="S615" s="798"/>
      <c r="T615" s="798"/>
      <c r="U615" s="798"/>
      <c r="V615" s="799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4"/>
      <c r="B616" s="794"/>
      <c r="C616" s="794"/>
      <c r="D616" s="794"/>
      <c r="E616" s="794"/>
      <c r="F616" s="794"/>
      <c r="G616" s="794"/>
      <c r="H616" s="794"/>
      <c r="I616" s="794"/>
      <c r="J616" s="794"/>
      <c r="K616" s="794"/>
      <c r="L616" s="794"/>
      <c r="M616" s="794"/>
      <c r="N616" s="794"/>
      <c r="O616" s="802"/>
      <c r="P616" s="797" t="s">
        <v>71</v>
      </c>
      <c r="Q616" s="798"/>
      <c r="R616" s="798"/>
      <c r="S616" s="798"/>
      <c r="T616" s="798"/>
      <c r="U616" s="798"/>
      <c r="V616" s="799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793" t="s">
        <v>64</v>
      </c>
      <c r="B617" s="794"/>
      <c r="C617" s="794"/>
      <c r="D617" s="794"/>
      <c r="E617" s="794"/>
      <c r="F617" s="794"/>
      <c r="G617" s="794"/>
      <c r="H617" s="794"/>
      <c r="I617" s="794"/>
      <c r="J617" s="794"/>
      <c r="K617" s="794"/>
      <c r="L617" s="794"/>
      <c r="M617" s="794"/>
      <c r="N617" s="794"/>
      <c r="O617" s="794"/>
      <c r="P617" s="794"/>
      <c r="Q617" s="794"/>
      <c r="R617" s="794"/>
      <c r="S617" s="794"/>
      <c r="T617" s="794"/>
      <c r="U617" s="794"/>
      <c r="V617" s="794"/>
      <c r="W617" s="794"/>
      <c r="X617" s="794"/>
      <c r="Y617" s="794"/>
      <c r="Z617" s="794"/>
      <c r="AA617" s="773"/>
      <c r="AB617" s="773"/>
      <c r="AC617" s="773"/>
    </row>
    <row r="618" spans="1:68" ht="27" customHeight="1" x14ac:dyDescent="0.25">
      <c r="A618" s="54" t="s">
        <v>970</v>
      </c>
      <c r="B618" s="54" t="s">
        <v>971</v>
      </c>
      <c r="C618" s="31">
        <v>4301031280</v>
      </c>
      <c r="D618" s="784">
        <v>4640242180816</v>
      </c>
      <c r="E618" s="785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3" t="s">
        <v>972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customHeight="1" x14ac:dyDescent="0.25">
      <c r="A619" s="54" t="s">
        <v>974</v>
      </c>
      <c r="B619" s="54" t="s">
        <v>975</v>
      </c>
      <c r="C619" s="31">
        <v>4301031244</v>
      </c>
      <c r="D619" s="784">
        <v>4640242180595</v>
      </c>
      <c r="E619" s="785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5" t="s">
        <v>976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978</v>
      </c>
      <c r="B620" s="54" t="s">
        <v>979</v>
      </c>
      <c r="C620" s="31">
        <v>4301031289</v>
      </c>
      <c r="D620" s="784">
        <v>4640242181615</v>
      </c>
      <c r="E620" s="785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99" t="s">
        <v>980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982</v>
      </c>
      <c r="B621" s="54" t="s">
        <v>983</v>
      </c>
      <c r="C621" s="31">
        <v>4301031285</v>
      </c>
      <c r="D621" s="784">
        <v>4640242181639</v>
      </c>
      <c r="E621" s="785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2" t="s">
        <v>984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customHeight="1" x14ac:dyDescent="0.25">
      <c r="A622" s="54" t="s">
        <v>986</v>
      </c>
      <c r="B622" s="54" t="s">
        <v>987</v>
      </c>
      <c r="C622" s="31">
        <v>4301031287</v>
      </c>
      <c r="D622" s="784">
        <v>4640242181622</v>
      </c>
      <c r="E622" s="785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34" t="s">
        <v>988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990</v>
      </c>
      <c r="B623" s="54" t="s">
        <v>991</v>
      </c>
      <c r="C623" s="31">
        <v>4301031203</v>
      </c>
      <c r="D623" s="784">
        <v>4640242180908</v>
      </c>
      <c r="E623" s="785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16" t="s">
        <v>992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customHeight="1" x14ac:dyDescent="0.25">
      <c r="A624" s="54" t="s">
        <v>993</v>
      </c>
      <c r="B624" s="54" t="s">
        <v>994</v>
      </c>
      <c r="C624" s="31">
        <v>4301031200</v>
      </c>
      <c r="D624" s="784">
        <v>4640242180489</v>
      </c>
      <c r="E624" s="785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79" t="s">
        <v>995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x14ac:dyDescent="0.2">
      <c r="A625" s="801"/>
      <c r="B625" s="794"/>
      <c r="C625" s="794"/>
      <c r="D625" s="794"/>
      <c r="E625" s="794"/>
      <c r="F625" s="794"/>
      <c r="G625" s="794"/>
      <c r="H625" s="794"/>
      <c r="I625" s="794"/>
      <c r="J625" s="794"/>
      <c r="K625" s="794"/>
      <c r="L625" s="794"/>
      <c r="M625" s="794"/>
      <c r="N625" s="794"/>
      <c r="O625" s="802"/>
      <c r="P625" s="797" t="s">
        <v>71</v>
      </c>
      <c r="Q625" s="798"/>
      <c r="R625" s="798"/>
      <c r="S625" s="798"/>
      <c r="T625" s="798"/>
      <c r="U625" s="798"/>
      <c r="V625" s="799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4"/>
      <c r="B626" s="794"/>
      <c r="C626" s="794"/>
      <c r="D626" s="794"/>
      <c r="E626" s="794"/>
      <c r="F626" s="794"/>
      <c r="G626" s="794"/>
      <c r="H626" s="794"/>
      <c r="I626" s="794"/>
      <c r="J626" s="794"/>
      <c r="K626" s="794"/>
      <c r="L626" s="794"/>
      <c r="M626" s="794"/>
      <c r="N626" s="794"/>
      <c r="O626" s="802"/>
      <c r="P626" s="797" t="s">
        <v>71</v>
      </c>
      <c r="Q626" s="798"/>
      <c r="R626" s="798"/>
      <c r="S626" s="798"/>
      <c r="T626" s="798"/>
      <c r="U626" s="798"/>
      <c r="V626" s="799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793" t="s">
        <v>73</v>
      </c>
      <c r="B627" s="794"/>
      <c r="C627" s="794"/>
      <c r="D627" s="794"/>
      <c r="E627" s="794"/>
      <c r="F627" s="794"/>
      <c r="G627" s="794"/>
      <c r="H627" s="794"/>
      <c r="I627" s="794"/>
      <c r="J627" s="794"/>
      <c r="K627" s="794"/>
      <c r="L627" s="794"/>
      <c r="M627" s="794"/>
      <c r="N627" s="794"/>
      <c r="O627" s="794"/>
      <c r="P627" s="794"/>
      <c r="Q627" s="794"/>
      <c r="R627" s="794"/>
      <c r="S627" s="794"/>
      <c r="T627" s="794"/>
      <c r="U627" s="794"/>
      <c r="V627" s="794"/>
      <c r="W627" s="794"/>
      <c r="X627" s="794"/>
      <c r="Y627" s="794"/>
      <c r="Z627" s="794"/>
      <c r="AA627" s="773"/>
      <c r="AB627" s="773"/>
      <c r="AC627" s="773"/>
    </row>
    <row r="628" spans="1:68" ht="27" customHeight="1" x14ac:dyDescent="0.25">
      <c r="A628" s="54" t="s">
        <v>996</v>
      </c>
      <c r="B628" s="54" t="s">
        <v>997</v>
      </c>
      <c r="C628" s="31">
        <v>4301051746</v>
      </c>
      <c r="D628" s="784">
        <v>4640242180533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16" t="s">
        <v>998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300</v>
      </c>
      <c r="Y628" s="778">
        <f t="shared" ref="Y628:Y635" si="125">IFERROR(IF(X628="",0,CEILING((X628/$H628),1)*$H628),"")</f>
        <v>304.2</v>
      </c>
      <c r="Z628" s="36">
        <f>IFERROR(IF(Y628=0,"",ROUNDUP(Y628/H628,0)*0.02175),"")</f>
        <v>0.84824999999999995</v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321.69230769230774</v>
      </c>
      <c r="BN628" s="64">
        <f t="shared" ref="BN628:BN635" si="127">IFERROR(Y628*I628/H628,"0")</f>
        <v>326.19600000000003</v>
      </c>
      <c r="BO628" s="64">
        <f t="shared" ref="BO628:BO635" si="128">IFERROR(1/J628*(X628/H628),"0")</f>
        <v>0.6868131868131867</v>
      </c>
      <c r="BP628" s="64">
        <f t="shared" ref="BP628:BP635" si="129">IFERROR(1/J628*(Y628/H628),"0")</f>
        <v>0.6964285714285714</v>
      </c>
    </row>
    <row r="629" spans="1:68" ht="27" customHeight="1" x14ac:dyDescent="0.25">
      <c r="A629" s="54" t="s">
        <v>996</v>
      </c>
      <c r="B629" s="54" t="s">
        <v>1000</v>
      </c>
      <c r="C629" s="31">
        <v>4301051887</v>
      </c>
      <c r="D629" s="784">
        <v>4640242180533</v>
      </c>
      <c r="E629" s="785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0" t="s">
        <v>1001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1002</v>
      </c>
      <c r="B630" s="54" t="s">
        <v>1003</v>
      </c>
      <c r="C630" s="31">
        <v>4301051510</v>
      </c>
      <c r="D630" s="784">
        <v>4640242180540</v>
      </c>
      <c r="E630" s="785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069" t="s">
        <v>1004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1002</v>
      </c>
      <c r="B631" s="54" t="s">
        <v>1006</v>
      </c>
      <c r="C631" s="31">
        <v>4301051933</v>
      </c>
      <c r="D631" s="784">
        <v>4640242180540</v>
      </c>
      <c r="E631" s="785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10" t="s">
        <v>1007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1008</v>
      </c>
      <c r="B632" s="54" t="s">
        <v>1009</v>
      </c>
      <c r="C632" s="31">
        <v>4301051390</v>
      </c>
      <c r="D632" s="784">
        <v>4640242181233</v>
      </c>
      <c r="E632" s="785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73" t="s">
        <v>1010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1008</v>
      </c>
      <c r="B633" s="54" t="s">
        <v>1011</v>
      </c>
      <c r="C633" s="31">
        <v>4301051920</v>
      </c>
      <c r="D633" s="784">
        <v>4640242181233</v>
      </c>
      <c r="E633" s="785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1117" t="s">
        <v>1012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1013</v>
      </c>
      <c r="B634" s="54" t="s">
        <v>1014</v>
      </c>
      <c r="C634" s="31">
        <v>4301051448</v>
      </c>
      <c r="D634" s="784">
        <v>4640242181226</v>
      </c>
      <c r="E634" s="785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56" t="s">
        <v>1015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1013</v>
      </c>
      <c r="B635" s="54" t="s">
        <v>1016</v>
      </c>
      <c r="C635" s="31">
        <v>4301051921</v>
      </c>
      <c r="D635" s="784">
        <v>4640242181226</v>
      </c>
      <c r="E635" s="785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892" t="s">
        <v>1017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x14ac:dyDescent="0.2">
      <c r="A636" s="801"/>
      <c r="B636" s="794"/>
      <c r="C636" s="794"/>
      <c r="D636" s="794"/>
      <c r="E636" s="794"/>
      <c r="F636" s="794"/>
      <c r="G636" s="794"/>
      <c r="H636" s="794"/>
      <c r="I636" s="794"/>
      <c r="J636" s="794"/>
      <c r="K636" s="794"/>
      <c r="L636" s="794"/>
      <c r="M636" s="794"/>
      <c r="N636" s="794"/>
      <c r="O636" s="802"/>
      <c r="P636" s="797" t="s">
        <v>71</v>
      </c>
      <c r="Q636" s="798"/>
      <c r="R636" s="798"/>
      <c r="S636" s="798"/>
      <c r="T636" s="798"/>
      <c r="U636" s="798"/>
      <c r="V636" s="799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38.46153846153846</v>
      </c>
      <c r="Y636" s="779">
        <f>IFERROR(Y628/H628,"0")+IFERROR(Y629/H629,"0")+IFERROR(Y630/H630,"0")+IFERROR(Y631/H631,"0")+IFERROR(Y632/H632,"0")+IFERROR(Y633/H633,"0")+IFERROR(Y634/H634,"0")+IFERROR(Y635/H635,"0")</f>
        <v>39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0.84824999999999995</v>
      </c>
      <c r="AA636" s="780"/>
      <c r="AB636" s="780"/>
      <c r="AC636" s="780"/>
    </row>
    <row r="637" spans="1:68" x14ac:dyDescent="0.2">
      <c r="A637" s="794"/>
      <c r="B637" s="794"/>
      <c r="C637" s="794"/>
      <c r="D637" s="794"/>
      <c r="E637" s="794"/>
      <c r="F637" s="794"/>
      <c r="G637" s="794"/>
      <c r="H637" s="794"/>
      <c r="I637" s="794"/>
      <c r="J637" s="794"/>
      <c r="K637" s="794"/>
      <c r="L637" s="794"/>
      <c r="M637" s="794"/>
      <c r="N637" s="794"/>
      <c r="O637" s="802"/>
      <c r="P637" s="797" t="s">
        <v>71</v>
      </c>
      <c r="Q637" s="798"/>
      <c r="R637" s="798"/>
      <c r="S637" s="798"/>
      <c r="T637" s="798"/>
      <c r="U637" s="798"/>
      <c r="V637" s="799"/>
      <c r="W637" s="37" t="s">
        <v>69</v>
      </c>
      <c r="X637" s="779">
        <f>IFERROR(SUM(X628:X635),"0")</f>
        <v>300</v>
      </c>
      <c r="Y637" s="779">
        <f>IFERROR(SUM(Y628:Y635),"0")</f>
        <v>304.2</v>
      </c>
      <c r="Z637" s="37"/>
      <c r="AA637" s="780"/>
      <c r="AB637" s="780"/>
      <c r="AC637" s="780"/>
    </row>
    <row r="638" spans="1:68" ht="14.25" customHeight="1" x14ac:dyDescent="0.25">
      <c r="A638" s="793" t="s">
        <v>222</v>
      </c>
      <c r="B638" s="794"/>
      <c r="C638" s="794"/>
      <c r="D638" s="794"/>
      <c r="E638" s="794"/>
      <c r="F638" s="794"/>
      <c r="G638" s="794"/>
      <c r="H638" s="794"/>
      <c r="I638" s="794"/>
      <c r="J638" s="794"/>
      <c r="K638" s="794"/>
      <c r="L638" s="794"/>
      <c r="M638" s="794"/>
      <c r="N638" s="794"/>
      <c r="O638" s="794"/>
      <c r="P638" s="794"/>
      <c r="Q638" s="794"/>
      <c r="R638" s="794"/>
      <c r="S638" s="794"/>
      <c r="T638" s="794"/>
      <c r="U638" s="794"/>
      <c r="V638" s="794"/>
      <c r="W638" s="794"/>
      <c r="X638" s="794"/>
      <c r="Y638" s="794"/>
      <c r="Z638" s="794"/>
      <c r="AA638" s="773"/>
      <c r="AB638" s="773"/>
      <c r="AC638" s="773"/>
    </row>
    <row r="639" spans="1:68" ht="27" customHeight="1" x14ac:dyDescent="0.25">
      <c r="A639" s="54" t="s">
        <v>1018</v>
      </c>
      <c r="B639" s="54" t="s">
        <v>1019</v>
      </c>
      <c r="C639" s="31">
        <v>4301060408</v>
      </c>
      <c r="D639" s="784">
        <v>4640242180120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44" t="s">
        <v>1020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1018</v>
      </c>
      <c r="B640" s="54" t="s">
        <v>1022</v>
      </c>
      <c r="C640" s="31">
        <v>4301060354</v>
      </c>
      <c r="D640" s="784">
        <v>4640242180120</v>
      </c>
      <c r="E640" s="785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51" t="s">
        <v>1023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1024</v>
      </c>
      <c r="B641" s="54" t="s">
        <v>1025</v>
      </c>
      <c r="C641" s="31">
        <v>4301060407</v>
      </c>
      <c r="D641" s="784">
        <v>4640242180137</v>
      </c>
      <c r="E641" s="785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49" t="s">
        <v>1026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1024</v>
      </c>
      <c r="B642" s="54" t="s">
        <v>1028</v>
      </c>
      <c r="C642" s="31">
        <v>4301060355</v>
      </c>
      <c r="D642" s="784">
        <v>4640242180137</v>
      </c>
      <c r="E642" s="785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83" t="s">
        <v>1029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801"/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802"/>
      <c r="P643" s="797" t="s">
        <v>71</v>
      </c>
      <c r="Q643" s="798"/>
      <c r="R643" s="798"/>
      <c r="S643" s="798"/>
      <c r="T643" s="798"/>
      <c r="U643" s="798"/>
      <c r="V643" s="799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4"/>
      <c r="B644" s="794"/>
      <c r="C644" s="794"/>
      <c r="D644" s="794"/>
      <c r="E644" s="794"/>
      <c r="F644" s="794"/>
      <c r="G644" s="794"/>
      <c r="H644" s="794"/>
      <c r="I644" s="794"/>
      <c r="J644" s="794"/>
      <c r="K644" s="794"/>
      <c r="L644" s="794"/>
      <c r="M644" s="794"/>
      <c r="N644" s="794"/>
      <c r="O644" s="802"/>
      <c r="P644" s="797" t="s">
        <v>71</v>
      </c>
      <c r="Q644" s="798"/>
      <c r="R644" s="798"/>
      <c r="S644" s="798"/>
      <c r="T644" s="798"/>
      <c r="U644" s="798"/>
      <c r="V644" s="799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0" t="s">
        <v>1030</v>
      </c>
      <c r="B645" s="794"/>
      <c r="C645" s="794"/>
      <c r="D645" s="794"/>
      <c r="E645" s="794"/>
      <c r="F645" s="794"/>
      <c r="G645" s="794"/>
      <c r="H645" s="794"/>
      <c r="I645" s="794"/>
      <c r="J645" s="794"/>
      <c r="K645" s="794"/>
      <c r="L645" s="794"/>
      <c r="M645" s="794"/>
      <c r="N645" s="794"/>
      <c r="O645" s="794"/>
      <c r="P645" s="794"/>
      <c r="Q645" s="794"/>
      <c r="R645" s="794"/>
      <c r="S645" s="794"/>
      <c r="T645" s="794"/>
      <c r="U645" s="794"/>
      <c r="V645" s="794"/>
      <c r="W645" s="794"/>
      <c r="X645" s="794"/>
      <c r="Y645" s="794"/>
      <c r="Z645" s="794"/>
      <c r="AA645" s="772"/>
      <c r="AB645" s="772"/>
      <c r="AC645" s="772"/>
    </row>
    <row r="646" spans="1:68" ht="14.25" customHeight="1" x14ac:dyDescent="0.25">
      <c r="A646" s="793" t="s">
        <v>124</v>
      </c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794"/>
      <c r="P646" s="794"/>
      <c r="Q646" s="794"/>
      <c r="R646" s="794"/>
      <c r="S646" s="794"/>
      <c r="T646" s="794"/>
      <c r="U646" s="794"/>
      <c r="V646" s="794"/>
      <c r="W646" s="794"/>
      <c r="X646" s="794"/>
      <c r="Y646" s="794"/>
      <c r="Z646" s="794"/>
      <c r="AA646" s="773"/>
      <c r="AB646" s="773"/>
      <c r="AC646" s="773"/>
    </row>
    <row r="647" spans="1:68" ht="27" customHeight="1" x14ac:dyDescent="0.25">
      <c r="A647" s="54" t="s">
        <v>1031</v>
      </c>
      <c r="B647" s="54" t="s">
        <v>1032</v>
      </c>
      <c r="C647" s="31">
        <v>4301011951</v>
      </c>
      <c r="D647" s="784">
        <v>4640242180045</v>
      </c>
      <c r="E647" s="785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73" t="s">
        <v>1033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1035</v>
      </c>
      <c r="B648" s="54" t="s">
        <v>1036</v>
      </c>
      <c r="C648" s="31">
        <v>4301011950</v>
      </c>
      <c r="D648" s="784">
        <v>4640242180601</v>
      </c>
      <c r="E648" s="785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0" t="s">
        <v>1037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801"/>
      <c r="B649" s="794"/>
      <c r="C649" s="794"/>
      <c r="D649" s="794"/>
      <c r="E649" s="794"/>
      <c r="F649" s="794"/>
      <c r="G649" s="794"/>
      <c r="H649" s="794"/>
      <c r="I649" s="794"/>
      <c r="J649" s="794"/>
      <c r="K649" s="794"/>
      <c r="L649" s="794"/>
      <c r="M649" s="794"/>
      <c r="N649" s="794"/>
      <c r="O649" s="802"/>
      <c r="P649" s="797" t="s">
        <v>71</v>
      </c>
      <c r="Q649" s="798"/>
      <c r="R649" s="798"/>
      <c r="S649" s="798"/>
      <c r="T649" s="798"/>
      <c r="U649" s="798"/>
      <c r="V649" s="799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4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2"/>
      <c r="P650" s="797" t="s">
        <v>71</v>
      </c>
      <c r="Q650" s="798"/>
      <c r="R650" s="798"/>
      <c r="S650" s="798"/>
      <c r="T650" s="798"/>
      <c r="U650" s="798"/>
      <c r="V650" s="799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793" t="s">
        <v>180</v>
      </c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794"/>
      <c r="P651" s="794"/>
      <c r="Q651" s="794"/>
      <c r="R651" s="794"/>
      <c r="S651" s="794"/>
      <c r="T651" s="794"/>
      <c r="U651" s="794"/>
      <c r="V651" s="794"/>
      <c r="W651" s="794"/>
      <c r="X651" s="794"/>
      <c r="Y651" s="794"/>
      <c r="Z651" s="794"/>
      <c r="AA651" s="773"/>
      <c r="AB651" s="773"/>
      <c r="AC651" s="773"/>
    </row>
    <row r="652" spans="1:68" ht="27" customHeight="1" x14ac:dyDescent="0.25">
      <c r="A652" s="54" t="s">
        <v>1039</v>
      </c>
      <c r="B652" s="54" t="s">
        <v>1040</v>
      </c>
      <c r="C652" s="31">
        <v>4301020314</v>
      </c>
      <c r="D652" s="784">
        <v>4640242180090</v>
      </c>
      <c r="E652" s="785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52" t="s">
        <v>1041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801"/>
      <c r="B653" s="794"/>
      <c r="C653" s="794"/>
      <c r="D653" s="794"/>
      <c r="E653" s="794"/>
      <c r="F653" s="794"/>
      <c r="G653" s="794"/>
      <c r="H653" s="794"/>
      <c r="I653" s="794"/>
      <c r="J653" s="794"/>
      <c r="K653" s="794"/>
      <c r="L653" s="794"/>
      <c r="M653" s="794"/>
      <c r="N653" s="794"/>
      <c r="O653" s="802"/>
      <c r="P653" s="797" t="s">
        <v>71</v>
      </c>
      <c r="Q653" s="798"/>
      <c r="R653" s="798"/>
      <c r="S653" s="798"/>
      <c r="T653" s="798"/>
      <c r="U653" s="798"/>
      <c r="V653" s="799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4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2"/>
      <c r="P654" s="797" t="s">
        <v>71</v>
      </c>
      <c r="Q654" s="798"/>
      <c r="R654" s="798"/>
      <c r="S654" s="798"/>
      <c r="T654" s="798"/>
      <c r="U654" s="798"/>
      <c r="V654" s="799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793" t="s">
        <v>64</v>
      </c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794"/>
      <c r="P655" s="794"/>
      <c r="Q655" s="794"/>
      <c r="R655" s="794"/>
      <c r="S655" s="794"/>
      <c r="T655" s="794"/>
      <c r="U655" s="794"/>
      <c r="V655" s="794"/>
      <c r="W655" s="794"/>
      <c r="X655" s="794"/>
      <c r="Y655" s="794"/>
      <c r="Z655" s="794"/>
      <c r="AA655" s="773"/>
      <c r="AB655" s="773"/>
      <c r="AC655" s="773"/>
    </row>
    <row r="656" spans="1:68" ht="27" customHeight="1" x14ac:dyDescent="0.25">
      <c r="A656" s="54" t="s">
        <v>1043</v>
      </c>
      <c r="B656" s="54" t="s">
        <v>1044</v>
      </c>
      <c r="C656" s="31">
        <v>4301031321</v>
      </c>
      <c r="D656" s="784">
        <v>4640242180076</v>
      </c>
      <c r="E656" s="785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959" t="s">
        <v>1045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801"/>
      <c r="B657" s="794"/>
      <c r="C657" s="794"/>
      <c r="D657" s="794"/>
      <c r="E657" s="794"/>
      <c r="F657" s="794"/>
      <c r="G657" s="794"/>
      <c r="H657" s="794"/>
      <c r="I657" s="794"/>
      <c r="J657" s="794"/>
      <c r="K657" s="794"/>
      <c r="L657" s="794"/>
      <c r="M657" s="794"/>
      <c r="N657" s="794"/>
      <c r="O657" s="802"/>
      <c r="P657" s="797" t="s">
        <v>71</v>
      </c>
      <c r="Q657" s="798"/>
      <c r="R657" s="798"/>
      <c r="S657" s="798"/>
      <c r="T657" s="798"/>
      <c r="U657" s="798"/>
      <c r="V657" s="799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4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2"/>
      <c r="P658" s="797" t="s">
        <v>71</v>
      </c>
      <c r="Q658" s="798"/>
      <c r="R658" s="798"/>
      <c r="S658" s="798"/>
      <c r="T658" s="798"/>
      <c r="U658" s="798"/>
      <c r="V658" s="799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793" t="s">
        <v>73</v>
      </c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794"/>
      <c r="P659" s="794"/>
      <c r="Q659" s="794"/>
      <c r="R659" s="794"/>
      <c r="S659" s="794"/>
      <c r="T659" s="794"/>
      <c r="U659" s="794"/>
      <c r="V659" s="794"/>
      <c r="W659" s="794"/>
      <c r="X659" s="794"/>
      <c r="Y659" s="794"/>
      <c r="Z659" s="794"/>
      <c r="AA659" s="773"/>
      <c r="AB659" s="773"/>
      <c r="AC659" s="773"/>
    </row>
    <row r="660" spans="1:68" ht="27" customHeight="1" x14ac:dyDescent="0.25">
      <c r="A660" s="54" t="s">
        <v>1047</v>
      </c>
      <c r="B660" s="54" t="s">
        <v>1048</v>
      </c>
      <c r="C660" s="31">
        <v>4301051780</v>
      </c>
      <c r="D660" s="784">
        <v>4640242180106</v>
      </c>
      <c r="E660" s="785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90" t="s">
        <v>1049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1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02"/>
      <c r="P661" s="797" t="s">
        <v>71</v>
      </c>
      <c r="Q661" s="798"/>
      <c r="R661" s="798"/>
      <c r="S661" s="798"/>
      <c r="T661" s="798"/>
      <c r="U661" s="798"/>
      <c r="V661" s="799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02"/>
      <c r="P662" s="797" t="s">
        <v>71</v>
      </c>
      <c r="Q662" s="798"/>
      <c r="R662" s="798"/>
      <c r="S662" s="798"/>
      <c r="T662" s="798"/>
      <c r="U662" s="798"/>
      <c r="V662" s="799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76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977"/>
      <c r="P663" s="953" t="s">
        <v>1051</v>
      </c>
      <c r="Q663" s="938"/>
      <c r="R663" s="938"/>
      <c r="S663" s="938"/>
      <c r="T663" s="938"/>
      <c r="U663" s="938"/>
      <c r="V663" s="939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14789.4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14887.84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977"/>
      <c r="P664" s="953" t="s">
        <v>1052</v>
      </c>
      <c r="Q664" s="938"/>
      <c r="R664" s="938"/>
      <c r="S664" s="938"/>
      <c r="T664" s="938"/>
      <c r="U664" s="938"/>
      <c r="V664" s="939"/>
      <c r="W664" s="37" t="s">
        <v>69</v>
      </c>
      <c r="X664" s="779">
        <f>IFERROR(SUM(BM22:BM660),"0")</f>
        <v>15788.824599420175</v>
      </c>
      <c r="Y664" s="779">
        <f>IFERROR(SUM(BN22:BN660),"0")</f>
        <v>15893.118</v>
      </c>
      <c r="Z664" s="37"/>
      <c r="AA664" s="780"/>
      <c r="AB664" s="780"/>
      <c r="AC664" s="780"/>
    </row>
    <row r="665" spans="1:68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977"/>
      <c r="P665" s="953" t="s">
        <v>1053</v>
      </c>
      <c r="Q665" s="938"/>
      <c r="R665" s="938"/>
      <c r="S665" s="938"/>
      <c r="T665" s="938"/>
      <c r="U665" s="938"/>
      <c r="V665" s="939"/>
      <c r="W665" s="37" t="s">
        <v>1054</v>
      </c>
      <c r="X665" s="38">
        <f>ROUNDUP(SUM(BO22:BO660),0)</f>
        <v>29</v>
      </c>
      <c r="Y665" s="38">
        <f>ROUNDUP(SUM(BP22:BP660),0)</f>
        <v>30</v>
      </c>
      <c r="Z665" s="37"/>
      <c r="AA665" s="780"/>
      <c r="AB665" s="780"/>
      <c r="AC665" s="780"/>
    </row>
    <row r="666" spans="1:68" x14ac:dyDescent="0.2">
      <c r="A666" s="794"/>
      <c r="B666" s="794"/>
      <c r="C666" s="794"/>
      <c r="D666" s="794"/>
      <c r="E666" s="794"/>
      <c r="F666" s="794"/>
      <c r="G666" s="794"/>
      <c r="H666" s="794"/>
      <c r="I666" s="794"/>
      <c r="J666" s="794"/>
      <c r="K666" s="794"/>
      <c r="L666" s="794"/>
      <c r="M666" s="794"/>
      <c r="N666" s="794"/>
      <c r="O666" s="977"/>
      <c r="P666" s="953" t="s">
        <v>1055</v>
      </c>
      <c r="Q666" s="938"/>
      <c r="R666" s="938"/>
      <c r="S666" s="938"/>
      <c r="T666" s="938"/>
      <c r="U666" s="938"/>
      <c r="V666" s="939"/>
      <c r="W666" s="37" t="s">
        <v>69</v>
      </c>
      <c r="X666" s="779">
        <f>GrossWeightTotal+PalletQtyTotal*25</f>
        <v>16513.824599420175</v>
      </c>
      <c r="Y666" s="779">
        <f>GrossWeightTotalR+PalletQtyTotalR*25</f>
        <v>16643.118000000002</v>
      </c>
      <c r="Z666" s="37"/>
      <c r="AA666" s="780"/>
      <c r="AB666" s="780"/>
      <c r="AC666" s="780"/>
    </row>
    <row r="667" spans="1:68" x14ac:dyDescent="0.2">
      <c r="A667" s="794"/>
      <c r="B667" s="794"/>
      <c r="C667" s="794"/>
      <c r="D667" s="794"/>
      <c r="E667" s="794"/>
      <c r="F667" s="794"/>
      <c r="G667" s="794"/>
      <c r="H667" s="794"/>
      <c r="I667" s="794"/>
      <c r="J667" s="794"/>
      <c r="K667" s="794"/>
      <c r="L667" s="794"/>
      <c r="M667" s="794"/>
      <c r="N667" s="794"/>
      <c r="O667" s="977"/>
      <c r="P667" s="953" t="s">
        <v>1056</v>
      </c>
      <c r="Q667" s="938"/>
      <c r="R667" s="938"/>
      <c r="S667" s="938"/>
      <c r="T667" s="938"/>
      <c r="U667" s="938"/>
      <c r="V667" s="939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2764.4331620111025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2779</v>
      </c>
      <c r="Z667" s="37"/>
      <c r="AA667" s="780"/>
      <c r="AB667" s="780"/>
      <c r="AC667" s="780"/>
    </row>
    <row r="668" spans="1:68" ht="14.25" customHeight="1" x14ac:dyDescent="0.2">
      <c r="A668" s="794"/>
      <c r="B668" s="794"/>
      <c r="C668" s="794"/>
      <c r="D668" s="794"/>
      <c r="E668" s="794"/>
      <c r="F668" s="794"/>
      <c r="G668" s="794"/>
      <c r="H668" s="794"/>
      <c r="I668" s="794"/>
      <c r="J668" s="794"/>
      <c r="K668" s="794"/>
      <c r="L668" s="794"/>
      <c r="M668" s="794"/>
      <c r="N668" s="794"/>
      <c r="O668" s="977"/>
      <c r="P668" s="953" t="s">
        <v>1057</v>
      </c>
      <c r="Q668" s="938"/>
      <c r="R668" s="938"/>
      <c r="S668" s="938"/>
      <c r="T668" s="938"/>
      <c r="U668" s="938"/>
      <c r="V668" s="939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34.521280000000004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17" t="s">
        <v>122</v>
      </c>
      <c r="D670" s="884"/>
      <c r="E670" s="884"/>
      <c r="F670" s="884"/>
      <c r="G670" s="884"/>
      <c r="H670" s="885"/>
      <c r="I670" s="817" t="s">
        <v>336</v>
      </c>
      <c r="J670" s="884"/>
      <c r="K670" s="884"/>
      <c r="L670" s="884"/>
      <c r="M670" s="884"/>
      <c r="N670" s="884"/>
      <c r="O670" s="884"/>
      <c r="P670" s="884"/>
      <c r="Q670" s="884"/>
      <c r="R670" s="884"/>
      <c r="S670" s="884"/>
      <c r="T670" s="884"/>
      <c r="U670" s="884"/>
      <c r="V670" s="885"/>
      <c r="W670" s="817" t="s">
        <v>667</v>
      </c>
      <c r="X670" s="885"/>
      <c r="Y670" s="817" t="s">
        <v>768</v>
      </c>
      <c r="Z670" s="884"/>
      <c r="AA670" s="884"/>
      <c r="AB670" s="885"/>
      <c r="AC670" s="774" t="s">
        <v>862</v>
      </c>
      <c r="AD670" s="817" t="s">
        <v>930</v>
      </c>
      <c r="AE670" s="885"/>
      <c r="AF670" s="775"/>
    </row>
    <row r="671" spans="1:68" ht="14.25" customHeight="1" thickTop="1" x14ac:dyDescent="0.2">
      <c r="A671" s="1107" t="s">
        <v>1060</v>
      </c>
      <c r="B671" s="817" t="s">
        <v>63</v>
      </c>
      <c r="C671" s="817" t="s">
        <v>123</v>
      </c>
      <c r="D671" s="817" t="s">
        <v>149</v>
      </c>
      <c r="E671" s="817" t="s">
        <v>230</v>
      </c>
      <c r="F671" s="817" t="s">
        <v>254</v>
      </c>
      <c r="G671" s="817" t="s">
        <v>300</v>
      </c>
      <c r="H671" s="817" t="s">
        <v>122</v>
      </c>
      <c r="I671" s="817" t="s">
        <v>337</v>
      </c>
      <c r="J671" s="817" t="s">
        <v>361</v>
      </c>
      <c r="K671" s="817" t="s">
        <v>436</v>
      </c>
      <c r="L671" s="817" t="s">
        <v>457</v>
      </c>
      <c r="M671" s="817" t="s">
        <v>481</v>
      </c>
      <c r="N671" s="775"/>
      <c r="O671" s="817" t="s">
        <v>508</v>
      </c>
      <c r="P671" s="817" t="s">
        <v>511</v>
      </c>
      <c r="Q671" s="817" t="s">
        <v>520</v>
      </c>
      <c r="R671" s="817" t="s">
        <v>536</v>
      </c>
      <c r="S671" s="817" t="s">
        <v>546</v>
      </c>
      <c r="T671" s="817" t="s">
        <v>559</v>
      </c>
      <c r="U671" s="817" t="s">
        <v>570</v>
      </c>
      <c r="V671" s="817" t="s">
        <v>654</v>
      </c>
      <c r="W671" s="817" t="s">
        <v>668</v>
      </c>
      <c r="X671" s="817" t="s">
        <v>720</v>
      </c>
      <c r="Y671" s="817" t="s">
        <v>769</v>
      </c>
      <c r="Z671" s="817" t="s">
        <v>824</v>
      </c>
      <c r="AA671" s="817" t="s">
        <v>846</v>
      </c>
      <c r="AB671" s="817" t="s">
        <v>858</v>
      </c>
      <c r="AC671" s="817" t="s">
        <v>862</v>
      </c>
      <c r="AD671" s="817" t="s">
        <v>930</v>
      </c>
      <c r="AE671" s="817" t="s">
        <v>1030</v>
      </c>
      <c r="AF671" s="775"/>
    </row>
    <row r="672" spans="1:68" ht="13.5" customHeight="1" thickBot="1" x14ac:dyDescent="0.25">
      <c r="A672" s="1108"/>
      <c r="B672" s="818"/>
      <c r="C672" s="818"/>
      <c r="D672" s="818"/>
      <c r="E672" s="818"/>
      <c r="F672" s="818"/>
      <c r="G672" s="818"/>
      <c r="H672" s="818"/>
      <c r="I672" s="818"/>
      <c r="J672" s="818"/>
      <c r="K672" s="818"/>
      <c r="L672" s="818"/>
      <c r="M672" s="818"/>
      <c r="N672" s="775"/>
      <c r="O672" s="818"/>
      <c r="P672" s="818"/>
      <c r="Q672" s="818"/>
      <c r="R672" s="818"/>
      <c r="S672" s="818"/>
      <c r="T672" s="818"/>
      <c r="U672" s="818"/>
      <c r="V672" s="818"/>
      <c r="W672" s="818"/>
      <c r="X672" s="818"/>
      <c r="Y672" s="818"/>
      <c r="Z672" s="818"/>
      <c r="AA672" s="818"/>
      <c r="AB672" s="818"/>
      <c r="AC672" s="818"/>
      <c r="AD672" s="818"/>
      <c r="AE672" s="818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410.40000000000003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723.6</v>
      </c>
      <c r="E673" s="46">
        <f>IFERROR(Y110*1,"0")+IFERROR(Y111*1,"0")+IFERROR(Y112*1,"0")+IFERROR(Y116*1,"0")+IFERROR(Y117*1,"0")+IFERROR(Y118*1,"0")+IFERROR(Y119*1,"0")+IFERROR(Y120*1,"0")+IFERROR(Y121*1,"0")</f>
        <v>723.78000000000009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1978.2</v>
      </c>
      <c r="G673" s="46">
        <f>IFERROR(Y157*1,"0")+IFERROR(Y158*1,"0")+IFERROR(Y162*1,"0")+IFERROR(Y163*1,"0")+IFERROR(Y167*1,"0")+IFERROR(Y168*1,"0")</f>
        <v>100.8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0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1570.5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0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151.19999999999999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721.59999999999991</v>
      </c>
      <c r="V673" s="46">
        <f>IFERROR(Y407*1,"0")+IFERROR(Y411*1,"0")+IFERROR(Y412*1,"0")+IFERROR(Y413*1,"0")</f>
        <v>201.60000000000002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1725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958.56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100.80000000000001</v>
      </c>
      <c r="Z673" s="46">
        <f>IFERROR(Y521*1,"0")+IFERROR(Y525*1,"0")+IFERROR(Y526*1,"0")+IFERROR(Y527*1,"0")+IFERROR(Y528*1,"0")+IFERROR(Y529*1,"0")+IFERROR(Y533*1,"0")+IFERROR(Y537*1,"0")</f>
        <v>0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5217.5999999999995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304.2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xbPYJAFGYQ6XLI1ZZl+bY4Mgmx+xAJDVyFV8moAXK/felyRNRq3Q5OY7LDFW00kDIBg1yesGipS3OaFlmUSK6w==" saltValue="FsxiBOzbfamwl0mc0cP4A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X17:X18"/>
    <mergeCell ref="D110:E110"/>
    <mergeCell ref="D286:E286"/>
    <mergeCell ref="P216:V216"/>
    <mergeCell ref="Y17:Y18"/>
    <mergeCell ref="U17:V17"/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17:E18"/>
    <mergeCell ref="D642:E642"/>
    <mergeCell ref="D471:E471"/>
    <mergeCell ref="D542:E542"/>
    <mergeCell ref="P71:T71"/>
    <mergeCell ref="P313:T313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A593:Z593"/>
    <mergeCell ref="D458:E458"/>
    <mergeCell ref="D433:E433"/>
    <mergeCell ref="P122:V122"/>
    <mergeCell ref="D237:E237"/>
    <mergeCell ref="P43:V43"/>
    <mergeCell ref="P85:T85"/>
    <mergeCell ref="P383:T383"/>
    <mergeCell ref="D571:E571"/>
    <mergeCell ref="P60:T60"/>
    <mergeCell ref="D291:E291"/>
    <mergeCell ref="F17:F18"/>
    <mergeCell ref="P497:T497"/>
    <mergeCell ref="N17:N18"/>
    <mergeCell ref="D478:E478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D239:E239"/>
    <mergeCell ref="D266:E266"/>
    <mergeCell ref="D537:E537"/>
    <mergeCell ref="D95:E95"/>
    <mergeCell ref="P447:T447"/>
    <mergeCell ref="D331:E331"/>
    <mergeCell ref="P373:T373"/>
    <mergeCell ref="P202:T202"/>
    <mergeCell ref="A188:O189"/>
    <mergeCell ref="D421:E421"/>
    <mergeCell ref="A20:Z20"/>
    <mergeCell ref="A554:Z554"/>
    <mergeCell ref="P421:T421"/>
    <mergeCell ref="A348:Z348"/>
    <mergeCell ref="P110:T110"/>
    <mergeCell ref="A541:Z541"/>
    <mergeCell ref="A646:Z646"/>
    <mergeCell ref="H671:H672"/>
    <mergeCell ref="P579:T579"/>
    <mergeCell ref="J671:J672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D105:E105"/>
    <mergeCell ref="A549:Z549"/>
    <mergeCell ref="A536:Z536"/>
    <mergeCell ref="D639:E639"/>
    <mergeCell ref="D468:E468"/>
    <mergeCell ref="D577:E577"/>
    <mergeCell ref="P132:V132"/>
    <mergeCell ref="P72:T72"/>
    <mergeCell ref="P52:T52"/>
    <mergeCell ref="P199:T199"/>
    <mergeCell ref="D120:E120"/>
    <mergeCell ref="P671:P672"/>
    <mergeCell ref="P661:V661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P650:V650"/>
    <mergeCell ref="M17:M18"/>
    <mergeCell ref="O17:O18"/>
    <mergeCell ref="P131:V131"/>
    <mergeCell ref="P174:V174"/>
    <mergeCell ref="P588:T588"/>
    <mergeCell ref="P481:V481"/>
    <mergeCell ref="P189:V189"/>
    <mergeCell ref="A483:Z483"/>
    <mergeCell ref="AD671:AD672"/>
    <mergeCell ref="D177:E177"/>
    <mergeCell ref="P585:V585"/>
    <mergeCell ref="P414:V414"/>
    <mergeCell ref="P523:V523"/>
    <mergeCell ref="P354:T354"/>
    <mergeCell ref="P652:T652"/>
    <mergeCell ref="P352:V352"/>
    <mergeCell ref="P365:T365"/>
    <mergeCell ref="D226:E226"/>
    <mergeCell ref="D33:E33"/>
    <mergeCell ref="D589:E589"/>
    <mergeCell ref="D560:E560"/>
    <mergeCell ref="P643:V643"/>
    <mergeCell ref="A615:O616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D605:E605"/>
    <mergeCell ref="P178:T178"/>
    <mergeCell ref="P34:T34"/>
    <mergeCell ref="P105:T105"/>
    <mergeCell ref="D86:E86"/>
    <mergeCell ref="I671:I672"/>
    <mergeCell ref="P270:T270"/>
    <mergeCell ref="D257:E257"/>
    <mergeCell ref="K671:K672"/>
    <mergeCell ref="P463:T463"/>
    <mergeCell ref="P214:T214"/>
    <mergeCell ref="P639:T639"/>
    <mergeCell ref="D151:E151"/>
    <mergeCell ref="D620:E620"/>
    <mergeCell ref="P577:T577"/>
    <mergeCell ref="D607:E607"/>
    <mergeCell ref="P36:T36"/>
    <mergeCell ref="P478:T478"/>
    <mergeCell ref="P576:T576"/>
    <mergeCell ref="P63:V63"/>
    <mergeCell ref="D557:E557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P648:T648"/>
    <mergeCell ref="P573:V573"/>
    <mergeCell ref="A156:Z156"/>
    <mergeCell ref="A299:Z299"/>
    <mergeCell ref="A155:Z155"/>
    <mergeCell ref="Q13:R13"/>
    <mergeCell ref="A93:Z93"/>
    <mergeCell ref="D318:E318"/>
    <mergeCell ref="P201:T201"/>
    <mergeCell ref="D389:E389"/>
    <mergeCell ref="P637:V637"/>
    <mergeCell ref="P47:V47"/>
    <mergeCell ref="P560:T560"/>
    <mergeCell ref="P247:T247"/>
    <mergeCell ref="P41:T41"/>
    <mergeCell ref="P641:T641"/>
    <mergeCell ref="P250:V250"/>
    <mergeCell ref="A317:Z317"/>
    <mergeCell ref="P642:T642"/>
    <mergeCell ref="A194:O195"/>
    <mergeCell ref="D623:E623"/>
    <mergeCell ref="D452:E452"/>
    <mergeCell ref="P431:V431"/>
    <mergeCell ref="A125:Z125"/>
    <mergeCell ref="D550:E550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373:E373"/>
    <mergeCell ref="P557:T557"/>
    <mergeCell ref="D202:E202"/>
    <mergeCell ref="D500:E500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A323:O324"/>
    <mergeCell ref="P112:T112"/>
    <mergeCell ref="A465:O466"/>
    <mergeCell ref="P568:V568"/>
    <mergeCell ref="P618:T618"/>
    <mergeCell ref="D428:E428"/>
    <mergeCell ref="P605:T605"/>
    <mergeCell ref="P92:V92"/>
    <mergeCell ref="P257:T257"/>
    <mergeCell ref="P80:T80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U671:U672"/>
    <mergeCell ref="P561:T561"/>
    <mergeCell ref="P632:T632"/>
    <mergeCell ref="W671:W67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A280:Z280"/>
    <mergeCell ref="P249:V249"/>
    <mergeCell ref="A131:O132"/>
    <mergeCell ref="A573:O574"/>
    <mergeCell ref="A432:Z432"/>
    <mergeCell ref="B671:B672"/>
    <mergeCell ref="A40:Z40"/>
    <mergeCell ref="P564:T564"/>
    <mergeCell ref="P393:T393"/>
    <mergeCell ref="A509:Z509"/>
    <mergeCell ref="D374:E374"/>
    <mergeCell ref="A338:Z338"/>
    <mergeCell ref="P629:T629"/>
    <mergeCell ref="D203:E203"/>
    <mergeCell ref="P165:V165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652:E652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D648:E648"/>
    <mergeCell ref="A514:Z514"/>
    <mergeCell ref="P518:V518"/>
    <mergeCell ref="P248:T248"/>
    <mergeCell ref="P612:T612"/>
    <mergeCell ref="P441:T441"/>
    <mergeCell ref="D362:E362"/>
    <mergeCell ref="P143:T143"/>
    <mergeCell ref="P235:T235"/>
    <mergeCell ref="P506:T506"/>
    <mergeCell ref="D349:E349"/>
    <mergeCell ref="P533:T533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P668:V668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623:T623"/>
    <mergeCell ref="D422:E422"/>
    <mergeCell ref="P489:T489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P590:T590"/>
    <mergeCell ref="D340:E340"/>
    <mergeCell ref="D582:E582"/>
    <mergeCell ref="D533:E533"/>
    <mergeCell ref="P512:V512"/>
    <mergeCell ref="P319:V319"/>
    <mergeCell ref="P368:V36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418:Z418"/>
    <mergeCell ref="D283:E283"/>
    <mergeCell ref="P328:V328"/>
    <mergeCell ref="H17:H18"/>
    <mergeCell ref="P544:T544"/>
    <mergeCell ref="P427:T427"/>
    <mergeCell ref="P283:T283"/>
    <mergeCell ref="P185:T185"/>
    <mergeCell ref="P581:T581"/>
    <mergeCell ref="P277:T277"/>
    <mergeCell ref="D220:E220"/>
    <mergeCell ref="A251:Z251"/>
    <mergeCell ref="A636:O637"/>
    <mergeCell ref="P297:V297"/>
    <mergeCell ref="P435:V435"/>
    <mergeCell ref="A553:Z553"/>
    <mergeCell ref="P285:T285"/>
    <mergeCell ref="D157:E15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A38:O39"/>
    <mergeCell ref="L671:L672"/>
    <mergeCell ref="A540:Z540"/>
    <mergeCell ref="D96:E96"/>
    <mergeCell ref="A638:Z638"/>
    <mergeCell ref="D630:E630"/>
    <mergeCell ref="D52:E52"/>
    <mergeCell ref="D350:E350"/>
    <mergeCell ref="D27:E27"/>
    <mergeCell ref="P408:V408"/>
    <mergeCell ref="A138:O139"/>
    <mergeCell ref="D396:E396"/>
    <mergeCell ref="P644:V644"/>
    <mergeCell ref="D456:E456"/>
    <mergeCell ref="P15:T16"/>
    <mergeCell ref="D632:E632"/>
    <mergeCell ref="A567:O568"/>
    <mergeCell ref="A430:O431"/>
    <mergeCell ref="D116:E116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A625:O626"/>
    <mergeCell ref="D612:E612"/>
    <mergeCell ref="F9:G9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P74:T74"/>
    <mergeCell ref="A19:Z19"/>
    <mergeCell ref="A14:M14"/>
    <mergeCell ref="P424:T424"/>
    <mergeCell ref="D345:E345"/>
    <mergeCell ref="P503:T503"/>
    <mergeCell ref="V6:W9"/>
    <mergeCell ref="P22:T22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P66:T66"/>
    <mergeCell ref="D180:E180"/>
    <mergeCell ref="P137:T137"/>
    <mergeCell ref="P197:T197"/>
    <mergeCell ref="D118:E118"/>
    <mergeCell ref="P53:T53"/>
    <mergeCell ref="P495:T495"/>
    <mergeCell ref="D167:E167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Q12:R12"/>
    <mergeCell ref="A274:O275"/>
    <mergeCell ref="D90:E90"/>
    <mergeCell ref="P411:T411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72:E72"/>
    <mergeCell ref="P498:T498"/>
    <mergeCell ref="D235:E235"/>
    <mergeCell ref="P547:V547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429:T429"/>
    <mergeCell ref="P258:T258"/>
    <mergeCell ref="P556:T556"/>
    <mergeCell ref="P423:T423"/>
    <mergeCell ref="A546:O547"/>
    <mergeCell ref="P116:T116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P339:T339"/>
    <mergeCell ref="P268:T268"/>
    <mergeCell ref="P230:T230"/>
    <mergeCell ref="P168:T168"/>
    <mergeCell ref="P97:T97"/>
    <mergeCell ref="A512:O513"/>
    <mergeCell ref="P46:V46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06:E606"/>
    <mergeCell ref="P660:T660"/>
    <mergeCell ref="A610:Z610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P667:V667"/>
    <mergeCell ref="P656:T656"/>
    <mergeCell ref="A627:Z627"/>
    <mergeCell ref="A392:Z392"/>
    <mergeCell ref="P259:T259"/>
    <mergeCell ref="A278:O279"/>
    <mergeCell ref="D69:E69"/>
    <mergeCell ref="P175:V175"/>
    <mergeCell ref="D498:E498"/>
    <mergeCell ref="D603:E603"/>
    <mergeCell ref="A538:O539"/>
    <mergeCell ref="D354:E354"/>
    <mergeCell ref="P240:T240"/>
    <mergeCell ref="A332:O333"/>
    <mergeCell ref="D590:E590"/>
    <mergeCell ref="P460:V460"/>
    <mergeCell ref="P398:V398"/>
    <mergeCell ref="Y670:AB670"/>
    <mergeCell ref="P106:V106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D272:E272"/>
    <mergeCell ref="H1:Q1"/>
    <mergeCell ref="D214:E214"/>
    <mergeCell ref="D284:E284"/>
    <mergeCell ref="P120:T120"/>
    <mergeCell ref="D259:E259"/>
    <mergeCell ref="D501:E501"/>
    <mergeCell ref="D495:E495"/>
    <mergeCell ref="D28:E28"/>
    <mergeCell ref="D326:E326"/>
    <mergeCell ref="P647:T647"/>
    <mergeCell ref="D313:E313"/>
    <mergeCell ref="D584:E584"/>
    <mergeCell ref="A174:O175"/>
    <mergeCell ref="D236:E236"/>
    <mergeCell ref="D117:E117"/>
    <mergeCell ref="D559:E559"/>
    <mergeCell ref="D55:E55"/>
    <mergeCell ref="P413:T413"/>
    <mergeCell ref="D30:E30"/>
    <mergeCell ref="P407:T407"/>
    <mergeCell ref="D595:E595"/>
    <mergeCell ref="D67:E67"/>
    <mergeCell ref="A140:Z140"/>
    <mergeCell ref="D5:E5"/>
    <mergeCell ref="P382:T382"/>
    <mergeCell ref="D303:E303"/>
    <mergeCell ref="P624:T624"/>
    <mergeCell ref="D496:E496"/>
    <mergeCell ref="P453:T453"/>
    <mergeCell ref="D290:E290"/>
    <mergeCell ref="D94:E94"/>
    <mergeCell ref="D361:E361"/>
    <mergeCell ref="P634:T634"/>
    <mergeCell ref="D640:E640"/>
    <mergeCell ref="A211:O212"/>
    <mergeCell ref="D366:E366"/>
    <mergeCell ref="P550:T55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Z671:Z672"/>
    <mergeCell ref="P565:T565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7:M7"/>
    <mergeCell ref="D365:E365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P521:T521"/>
    <mergeCell ref="D502:E502"/>
    <mergeCell ref="D302:E302"/>
    <mergeCell ref="D429:E429"/>
    <mergeCell ref="P173:T173"/>
    <mergeCell ref="A159:O160"/>
    <mergeCell ref="P29:T29"/>
    <mergeCell ref="P271:T271"/>
    <mergeCell ref="P535:V535"/>
    <mergeCell ref="P621:T621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145:T145"/>
    <mergeCell ref="P113:V113"/>
    <mergeCell ref="D126:E126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P332:V332"/>
    <mergeCell ref="P217:V217"/>
    <mergeCell ref="A213:Z213"/>
    <mergeCell ref="P546:V546"/>
    <mergeCell ref="D81:E81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D258:E258"/>
    <mergeCell ref="D556:E556"/>
    <mergeCell ref="A358:Z358"/>
    <mergeCell ref="D494:E494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D70:E70"/>
    <mergeCell ref="P562:T562"/>
    <mergeCell ref="D312:E312"/>
    <mergeCell ref="D505:E505"/>
    <mergeCell ref="P220:T220"/>
    <mergeCell ref="A65:Z65"/>
    <mergeCell ref="P609:V609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5 X312 X420 X422 X425 X433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jdB98AENAncc2I1m9LmmVlT00mCYzuV2kJkSOBFe0a12gFvvVWgoHv+UIodeHFFrnrBUDh81frYDQ0egDkgxRg==" saltValue="3Vw/6K4lc/B4/zGGQkc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2024-11-28T06:31:42Z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